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SUBSECOF\SUBSECOF\SUBSECOF\RGF\2025\"/>
    </mc:Choice>
  </mc:AlternateContent>
  <xr:revisionPtr revIDLastSave="0" documentId="8_{6F7F23F5-05F6-4B30-B56F-7AEDE8AD1F1E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nexo I" sheetId="4" r:id="rId1"/>
    <sheet name="Anexo V" sheetId="5" r:id="rId2"/>
    <sheet name="Anexo VI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C13" i="5" l="1"/>
  <c r="C21" i="5"/>
  <c r="I13" i="5" l="1"/>
  <c r="G21" i="5"/>
  <c r="F13" i="5"/>
  <c r="C22" i="5"/>
  <c r="O17" i="4" l="1"/>
  <c r="O18" i="4"/>
  <c r="O19" i="4"/>
  <c r="O23" i="4"/>
  <c r="O24" i="4"/>
  <c r="O16" i="4"/>
  <c r="O29" i="4" l="1"/>
  <c r="O22" i="4"/>
  <c r="O20" i="4"/>
  <c r="O21" i="4"/>
  <c r="H16" i="5"/>
  <c r="H17" i="5"/>
  <c r="H18" i="5"/>
  <c r="K18" i="5" s="1"/>
  <c r="H19" i="5"/>
  <c r="K19" i="5" s="1"/>
  <c r="H20" i="5"/>
  <c r="K20" i="5" s="1"/>
  <c r="H21" i="5"/>
  <c r="K21" i="5" s="1"/>
  <c r="H22" i="5"/>
  <c r="K22" i="5" s="1"/>
  <c r="H15" i="5"/>
  <c r="K15" i="5" s="1"/>
  <c r="H13" i="5"/>
  <c r="K13" i="5" s="1"/>
  <c r="H12" i="5"/>
  <c r="K12" i="5" s="1"/>
  <c r="K16" i="5"/>
  <c r="K17" i="5"/>
  <c r="G11" i="5"/>
  <c r="I14" i="5"/>
  <c r="G14" i="5"/>
  <c r="C14" i="5"/>
  <c r="F11" i="5"/>
  <c r="E11" i="5"/>
  <c r="D11" i="5"/>
  <c r="C11" i="5"/>
  <c r="I11" i="5"/>
  <c r="O28" i="4" l="1"/>
  <c r="Q28" i="4" s="1"/>
  <c r="H11" i="5"/>
  <c r="K11" i="5" s="1"/>
  <c r="I23" i="5"/>
  <c r="Q17" i="4"/>
  <c r="Q18" i="4"/>
  <c r="Q19" i="4"/>
  <c r="Q20" i="4"/>
  <c r="Q21" i="4"/>
  <c r="Q22" i="4"/>
  <c r="Q23" i="4"/>
  <c r="Q24" i="4"/>
  <c r="Q29" i="4"/>
  <c r="Q16" i="4"/>
  <c r="P30" i="4"/>
  <c r="D30" i="4"/>
  <c r="E30" i="4"/>
  <c r="F30" i="4"/>
  <c r="G30" i="4"/>
  <c r="H30" i="4"/>
  <c r="I30" i="4"/>
  <c r="J30" i="4"/>
  <c r="L30" i="4"/>
  <c r="M30" i="4"/>
  <c r="N30" i="4"/>
  <c r="C30" i="4"/>
  <c r="O27" i="4" l="1"/>
  <c r="Q27" i="4" s="1"/>
  <c r="D14" i="5"/>
  <c r="E14" i="5"/>
  <c r="E23" i="5" s="1"/>
  <c r="F14" i="5"/>
  <c r="J14" i="5"/>
  <c r="J11" i="5"/>
  <c r="J23" i="5" s="1"/>
  <c r="C23" i="5"/>
  <c r="O26" i="4" l="1"/>
  <c r="Q26" i="4" s="1"/>
  <c r="H14" i="5"/>
  <c r="H23" i="5" s="1"/>
  <c r="K14" i="5"/>
  <c r="C18" i="3"/>
  <c r="D23" i="5"/>
  <c r="G23" i="5"/>
  <c r="F23" i="5"/>
  <c r="O25" i="4" l="1"/>
  <c r="Q25" i="4" s="1"/>
  <c r="Q30" i="4" s="1"/>
  <c r="C11" i="3" s="1"/>
  <c r="D11" i="3" s="1"/>
  <c r="K30" i="4"/>
  <c r="K23" i="5"/>
  <c r="D18" i="3" s="1"/>
  <c r="O30" i="4" l="1"/>
</calcChain>
</file>

<file path=xl/sharedStrings.xml><?xml version="1.0" encoding="utf-8"?>
<sst xmlns="http://schemas.openxmlformats.org/spreadsheetml/2006/main" count="111" uniqueCount="90">
  <si>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</si>
  <si>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</si>
  <si>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</si>
  <si>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</si>
  <si>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</si>
  <si>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</si>
  <si>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</si>
  <si>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</si>
  <si>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ORÇAMENTO FISCAL E DA SEGURIDADE SOCIAL</t>
  </si>
  <si>
    <t>Unidade Responsável: Defensoria Pública do Estado do Rio de Janeiro</t>
  </si>
  <si>
    <t xml:space="preserve">DESPESAS NÃO COMPUTADAS (II) (§ 1º do art. 19 da LRF) </t>
  </si>
  <si>
    <t>FONTE: Sistema Integrado de Gestão Orçamentária, Financeira e Contábil do Rio de Janeiro - SIAFE-RIO</t>
  </si>
  <si>
    <t>GOVERNO DO ESTADO DO RIO DE JANEIRO - DEFENSORIA PÚBLICA DO ESTADO DO RIO DE JANEIRO</t>
  </si>
  <si>
    <t>DEMONSTRATIVO DA DISPONIBILIDADE DE CAIXA E DOS RESTOS A PAGAR</t>
  </si>
  <si>
    <t xml:space="preserve"> RGF – ANEXO V (LRF, art. 55, inciso III, alínea "a")</t>
  </si>
  <si>
    <t>OBRIGAÇÕES FINANCEIRAS</t>
  </si>
  <si>
    <t>RESTOS A PAGAR EMPENHADOS E NÃO LIQUIDADOS DO EXERCÍCIO</t>
  </si>
  <si>
    <t>Restos a Pagar Liquidados e Não Pagos</t>
  </si>
  <si>
    <t>Recursos de Alienação de Bens/Ativos</t>
  </si>
  <si>
    <t>Outros Recursos Não Vinculados</t>
  </si>
  <si>
    <t>TOTAL (III) = (I + II)</t>
  </si>
  <si>
    <t>DEMONSTRATIVO SIMPLIFICADO DO RELATÓRIO DE GESTÃO FISCAL</t>
  </si>
  <si>
    <t xml:space="preserve"> LRF, art. 48 - Anexo VI</t>
  </si>
  <si>
    <t>RECEITA CORRENTE LÍQUIDA</t>
  </si>
  <si>
    <t>DESPESA COM PESSOAL</t>
  </si>
  <si>
    <t>VALOR</t>
  </si>
  <si>
    <t>Despesa Total com Pessoal - DTP</t>
  </si>
  <si>
    <t xml:space="preserve">Limite Máximo (incisos I, II e III, art. 20 da LRF) </t>
  </si>
  <si>
    <t xml:space="preserve">Limite Prudencial (parágrafo único, art. 22 da LRF) </t>
  </si>
  <si>
    <t xml:space="preserve">Limite de Alerta (inciso II do §1º do art. 59 da LRF) </t>
  </si>
  <si>
    <t>RESTOS A PAGAR</t>
  </si>
  <si>
    <t>Valor Total</t>
  </si>
  <si>
    <t>VALOR ATÉ O QUADRIMESTRE</t>
  </si>
  <si>
    <t>IDENTIFICAÇÃO DOS RECURSOS</t>
  </si>
  <si>
    <t xml:space="preserve">DISPONIBILIDADE DE CAIXA BRUTA </t>
  </si>
  <si>
    <t>(a)</t>
  </si>
  <si>
    <t xml:space="preserve">De Exercícios Anteriores </t>
  </si>
  <si>
    <t>(b)</t>
  </si>
  <si>
    <t xml:space="preserve">DISPONIBILIDADE DE CAIXA LÍQUIDA (ANTES DA INSCRIÇÃO EM RESTOS A PAGAR NÃO PROCESSADOS DO EXERCÍCIO)
</t>
  </si>
  <si>
    <t>(f) = (a - (b + c + d + e))</t>
  </si>
  <si>
    <t>(c)</t>
  </si>
  <si>
    <t xml:space="preserve">Restos a Pagar Empenhados e Não Liquidados de Exercícios Anteriores </t>
  </si>
  <si>
    <t>(d)</t>
  </si>
  <si>
    <t xml:space="preserve">Demais Obrigações Financeiras </t>
  </si>
  <si>
    <t>(e)</t>
  </si>
  <si>
    <t>(g)</t>
  </si>
  <si>
    <t>DISPONIBILIDADE DE CAIXA LÍQUIDA (APÓS A INSCRIÇÃO EM RESTOS A PAGAR NÃO PROCESSADOS DO EXERCÍCIO)</t>
  </si>
  <si>
    <t>(h) = (f - g)</t>
  </si>
  <si>
    <t>TOTAL DOS RECURSOS NÃO VINCULADOS (I)</t>
  </si>
  <si>
    <t>TOTAL DOS RECURSOS VINCULADOS (II)</t>
  </si>
  <si>
    <t xml:space="preserve">Recursos de Operações de Crédito </t>
  </si>
  <si>
    <t>NOTAS:
1 - A Receita Corrente Líquida foi apurada e informada pela Secretaria de Estado de Fazenda.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</si>
  <si>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</si>
  <si>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</si>
  <si>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</si>
  <si>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</si>
  <si>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</si>
  <si>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</si>
  <si>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</si>
  <si>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</si>
  <si>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</si>
  <si>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</si>
  <si>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(c = a + b)</t>
  </si>
  <si>
    <t xml:space="preserve">    Pessoal Ativo</t>
  </si>
  <si>
    <t xml:space="preserve">    Pessoal Inativo e Pensionistas</t>
  </si>
  <si>
    <t>Indenizações por Demissão e Incentivos à Demissão Voluntária</t>
  </si>
  <si>
    <t>Inativos e Pensionistas com Recursos Vinculados</t>
  </si>
  <si>
    <t xml:space="preserve">FONTE: Sistema Integrado de Gestão Orçamentária, Financeira e Contábil - SIAFE-Rio </t>
  </si>
  <si>
    <t>Nelson Wesp Keller
Coordenador de Controle Interno
CRC-RJ 096090-0</t>
  </si>
  <si>
    <t>% SOBRE A RCL AJUSTADA</t>
  </si>
  <si>
    <t xml:space="preserve">   Despesa com Pessoal não Executada Orçamentariamente</t>
  </si>
  <si>
    <t>EMPENHOS NÃO LIQUIDADOS CANCELADOS (NÃO INSCRITOS POR INSUFICIÊNCIA FINANCEIRA)</t>
  </si>
  <si>
    <t>Receita Corrente Líquida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</si>
  <si>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</si>
  <si>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</si>
  <si>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</si>
  <si>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</si>
  <si>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</si>
  <si>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</si>
  <si>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</si>
  <si>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 RGF - ANEXO 1 (LRF, art. 55. inciso I, alínea "a")</t>
  </si>
  <si>
    <t>Recursos Vinculados à Previdência Social</t>
  </si>
  <si>
    <t>Recursos Vinculados a Fundos</t>
  </si>
  <si>
    <t>Do Exercício</t>
  </si>
  <si>
    <t>Recursos Não Vinculados de Impostos</t>
  </si>
  <si>
    <t>NOTAS:
1 - Nos Recursos Não Vinculados de Impostos constam as Fontes de Recursos "100 - Ordinários Provenientes de Impostos", "101 - Ordinários Não Provenientes de Impostos" e "108 - Receita Desvinculada Tesouro - EC 93/2016 ADCT - Artigo 76-A"
2 - Nos Outros Recursos Não Vinculados constam as Fontes de Recursos "230 - Recursos Próprios" e "232 - Taxas pelo Exercício do Poder de Polícia e por Serviços Públicos".
3 - Nos Outros Recursos Extraorçamentários consta a Fonte de Recursos "081 - Recursos Não Orçamentários - Depósitos de Diversas Origens". 
4 - Nos Outros Recursos Vinculados consta a Fonte de Recursos "212 - Transferências Voluntárias".</t>
  </si>
  <si>
    <t>Paulo Vinícius Cozzolino Abrahão
Defensor Público Geral do Estado</t>
  </si>
  <si>
    <t>JANEIRO/2025 A DEZEMBRO/2025</t>
  </si>
  <si>
    <t>Daniela de Melo Faria
Secretária de Orçamento e Finanças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</si>
  <si>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na Ordem Pública SEI-350002/011628/2024.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</si>
</sst>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 &quot;#,##0.00_);[Red]\(&quot;R$ &quot;#,##0.00\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2"/>
      <name val="Times New Roman"/>
      <family val="1"/>
    </font>
    <font>
      <sz val="8"/>
      <color indexed="7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2" fillId="0" borderId="0"/>
    <xf numFmtId="9" fontId="1" fillId="0" borderId="0" applyNumberFormat="0" applyFont="0" applyFill="0" applyBorder="0" applyAlignment="0" applyProtection="0"/>
  </cellStyleXfs>
  <cellXfs count="136">
    <xf numFmtId="0" fontId="0" fillId="0" borderId="0" xfId="0" applyNumberFormat="1" applyFont="1" applyFill="1" applyBorder="1" applyAlignment="1"/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0" fillId="3" borderId="6" xfId="0" applyFill="1" applyBorder="1"/>
    <xf numFmtId="49" fontId="5" fillId="3" borderId="6" xfId="1" applyNumberFormat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center" vertical="center"/>
    </xf>
    <xf numFmtId="0" fontId="3" fillId="0" borderId="2" xfId="1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4" fontId="3" fillId="0" borderId="6" xfId="1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left" indent="1"/>
    </xf>
    <xf numFmtId="0" fontId="3" fillId="0" borderId="7" xfId="1" applyFont="1" applyBorder="1" applyAlignment="1">
      <alignment horizontal="left" indent="1"/>
    </xf>
    <xf numFmtId="0" fontId="3" fillId="3" borderId="7" xfId="1" applyFont="1" applyFill="1" applyBorder="1"/>
    <xf numFmtId="0" fontId="3" fillId="0" borderId="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5" fillId="3" borderId="10" xfId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8" fontId="3" fillId="0" borderId="0" xfId="0" applyNumberFormat="1" applyFont="1" applyFill="1" applyBorder="1" applyAlignment="1"/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left" vertical="top" wrapText="1"/>
    </xf>
    <xf numFmtId="4" fontId="4" fillId="2" borderId="15" xfId="0" applyNumberFormat="1" applyFont="1" applyFill="1" applyBorder="1" applyAlignment="1">
      <alignment horizontal="right" vertical="top" wrapText="1"/>
    </xf>
    <xf numFmtId="4" fontId="4" fillId="2" borderId="16" xfId="0" applyNumberFormat="1" applyFont="1" applyFill="1" applyBorder="1" applyAlignment="1">
      <alignment horizontal="right" vertical="top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3" fillId="2" borderId="17" xfId="0" applyNumberFormat="1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center" wrapText="1"/>
    </xf>
    <xf numFmtId="0" fontId="4" fillId="3" borderId="18" xfId="0" applyNumberFormat="1" applyFont="1" applyFill="1" applyBorder="1" applyAlignment="1">
      <alignment horizontal="left" vertical="top" wrapText="1"/>
    </xf>
    <xf numFmtId="4" fontId="4" fillId="3" borderId="19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 applyAlignment="1"/>
    <xf numFmtId="0" fontId="3" fillId="0" borderId="0" xfId="1" applyFont="1"/>
    <xf numFmtId="164" fontId="3" fillId="0" borderId="0" xfId="1" applyNumberFormat="1" applyFont="1" applyAlignment="1">
      <alignment horizontal="right"/>
    </xf>
    <xf numFmtId="0" fontId="4" fillId="3" borderId="20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3" fillId="0" borderId="5" xfId="1" applyFont="1" applyBorder="1"/>
    <xf numFmtId="2" fontId="3" fillId="0" borderId="2" xfId="1" applyNumberFormat="1" applyFont="1" applyBorder="1" applyAlignment="1">
      <alignment horizontal="right"/>
    </xf>
    <xf numFmtId="0" fontId="3" fillId="0" borderId="10" xfId="1" applyFont="1" applyBorder="1"/>
    <xf numFmtId="2" fontId="3" fillId="0" borderId="7" xfId="1" applyNumberFormat="1" applyFont="1" applyBorder="1" applyAlignment="1">
      <alignment horizontal="right"/>
    </xf>
    <xf numFmtId="0" fontId="4" fillId="3" borderId="3" xfId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0" fontId="9" fillId="0" borderId="0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horizontal="right" vertical="top" wrapText="1"/>
    </xf>
    <xf numFmtId="0" fontId="4" fillId="0" borderId="22" xfId="0" applyNumberFormat="1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4" fillId="3" borderId="21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4" fontId="0" fillId="0" borderId="0" xfId="0" applyNumberFormat="1"/>
    <xf numFmtId="0" fontId="3" fillId="0" borderId="25" xfId="1" applyFont="1" applyBorder="1"/>
    <xf numFmtId="4" fontId="3" fillId="0" borderId="6" xfId="0" applyNumberFormat="1" applyFont="1" applyFill="1" applyBorder="1" applyAlignment="1">
      <alignment horizontal="right" vertical="top" wrapText="1"/>
    </xf>
    <xf numFmtId="4" fontId="3" fillId="0" borderId="26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2" borderId="27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" fontId="3" fillId="0" borderId="25" xfId="0" applyNumberFormat="1" applyFont="1" applyFill="1" applyBorder="1" applyAlignment="1">
      <alignment horizontal="right" vertical="top" wrapText="1"/>
    </xf>
    <xf numFmtId="2" fontId="3" fillId="0" borderId="0" xfId="2" applyNumberFormat="1" applyFont="1" applyFill="1" applyBorder="1" applyAlignment="1">
      <alignment horizontal="right" vertical="top" wrapText="1"/>
    </xf>
    <xf numFmtId="4" fontId="3" fillId="0" borderId="8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4" fontId="4" fillId="3" borderId="25" xfId="0" applyNumberFormat="1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vertical="center"/>
    </xf>
    <xf numFmtId="4" fontId="3" fillId="0" borderId="4" xfId="0" applyNumberFormat="1" applyFont="1" applyFill="1" applyBorder="1" applyAlignment="1">
      <alignment horizontal="right" vertical="top" wrapText="1"/>
    </xf>
    <xf numFmtId="0" fontId="3" fillId="0" borderId="17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12" xfId="1" applyNumberFormat="1" applyFont="1" applyBorder="1" applyAlignment="1">
      <alignment vertical="center"/>
    </xf>
    <xf numFmtId="4" fontId="3" fillId="3" borderId="8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3" borderId="12" xfId="1" applyFont="1" applyFill="1" applyBorder="1" applyAlignment="1">
      <alignment horizontal="center" vertical="center" wrapText="1"/>
    </xf>
    <xf numFmtId="4" fontId="3" fillId="0" borderId="24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5" fillId="3" borderId="1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28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25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17" fontId="5" fillId="3" borderId="4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3" fillId="0" borderId="25" xfId="0" applyNumberFormat="1" applyFont="1" applyFill="1" applyBorder="1" applyAlignment="1">
      <alignment horizontal="right" vertical="top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4" fillId="3" borderId="21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OFIN/1%20-%20Pasta%20Trabalho%20COFIN/4%20-%20DOF/RGF%202025/3&#186;%20Quadrimestre/23.01.2026/A1%20-%20RGF%2005%20-%20DISPONIBILIDADE%20DE%20CAIXA%20E%20RP%20-%20CONSOLID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nálise"/>
    </sheetNames>
    <sheetDataSet>
      <sheetData sheetId="0"/>
      <sheetData sheetId="1">
        <row r="12">
          <cell r="E12">
            <v>137278.04</v>
          </cell>
        </row>
        <row r="15">
          <cell r="B15">
            <v>20314.099999999999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9"/>
  <sheetViews>
    <sheetView showGridLines="0" tabSelected="1" topLeftCell="A6" workbookViewId="0">
      <selection activeCell="K34" sqref="K34"/>
    </sheetView>
  </sheetViews>
  <sheetFormatPr defaultRowHeight="12.75" x14ac:dyDescent="0.2"/>
  <cols>
    <col min="1" max="1" width="5.28515625" style="1" customWidth="1"/>
    <col min="2" max="2" width="64.42578125" style="1" bestFit="1" customWidth="1"/>
    <col min="3" max="4" width="10.85546875" style="1" bestFit="1" customWidth="1"/>
    <col min="5" max="9" width="11.7109375" style="1" bestFit="1" customWidth="1"/>
    <col min="10" max="10" width="10.85546875" style="1" bestFit="1" customWidth="1"/>
    <col min="11" max="14" width="11.7109375" style="1" bestFit="1" customWidth="1"/>
    <col min="15" max="15" width="13.140625" style="1" bestFit="1" customWidth="1"/>
    <col min="16" max="16" width="14.85546875" style="1" customWidth="1"/>
    <col min="17" max="17" width="13.85546875" style="1" bestFit="1" customWidth="1"/>
    <col min="18" max="16384" width="9.140625" style="1"/>
  </cols>
  <sheetData>
    <row r="2" spans="2:17" x14ac:dyDescent="0.2">
      <c r="B2" s="119" t="s">
        <v>12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2:17" x14ac:dyDescent="0.2">
      <c r="B3" s="119" t="s">
        <v>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2:17" x14ac:dyDescent="0.2">
      <c r="B4" s="120" t="s">
        <v>52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2:17" x14ac:dyDescent="0.2">
      <c r="B5" s="119" t="s">
        <v>53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2:17" x14ac:dyDescent="0.2">
      <c r="B6" s="119" t="s">
        <v>87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2:17" x14ac:dyDescent="0.2">
      <c r="B7" s="2"/>
      <c r="C7" s="2"/>
      <c r="D7" s="2"/>
      <c r="E7" s="2"/>
      <c r="F7" s="2"/>
      <c r="G7" s="2"/>
      <c r="H7" s="2"/>
    </row>
    <row r="8" spans="2:17" x14ac:dyDescent="0.2">
      <c r="B8" s="2" t="s">
        <v>80</v>
      </c>
      <c r="C8" s="2"/>
      <c r="D8" s="2"/>
      <c r="E8" s="2"/>
      <c r="F8" s="2"/>
      <c r="G8" s="2"/>
      <c r="Q8" s="3">
        <v>1</v>
      </c>
    </row>
    <row r="9" spans="2:17" x14ac:dyDescent="0.2">
      <c r="B9" s="4"/>
      <c r="C9" s="107" t="s">
        <v>54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</row>
    <row r="10" spans="2:17" x14ac:dyDescent="0.2">
      <c r="B10" s="5"/>
      <c r="C10" s="110" t="s">
        <v>87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2"/>
    </row>
    <row r="11" spans="2:17" x14ac:dyDescent="0.2">
      <c r="B11" s="5" t="s">
        <v>24</v>
      </c>
      <c r="C11" s="113" t="s">
        <v>6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P11" s="6" t="s">
        <v>55</v>
      </c>
      <c r="Q11" s="7" t="s">
        <v>56</v>
      </c>
    </row>
    <row r="12" spans="2:17" ht="15" customHeight="1" x14ac:dyDescent="0.2">
      <c r="B12" s="5"/>
      <c r="C12" s="116">
        <v>45658</v>
      </c>
      <c r="D12" s="116">
        <v>45689</v>
      </c>
      <c r="E12" s="116">
        <v>45717</v>
      </c>
      <c r="F12" s="116">
        <v>45748</v>
      </c>
      <c r="G12" s="116">
        <v>45778</v>
      </c>
      <c r="H12" s="116">
        <v>45809</v>
      </c>
      <c r="I12" s="116">
        <v>45839</v>
      </c>
      <c r="J12" s="116">
        <v>45870</v>
      </c>
      <c r="K12" s="116">
        <v>45901</v>
      </c>
      <c r="L12" s="116">
        <v>45931</v>
      </c>
      <c r="M12" s="116">
        <v>45962</v>
      </c>
      <c r="N12" s="116">
        <v>45992</v>
      </c>
      <c r="O12" s="8" t="s">
        <v>56</v>
      </c>
      <c r="P12" s="9" t="s">
        <v>57</v>
      </c>
      <c r="Q12" s="10"/>
    </row>
    <row r="13" spans="2:17" x14ac:dyDescent="0.2">
      <c r="B13" s="5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" t="s">
        <v>58</v>
      </c>
      <c r="P13" s="9" t="s">
        <v>59</v>
      </c>
      <c r="Q13" s="12"/>
    </row>
    <row r="14" spans="2:17" x14ac:dyDescent="0.2">
      <c r="B14" s="5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" t="s">
        <v>60</v>
      </c>
      <c r="P14" s="13" t="s">
        <v>61</v>
      </c>
      <c r="Q14" s="14"/>
    </row>
    <row r="15" spans="2:17" x14ac:dyDescent="0.2">
      <c r="B15" s="15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02" t="s">
        <v>35</v>
      </c>
      <c r="P15" s="31" t="s">
        <v>37</v>
      </c>
      <c r="Q15" s="31" t="s">
        <v>62</v>
      </c>
    </row>
    <row r="16" spans="2:17" x14ac:dyDescent="0.2">
      <c r="B16" s="16" t="s">
        <v>0</v>
      </c>
      <c r="C16" s="94">
        <v>97308633.140000001</v>
      </c>
      <c r="D16" s="94">
        <v>95472047.719999999</v>
      </c>
      <c r="E16" s="94">
        <v>102253217.13</v>
      </c>
      <c r="F16" s="94">
        <v>112275899.52</v>
      </c>
      <c r="G16" s="94">
        <v>101905630.18000001</v>
      </c>
      <c r="H16" s="94">
        <v>132138749.87</v>
      </c>
      <c r="I16" s="94">
        <v>106074923.40000001</v>
      </c>
      <c r="J16" s="95">
        <v>98417379.299999997</v>
      </c>
      <c r="K16" s="94">
        <v>106712977.86</v>
      </c>
      <c r="L16" s="94">
        <v>109072194.81</v>
      </c>
      <c r="M16" s="94">
        <v>145193482.21000001</v>
      </c>
      <c r="N16" s="95">
        <v>198086477.36000001</v>
      </c>
      <c r="O16" s="94">
        <f>SUM(C16:N16)</f>
        <v>1404911612.5</v>
      </c>
      <c r="P16" s="96">
        <v>523226.85</v>
      </c>
      <c r="Q16" s="19">
        <f>O16+P16</f>
        <v>1405434839.3499999</v>
      </c>
    </row>
    <row r="17" spans="2:17" x14ac:dyDescent="0.2">
      <c r="B17" s="17" t="s">
        <v>63</v>
      </c>
      <c r="C17" s="20">
        <v>79982477.450000003</v>
      </c>
      <c r="D17" s="20">
        <v>77317323.730000004</v>
      </c>
      <c r="E17" s="20">
        <v>84288657.269999996</v>
      </c>
      <c r="F17" s="20">
        <v>94164439.879999995</v>
      </c>
      <c r="G17" s="20">
        <v>83694380.519999996</v>
      </c>
      <c r="H17" s="20">
        <v>105164986.3</v>
      </c>
      <c r="I17" s="20">
        <v>87942414.959999993</v>
      </c>
      <c r="J17" s="20">
        <v>80411606.549999997</v>
      </c>
      <c r="K17" s="20">
        <v>88549082.659999996</v>
      </c>
      <c r="L17" s="20">
        <v>90977480.390000001</v>
      </c>
      <c r="M17" s="20">
        <v>127282711.15000001</v>
      </c>
      <c r="N17" s="20">
        <v>171076067.38999999</v>
      </c>
      <c r="O17" s="19">
        <f t="shared" ref="O17:O29" si="0">SUM(C17:N17)</f>
        <v>1170851628.25</v>
      </c>
      <c r="P17" s="89">
        <v>523226.85</v>
      </c>
      <c r="Q17" s="19">
        <f t="shared" ref="Q17:Q29" si="1">O17+P17</f>
        <v>1171374855.0999999</v>
      </c>
    </row>
    <row r="18" spans="2:17" x14ac:dyDescent="0.2">
      <c r="B18" s="17" t="s">
        <v>1</v>
      </c>
      <c r="C18" s="20">
        <v>69408401.349999994</v>
      </c>
      <c r="D18" s="20">
        <v>66346499.909999996</v>
      </c>
      <c r="E18" s="20">
        <v>73289117.510000005</v>
      </c>
      <c r="F18" s="20">
        <v>83152193.530000001</v>
      </c>
      <c r="G18" s="20">
        <v>72682220.829999998</v>
      </c>
      <c r="H18" s="20">
        <v>94150668</v>
      </c>
      <c r="I18" s="20">
        <v>76953658.569999993</v>
      </c>
      <c r="J18" s="20">
        <v>69403943.579999998</v>
      </c>
      <c r="K18" s="20">
        <v>77520631.109999999</v>
      </c>
      <c r="L18" s="20">
        <v>79954187.930000007</v>
      </c>
      <c r="M18" s="20">
        <v>105299326.69</v>
      </c>
      <c r="N18" s="20">
        <v>160065104.22</v>
      </c>
      <c r="O18" s="19">
        <f t="shared" si="0"/>
        <v>1028225953.23</v>
      </c>
      <c r="P18" s="89">
        <v>523226.85</v>
      </c>
      <c r="Q18" s="19">
        <f t="shared" si="1"/>
        <v>1028749180.08</v>
      </c>
    </row>
    <row r="19" spans="2:17" x14ac:dyDescent="0.2">
      <c r="B19" s="17" t="s">
        <v>2</v>
      </c>
      <c r="C19" s="20">
        <v>10574076.1</v>
      </c>
      <c r="D19" s="20">
        <v>10970823.82</v>
      </c>
      <c r="E19" s="20">
        <v>10999539.76</v>
      </c>
      <c r="F19" s="20">
        <v>11012246.35</v>
      </c>
      <c r="G19" s="20">
        <v>11012159.689999999</v>
      </c>
      <c r="H19" s="20">
        <v>11014318.300000001</v>
      </c>
      <c r="I19" s="20">
        <v>10988756.390000001</v>
      </c>
      <c r="J19" s="20">
        <v>11007662.970000001</v>
      </c>
      <c r="K19" s="20">
        <v>11028451.550000001</v>
      </c>
      <c r="L19" s="20">
        <v>11023292.460000001</v>
      </c>
      <c r="M19" s="20">
        <v>21983384.460000001</v>
      </c>
      <c r="N19" s="20">
        <v>11010963.17</v>
      </c>
      <c r="O19" s="19">
        <f t="shared" si="0"/>
        <v>142625675.01999998</v>
      </c>
      <c r="P19" s="89">
        <v>0</v>
      </c>
      <c r="Q19" s="19">
        <f t="shared" si="1"/>
        <v>142625675.01999998</v>
      </c>
    </row>
    <row r="20" spans="2:17" x14ac:dyDescent="0.2">
      <c r="B20" s="17" t="s">
        <v>64</v>
      </c>
      <c r="C20" s="20">
        <v>17326155.690000001</v>
      </c>
      <c r="D20" s="20">
        <v>18154723.989999998</v>
      </c>
      <c r="E20" s="20">
        <v>17964559.859999999</v>
      </c>
      <c r="F20" s="20">
        <v>18111459.640000001</v>
      </c>
      <c r="G20" s="20">
        <v>18211249.66</v>
      </c>
      <c r="H20" s="20">
        <v>26973763.57</v>
      </c>
      <c r="I20" s="20">
        <v>18132508.440000001</v>
      </c>
      <c r="J20" s="20">
        <v>18005772.75</v>
      </c>
      <c r="K20" s="20">
        <v>18163895.199999999</v>
      </c>
      <c r="L20" s="20">
        <v>18094714.420000002</v>
      </c>
      <c r="M20" s="20">
        <v>17910771.059999999</v>
      </c>
      <c r="N20" s="20">
        <v>27010409.969999999</v>
      </c>
      <c r="O20" s="19">
        <f t="shared" si="0"/>
        <v>234059984.24999997</v>
      </c>
      <c r="P20" s="89">
        <v>0</v>
      </c>
      <c r="Q20" s="19">
        <f t="shared" si="1"/>
        <v>234059984.24999997</v>
      </c>
    </row>
    <row r="21" spans="2:17" x14ac:dyDescent="0.2">
      <c r="B21" s="17" t="s">
        <v>3</v>
      </c>
      <c r="C21" s="20">
        <v>13370825.73</v>
      </c>
      <c r="D21" s="20">
        <v>14017107.68</v>
      </c>
      <c r="E21" s="20">
        <v>14016865.16</v>
      </c>
      <c r="F21" s="20">
        <v>14010541.310000001</v>
      </c>
      <c r="G21" s="20">
        <v>13880715.98</v>
      </c>
      <c r="H21" s="20">
        <v>20879954.870000001</v>
      </c>
      <c r="I21" s="20">
        <v>14016878.93</v>
      </c>
      <c r="J21" s="20">
        <v>14062079.039999999</v>
      </c>
      <c r="K21" s="20">
        <v>14015712.85</v>
      </c>
      <c r="L21" s="20">
        <v>14066024.93</v>
      </c>
      <c r="M21" s="20">
        <v>13973448.359999999</v>
      </c>
      <c r="N21" s="20">
        <v>20960171.809999999</v>
      </c>
      <c r="O21" s="19">
        <f t="shared" si="0"/>
        <v>181270326.64999998</v>
      </c>
      <c r="P21" s="89">
        <v>0</v>
      </c>
      <c r="Q21" s="19">
        <f t="shared" si="1"/>
        <v>181270326.64999998</v>
      </c>
    </row>
    <row r="22" spans="2:17" x14ac:dyDescent="0.2">
      <c r="B22" s="17" t="s">
        <v>4</v>
      </c>
      <c r="C22" s="20">
        <v>3955329.96</v>
      </c>
      <c r="D22" s="20">
        <v>4137616.31</v>
      </c>
      <c r="E22" s="20">
        <v>3947694.7</v>
      </c>
      <c r="F22" s="20">
        <v>4100918.33</v>
      </c>
      <c r="G22" s="20">
        <v>4330533.68</v>
      </c>
      <c r="H22" s="20">
        <v>6093808.7000000002</v>
      </c>
      <c r="I22" s="20">
        <v>4115629.51</v>
      </c>
      <c r="J22" s="20">
        <v>3943693.71</v>
      </c>
      <c r="K22" s="20">
        <v>4148182.35</v>
      </c>
      <c r="L22" s="20">
        <v>4028689.49</v>
      </c>
      <c r="M22" s="20">
        <v>3937322.7</v>
      </c>
      <c r="N22" s="20">
        <v>6050238.1600000001</v>
      </c>
      <c r="O22" s="19">
        <f t="shared" si="0"/>
        <v>52789657.600000009</v>
      </c>
      <c r="P22" s="89">
        <v>0</v>
      </c>
      <c r="Q22" s="19">
        <f t="shared" si="1"/>
        <v>52789657.600000009</v>
      </c>
    </row>
    <row r="23" spans="2:17" ht="22.5" x14ac:dyDescent="0.2">
      <c r="B23" s="18" t="s">
        <v>77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 t="shared" si="0"/>
        <v>0</v>
      </c>
      <c r="P23" s="89">
        <v>0</v>
      </c>
      <c r="Q23" s="19">
        <f t="shared" si="1"/>
        <v>0</v>
      </c>
    </row>
    <row r="24" spans="2:17" x14ac:dyDescent="0.2">
      <c r="B24" s="18" t="s">
        <v>70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 t="shared" si="0"/>
        <v>0</v>
      </c>
      <c r="P24" s="89">
        <v>0</v>
      </c>
      <c r="Q24" s="19">
        <f t="shared" si="1"/>
        <v>0</v>
      </c>
    </row>
    <row r="25" spans="2:17" x14ac:dyDescent="0.2">
      <c r="B25" s="16" t="s">
        <v>10</v>
      </c>
      <c r="C25" s="20">
        <v>13964855.74</v>
      </c>
      <c r="D25" s="20">
        <v>14195869.75</v>
      </c>
      <c r="E25" s="20">
        <v>3940874.66</v>
      </c>
      <c r="F25" s="20">
        <v>4042575.67</v>
      </c>
      <c r="G25" s="20">
        <v>13951255.130000001</v>
      </c>
      <c r="H25" s="20">
        <v>14007219.66</v>
      </c>
      <c r="I25" s="20">
        <v>14088730.67</v>
      </c>
      <c r="J25" s="20">
        <v>14237648.65</v>
      </c>
      <c r="K25" s="20">
        <v>4119580.9</v>
      </c>
      <c r="L25" s="20">
        <v>14149085.699999999</v>
      </c>
      <c r="M25" s="20">
        <v>17848282.649999999</v>
      </c>
      <c r="N25" s="20">
        <v>12225761.57</v>
      </c>
      <c r="O25" s="19">
        <f t="shared" si="0"/>
        <v>140771740.75</v>
      </c>
      <c r="P25" s="89">
        <v>0</v>
      </c>
      <c r="Q25" s="19">
        <f t="shared" si="1"/>
        <v>140771740.75</v>
      </c>
    </row>
    <row r="26" spans="2:17" x14ac:dyDescent="0.2">
      <c r="B26" s="21" t="s">
        <v>65</v>
      </c>
      <c r="C26" s="19">
        <v>1933</v>
      </c>
      <c r="D26" s="19">
        <v>500.47</v>
      </c>
      <c r="E26" s="19">
        <v>0</v>
      </c>
      <c r="F26" s="19">
        <v>997.63</v>
      </c>
      <c r="G26" s="19">
        <v>8647.2900000000009</v>
      </c>
      <c r="H26" s="19">
        <v>673.76</v>
      </c>
      <c r="I26" s="19">
        <v>7169.01</v>
      </c>
      <c r="J26" s="20">
        <v>1743.51</v>
      </c>
      <c r="K26" s="19">
        <v>248.55</v>
      </c>
      <c r="L26" s="19">
        <v>1054.81</v>
      </c>
      <c r="M26" s="19">
        <v>1460.33</v>
      </c>
      <c r="N26" s="20">
        <v>0</v>
      </c>
      <c r="O26" s="19">
        <f t="shared" si="0"/>
        <v>24428.36</v>
      </c>
      <c r="P26" s="97">
        <v>0</v>
      </c>
      <c r="Q26" s="19">
        <f t="shared" si="1"/>
        <v>24428.36</v>
      </c>
    </row>
    <row r="27" spans="2:17" x14ac:dyDescent="0.2">
      <c r="B27" s="21" t="s">
        <v>78</v>
      </c>
      <c r="C27" s="20">
        <v>557.66999999999996</v>
      </c>
      <c r="D27" s="20">
        <v>557.66999999999996</v>
      </c>
      <c r="E27" s="20">
        <v>557.66999999999996</v>
      </c>
      <c r="F27" s="20">
        <v>557.66999999999996</v>
      </c>
      <c r="G27" s="20">
        <v>557.66999999999996</v>
      </c>
      <c r="H27" s="20">
        <v>557.66999999999996</v>
      </c>
      <c r="I27" s="20">
        <v>557.66999999999996</v>
      </c>
      <c r="J27" s="20">
        <v>557.66999999999996</v>
      </c>
      <c r="K27" s="20">
        <v>557.66999999999996</v>
      </c>
      <c r="L27" s="20">
        <v>557.66999999999996</v>
      </c>
      <c r="M27" s="20">
        <v>557.66999999999996</v>
      </c>
      <c r="N27" s="20">
        <v>557.66999999999996</v>
      </c>
      <c r="O27" s="19">
        <f t="shared" si="0"/>
        <v>6692.04</v>
      </c>
      <c r="P27" s="89">
        <v>0</v>
      </c>
      <c r="Q27" s="19">
        <f t="shared" si="1"/>
        <v>6692.04</v>
      </c>
    </row>
    <row r="28" spans="2:17" x14ac:dyDescent="0.2">
      <c r="B28" s="21" t="s">
        <v>79</v>
      </c>
      <c r="C28" s="20">
        <v>591539.34</v>
      </c>
      <c r="D28" s="20">
        <v>177703.93</v>
      </c>
      <c r="E28" s="20">
        <v>108089.04</v>
      </c>
      <c r="F28" s="20">
        <v>55568.79</v>
      </c>
      <c r="G28" s="20">
        <v>61334.19</v>
      </c>
      <c r="H28" s="20">
        <v>89575.16</v>
      </c>
      <c r="I28" s="20">
        <v>64125.06</v>
      </c>
      <c r="J28" s="20">
        <v>173268.43</v>
      </c>
      <c r="K28" s="20">
        <v>86059.08</v>
      </c>
      <c r="L28" s="20">
        <v>81448.289999999994</v>
      </c>
      <c r="M28" s="20">
        <v>50960.34</v>
      </c>
      <c r="N28" s="20">
        <v>6290432.4900000002</v>
      </c>
      <c r="O28" s="19">
        <f t="shared" si="0"/>
        <v>7830104.1400000006</v>
      </c>
      <c r="P28" s="89">
        <v>0</v>
      </c>
      <c r="Q28" s="19">
        <f t="shared" si="1"/>
        <v>7830104.1400000006</v>
      </c>
    </row>
    <row r="29" spans="2:17" x14ac:dyDescent="0.2">
      <c r="B29" s="22" t="s">
        <v>66</v>
      </c>
      <c r="C29" s="20">
        <v>13370825.73</v>
      </c>
      <c r="D29" s="20">
        <v>14017107.68</v>
      </c>
      <c r="E29" s="20">
        <v>3832227.95</v>
      </c>
      <c r="F29" s="20">
        <v>3985451.58</v>
      </c>
      <c r="G29" s="20">
        <v>13880715.98</v>
      </c>
      <c r="H29" s="20">
        <v>13916413.07</v>
      </c>
      <c r="I29" s="20">
        <v>14016878.93</v>
      </c>
      <c r="J29" s="20">
        <v>14062079.039999999</v>
      </c>
      <c r="K29" s="20">
        <v>4032715.6</v>
      </c>
      <c r="L29" s="20">
        <v>14066024.93</v>
      </c>
      <c r="M29" s="20">
        <v>17795304.309999999</v>
      </c>
      <c r="N29" s="20">
        <v>5934771.4100000001</v>
      </c>
      <c r="O29" s="98">
        <f t="shared" si="0"/>
        <v>132910516.21000001</v>
      </c>
      <c r="P29" s="89">
        <v>0</v>
      </c>
      <c r="Q29" s="19">
        <f t="shared" si="1"/>
        <v>132910516.21000001</v>
      </c>
    </row>
    <row r="30" spans="2:17" x14ac:dyDescent="0.2">
      <c r="B30" s="23" t="s">
        <v>5</v>
      </c>
      <c r="C30" s="99">
        <f>C16-C25</f>
        <v>83343777.400000006</v>
      </c>
      <c r="D30" s="99">
        <f t="shared" ref="D30:N30" si="2">D16-D25</f>
        <v>81276177.969999999</v>
      </c>
      <c r="E30" s="99">
        <f t="shared" si="2"/>
        <v>98312342.469999999</v>
      </c>
      <c r="F30" s="99">
        <f t="shared" si="2"/>
        <v>108233323.84999999</v>
      </c>
      <c r="G30" s="99">
        <f t="shared" si="2"/>
        <v>87954375.050000012</v>
      </c>
      <c r="H30" s="99">
        <f t="shared" si="2"/>
        <v>118131530.21000001</v>
      </c>
      <c r="I30" s="99">
        <f t="shared" si="2"/>
        <v>91986192.730000004</v>
      </c>
      <c r="J30" s="99">
        <f t="shared" si="2"/>
        <v>84179730.649999991</v>
      </c>
      <c r="K30" s="99">
        <f t="shared" si="2"/>
        <v>102593396.95999999</v>
      </c>
      <c r="L30" s="99">
        <f t="shared" si="2"/>
        <v>94923109.109999999</v>
      </c>
      <c r="M30" s="99">
        <f t="shared" si="2"/>
        <v>127345199.56</v>
      </c>
      <c r="N30" s="99">
        <f t="shared" si="2"/>
        <v>185860715.79000002</v>
      </c>
      <c r="O30" s="99">
        <f>O16-O25</f>
        <v>1264139871.75</v>
      </c>
      <c r="P30" s="99">
        <f>P16-P25</f>
        <v>523226.85</v>
      </c>
      <c r="Q30" s="99">
        <f>Q16-Q25</f>
        <v>1264663098.5999999</v>
      </c>
    </row>
    <row r="31" spans="2:17" x14ac:dyDescent="0.2">
      <c r="B31" s="24" t="s">
        <v>67</v>
      </c>
      <c r="C31" s="100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0"/>
      <c r="P31" s="101"/>
      <c r="Q31" s="101"/>
    </row>
    <row r="32" spans="2:17" x14ac:dyDescent="0.2">
      <c r="B32" s="25" t="s">
        <v>9</v>
      </c>
      <c r="C32" s="75"/>
    </row>
    <row r="33" spans="2:17" ht="28.5" customHeight="1" x14ac:dyDescent="0.2">
      <c r="B33" s="106" t="s">
        <v>89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</row>
    <row r="34" spans="2:17" ht="24" customHeight="1" x14ac:dyDescent="0.2"/>
    <row r="35" spans="2:17" ht="39.6" customHeight="1" x14ac:dyDescent="0.2">
      <c r="B35" s="105" t="s">
        <v>88</v>
      </c>
      <c r="C35" s="105"/>
      <c r="D35" s="105"/>
      <c r="E35" s="26"/>
      <c r="F35" s="105" t="s">
        <v>68</v>
      </c>
      <c r="G35" s="105"/>
      <c r="H35" s="105"/>
      <c r="I35" s="105"/>
      <c r="J35" s="26"/>
      <c r="K35" s="26"/>
      <c r="L35" s="26"/>
      <c r="M35" s="105" t="s">
        <v>86</v>
      </c>
      <c r="N35" s="105"/>
      <c r="O35" s="105"/>
      <c r="P35" s="105"/>
      <c r="Q35" s="27"/>
    </row>
    <row r="36" spans="2:17" ht="9.9499999999999993" customHeight="1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9"/>
      <c r="L36" s="29"/>
      <c r="M36" s="29"/>
      <c r="N36" s="28"/>
      <c r="O36" s="28"/>
      <c r="P36" s="28"/>
      <c r="Q36" s="28"/>
    </row>
    <row r="37" spans="2:17" ht="39.950000000000003" customHeight="1" x14ac:dyDescent="0.2">
      <c r="B37" s="2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104"/>
      <c r="P37" s="30"/>
      <c r="Q37" s="30"/>
    </row>
    <row r="38" spans="2:17" ht="9.9499999999999993" customHeight="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ht="33" customHeight="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</sheetData>
  <mergeCells count="24">
    <mergeCell ref="L12:L15"/>
    <mergeCell ref="M12:M15"/>
    <mergeCell ref="N12:N15"/>
    <mergeCell ref="B2:Q2"/>
    <mergeCell ref="B3:Q3"/>
    <mergeCell ref="B4:Q4"/>
    <mergeCell ref="B5:Q5"/>
    <mergeCell ref="B6:Q6"/>
    <mergeCell ref="B35:D35"/>
    <mergeCell ref="F35:I35"/>
    <mergeCell ref="M35:P35"/>
    <mergeCell ref="B33:P33"/>
    <mergeCell ref="C9:Q9"/>
    <mergeCell ref="C10:Q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7"/>
  <sheetViews>
    <sheetView showGridLines="0" topLeftCell="A4" workbookViewId="0">
      <selection activeCell="H29" sqref="H29:K29"/>
    </sheetView>
  </sheetViews>
  <sheetFormatPr defaultRowHeight="12.75" x14ac:dyDescent="0.2"/>
  <cols>
    <col min="1" max="1" width="9.140625" style="33"/>
    <col min="2" max="2" width="48.140625" style="33" customWidth="1"/>
    <col min="3" max="3" width="20" style="33" customWidth="1"/>
    <col min="4" max="4" width="12.42578125" style="33" bestFit="1" customWidth="1"/>
    <col min="5" max="5" width="13.5703125" style="33" bestFit="1" customWidth="1"/>
    <col min="6" max="6" width="17" style="33" customWidth="1"/>
    <col min="7" max="7" width="13.5703125" style="33" customWidth="1"/>
    <col min="8" max="8" width="24.28515625" style="33" customWidth="1"/>
    <col min="9" max="9" width="15.85546875" style="33" customWidth="1"/>
    <col min="10" max="10" width="18.85546875" style="33" customWidth="1"/>
    <col min="11" max="11" width="17.85546875" style="33" customWidth="1"/>
    <col min="12" max="16384" width="9.140625" style="33"/>
  </cols>
  <sheetData>
    <row r="1" spans="2:11" ht="12.75" customHeight="1" x14ac:dyDescent="0.2">
      <c r="B1" s="130" t="s">
        <v>12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1" ht="12.75" customHeight="1" x14ac:dyDescent="0.2">
      <c r="B2" s="130" t="s">
        <v>7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 ht="12.75" customHeight="1" x14ac:dyDescent="0.2">
      <c r="B3" s="131" t="s">
        <v>13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2:11" ht="12.75" customHeight="1" x14ac:dyDescent="0.2">
      <c r="B4" s="130" t="s">
        <v>8</v>
      </c>
      <c r="C4" s="130"/>
      <c r="D4" s="130"/>
      <c r="E4" s="130"/>
      <c r="F4" s="130"/>
      <c r="G4" s="130"/>
      <c r="H4" s="130"/>
      <c r="I4" s="130"/>
      <c r="J4" s="130"/>
      <c r="K4" s="130"/>
    </row>
    <row r="5" spans="2:11" ht="12.75" customHeight="1" x14ac:dyDescent="0.2">
      <c r="B5" s="130" t="s">
        <v>87</v>
      </c>
      <c r="C5" s="130"/>
      <c r="D5" s="130"/>
      <c r="E5" s="130"/>
      <c r="F5" s="130"/>
      <c r="G5" s="130"/>
      <c r="H5" s="130"/>
      <c r="I5" s="130"/>
      <c r="J5" s="130"/>
      <c r="K5" s="130"/>
    </row>
    <row r="6" spans="2:11" ht="12.75" customHeight="1" x14ac:dyDescent="0.2">
      <c r="B6" s="129" t="s">
        <v>14</v>
      </c>
      <c r="C6" s="129"/>
      <c r="D6" s="32"/>
      <c r="E6" s="32"/>
      <c r="F6" s="32"/>
      <c r="G6" s="32"/>
      <c r="H6" s="32"/>
      <c r="I6" s="32"/>
      <c r="K6" s="35">
        <v>1</v>
      </c>
    </row>
    <row r="7" spans="2:11" ht="12.75" customHeight="1" x14ac:dyDescent="0.2">
      <c r="B7" s="121" t="s">
        <v>33</v>
      </c>
      <c r="C7" s="125" t="s">
        <v>34</v>
      </c>
      <c r="D7" s="127" t="s">
        <v>15</v>
      </c>
      <c r="E7" s="127"/>
      <c r="F7" s="127"/>
      <c r="G7" s="127"/>
      <c r="H7" s="121" t="s">
        <v>38</v>
      </c>
      <c r="I7" s="125" t="s">
        <v>16</v>
      </c>
      <c r="J7" s="125" t="s">
        <v>71</v>
      </c>
      <c r="K7" s="121" t="s">
        <v>46</v>
      </c>
    </row>
    <row r="8" spans="2:11" ht="27.75" customHeight="1" x14ac:dyDescent="0.2">
      <c r="B8" s="122"/>
      <c r="C8" s="126"/>
      <c r="D8" s="123" t="s">
        <v>17</v>
      </c>
      <c r="E8" s="124"/>
      <c r="F8" s="121" t="s">
        <v>41</v>
      </c>
      <c r="G8" s="121" t="s">
        <v>43</v>
      </c>
      <c r="H8" s="122"/>
      <c r="I8" s="126"/>
      <c r="J8" s="126"/>
      <c r="K8" s="122"/>
    </row>
    <row r="9" spans="2:11" ht="27" customHeight="1" x14ac:dyDescent="0.2">
      <c r="B9" s="122"/>
      <c r="C9" s="126"/>
      <c r="D9" s="36" t="s">
        <v>36</v>
      </c>
      <c r="E9" s="37" t="s">
        <v>83</v>
      </c>
      <c r="F9" s="122"/>
      <c r="G9" s="122"/>
      <c r="H9" s="122"/>
      <c r="I9" s="126"/>
      <c r="J9" s="126"/>
      <c r="K9" s="122"/>
    </row>
    <row r="10" spans="2:11" x14ac:dyDescent="0.2">
      <c r="B10" s="123"/>
      <c r="C10" s="38" t="s">
        <v>35</v>
      </c>
      <c r="D10" s="39" t="s">
        <v>37</v>
      </c>
      <c r="E10" s="40" t="s">
        <v>40</v>
      </c>
      <c r="F10" s="41" t="s">
        <v>42</v>
      </c>
      <c r="G10" s="87" t="s">
        <v>44</v>
      </c>
      <c r="H10" s="87" t="s">
        <v>39</v>
      </c>
      <c r="I10" s="88" t="s">
        <v>45</v>
      </c>
      <c r="J10" s="88"/>
      <c r="K10" s="87" t="s">
        <v>47</v>
      </c>
    </row>
    <row r="11" spans="2:11" x14ac:dyDescent="0.2">
      <c r="B11" s="42" t="s">
        <v>48</v>
      </c>
      <c r="C11" s="43">
        <f t="shared" ref="C11:I11" si="0">SUM(C12+C13)</f>
        <v>608326835.30000007</v>
      </c>
      <c r="D11" s="43">
        <f t="shared" si="0"/>
        <v>569.51</v>
      </c>
      <c r="E11" s="43">
        <f t="shared" si="0"/>
        <v>0</v>
      </c>
      <c r="F11" s="43">
        <f t="shared" si="0"/>
        <v>233904.87</v>
      </c>
      <c r="G11" s="43">
        <f t="shared" si="0"/>
        <v>4168376.09</v>
      </c>
      <c r="H11" s="43">
        <f t="shared" si="0"/>
        <v>603923984.83000004</v>
      </c>
      <c r="I11" s="43">
        <f t="shared" si="0"/>
        <v>13782671.15</v>
      </c>
      <c r="J11" s="44">
        <f t="shared" ref="J11" si="1">SUM(J12+J13)</f>
        <v>385</v>
      </c>
      <c r="K11" s="45">
        <f>H11-I11</f>
        <v>590141313.68000007</v>
      </c>
    </row>
    <row r="12" spans="2:11" x14ac:dyDescent="0.2">
      <c r="B12" s="46" t="s">
        <v>84</v>
      </c>
      <c r="C12" s="68">
        <v>68937642.589999989</v>
      </c>
      <c r="D12" s="68">
        <v>569.51</v>
      </c>
      <c r="E12" s="68">
        <v>0</v>
      </c>
      <c r="F12" s="68">
        <v>96626.83</v>
      </c>
      <c r="G12" s="68">
        <v>3773990.34</v>
      </c>
      <c r="H12" s="68">
        <f>+C12-D12-E12-F12-G12</f>
        <v>65066455.909999982</v>
      </c>
      <c r="I12" s="68">
        <v>6882645.2800000003</v>
      </c>
      <c r="J12" s="103">
        <v>385</v>
      </c>
      <c r="K12" s="72">
        <f>+H12-I12</f>
        <v>58183810.62999998</v>
      </c>
    </row>
    <row r="13" spans="2:11" x14ac:dyDescent="0.2">
      <c r="B13" s="46" t="s">
        <v>19</v>
      </c>
      <c r="C13" s="93">
        <f>539382983.63+6209.08</f>
        <v>539389192.71000004</v>
      </c>
      <c r="D13" s="68">
        <v>0</v>
      </c>
      <c r="E13" s="93">
        <v>0</v>
      </c>
      <c r="F13" s="93">
        <f>+[1]Análise!$E$12</f>
        <v>137278.04</v>
      </c>
      <c r="G13" s="93">
        <v>394385.75</v>
      </c>
      <c r="H13" s="68">
        <f>+C13-D13-E13-F13-G13</f>
        <v>538857528.92000008</v>
      </c>
      <c r="I13" s="48">
        <f>179755.01+6720270.86</f>
        <v>6900025.8700000001</v>
      </c>
      <c r="J13" s="80">
        <v>0</v>
      </c>
      <c r="K13" s="72">
        <f>+H13-I13</f>
        <v>531957503.05000007</v>
      </c>
    </row>
    <row r="14" spans="2:11" x14ac:dyDescent="0.2">
      <c r="B14" s="69" t="s">
        <v>49</v>
      </c>
      <c r="C14" s="70">
        <f>SUM(C15:C22)</f>
        <v>817545.48</v>
      </c>
      <c r="D14" s="70">
        <f t="shared" ref="D14:J14" si="2">SUM(D15:D22)</f>
        <v>0</v>
      </c>
      <c r="E14" s="70">
        <f t="shared" si="2"/>
        <v>0</v>
      </c>
      <c r="F14" s="70">
        <f t="shared" si="2"/>
        <v>0</v>
      </c>
      <c r="G14" s="70">
        <f>SUM(G15:G22)</f>
        <v>797231.38</v>
      </c>
      <c r="H14" s="70">
        <f>SUM(H15:H22)</f>
        <v>20314.099999999999</v>
      </c>
      <c r="I14" s="70">
        <f>SUM(I15:I22)</f>
        <v>0</v>
      </c>
      <c r="J14" s="70">
        <f t="shared" si="2"/>
        <v>0</v>
      </c>
      <c r="K14" s="71">
        <f>SUM(K15:K22)</f>
        <v>20314.099999999999</v>
      </c>
    </row>
    <row r="15" spans="2:11" x14ac:dyDescent="0.2">
      <c r="B15" s="46" t="s">
        <v>81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f>+C15-D15-E15-F15-G15</f>
        <v>0</v>
      </c>
      <c r="I15" s="68">
        <v>0</v>
      </c>
      <c r="J15" s="68">
        <v>0</v>
      </c>
      <c r="K15" s="77">
        <f>+H15-I15</f>
        <v>0</v>
      </c>
    </row>
    <row r="16" spans="2:11" x14ac:dyDescent="0.2">
      <c r="B16" s="46" t="s">
        <v>82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f t="shared" ref="H16:H22" si="3">+C16-D16-E16-F16-G16</f>
        <v>0</v>
      </c>
      <c r="I16" s="68">
        <v>0</v>
      </c>
      <c r="J16" s="68">
        <v>0</v>
      </c>
      <c r="K16" s="77">
        <f t="shared" ref="K16:K22" si="4">+H16-I16</f>
        <v>0</v>
      </c>
    </row>
    <row r="17" spans="2:17" x14ac:dyDescent="0.2">
      <c r="B17" s="46" t="s">
        <v>50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f t="shared" si="3"/>
        <v>0</v>
      </c>
      <c r="I17" s="47">
        <v>0</v>
      </c>
      <c r="J17" s="47">
        <v>0</v>
      </c>
      <c r="K17" s="77">
        <f t="shared" si="4"/>
        <v>0</v>
      </c>
    </row>
    <row r="18" spans="2:17" x14ac:dyDescent="0.2">
      <c r="B18" s="46" t="s">
        <v>18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f t="shared" si="3"/>
        <v>0</v>
      </c>
      <c r="I18" s="47">
        <v>0</v>
      </c>
      <c r="J18" s="47">
        <v>0</v>
      </c>
      <c r="K18" s="77">
        <f t="shared" si="4"/>
        <v>0</v>
      </c>
    </row>
    <row r="19" spans="2:17" x14ac:dyDescent="0.2">
      <c r="B19" s="46" t="s">
        <v>73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f t="shared" si="3"/>
        <v>0</v>
      </c>
      <c r="I19" s="47">
        <v>0</v>
      </c>
      <c r="J19" s="47">
        <v>0</v>
      </c>
      <c r="K19" s="77">
        <f t="shared" si="4"/>
        <v>0</v>
      </c>
    </row>
    <row r="20" spans="2:17" x14ac:dyDescent="0.2">
      <c r="B20" s="46" t="s">
        <v>74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f t="shared" si="3"/>
        <v>0</v>
      </c>
      <c r="I20" s="47">
        <v>0</v>
      </c>
      <c r="J20" s="47">
        <v>0</v>
      </c>
      <c r="K20" s="77">
        <f t="shared" si="4"/>
        <v>0</v>
      </c>
    </row>
    <row r="21" spans="2:17" x14ac:dyDescent="0.2">
      <c r="B21" s="91" t="s">
        <v>75</v>
      </c>
      <c r="C21" s="68">
        <f>797208.02+23.36</f>
        <v>797231.38</v>
      </c>
      <c r="D21" s="68">
        <v>0</v>
      </c>
      <c r="E21" s="68">
        <v>0</v>
      </c>
      <c r="F21" s="68">
        <v>0</v>
      </c>
      <c r="G21" s="68">
        <f>793981.38+3250</f>
        <v>797231.38</v>
      </c>
      <c r="H21" s="68">
        <f t="shared" si="3"/>
        <v>0</v>
      </c>
      <c r="I21" s="47">
        <v>0</v>
      </c>
      <c r="J21" s="47">
        <v>0</v>
      </c>
      <c r="K21" s="77">
        <f t="shared" si="4"/>
        <v>0</v>
      </c>
    </row>
    <row r="22" spans="2:17" x14ac:dyDescent="0.2">
      <c r="B22" s="46" t="s">
        <v>76</v>
      </c>
      <c r="C22" s="68">
        <f>+[1]Análise!$B$15</f>
        <v>20314.099999999999</v>
      </c>
      <c r="D22" s="68">
        <v>0</v>
      </c>
      <c r="E22" s="68">
        <v>0</v>
      </c>
      <c r="F22" s="68">
        <v>0</v>
      </c>
      <c r="G22" s="68">
        <v>0</v>
      </c>
      <c r="H22" s="68">
        <f t="shared" si="3"/>
        <v>20314.099999999999</v>
      </c>
      <c r="I22" s="78">
        <v>0</v>
      </c>
      <c r="J22" s="79">
        <v>0</v>
      </c>
      <c r="K22" s="77">
        <f t="shared" si="4"/>
        <v>20314.099999999999</v>
      </c>
    </row>
    <row r="23" spans="2:17" x14ac:dyDescent="0.2">
      <c r="B23" s="49" t="s">
        <v>20</v>
      </c>
      <c r="C23" s="50">
        <f t="shared" ref="C23:G23" si="5">C14+C11</f>
        <v>609144380.78000009</v>
      </c>
      <c r="D23" s="50">
        <f t="shared" si="5"/>
        <v>569.51</v>
      </c>
      <c r="E23" s="50">
        <f t="shared" si="5"/>
        <v>0</v>
      </c>
      <c r="F23" s="50">
        <f t="shared" si="5"/>
        <v>233904.87</v>
      </c>
      <c r="G23" s="50">
        <f t="shared" si="5"/>
        <v>4965607.47</v>
      </c>
      <c r="H23" s="50">
        <f>+H11+H14</f>
        <v>603944298.93000007</v>
      </c>
      <c r="I23" s="51">
        <f>I14+I11</f>
        <v>13782671.15</v>
      </c>
      <c r="J23" s="86">
        <f>J11+J14</f>
        <v>385</v>
      </c>
      <c r="K23" s="51">
        <f t="shared" ref="K23" si="6">H23-I23</f>
        <v>590161627.78000009</v>
      </c>
    </row>
    <row r="24" spans="2:17" ht="12.75" customHeight="1" x14ac:dyDescent="0.2">
      <c r="B24" s="128" t="s">
        <v>11</v>
      </c>
      <c r="C24" s="128"/>
      <c r="D24" s="128"/>
      <c r="E24" s="128"/>
      <c r="F24" s="128"/>
      <c r="G24" s="128"/>
      <c r="H24" s="128"/>
      <c r="I24" s="128"/>
      <c r="J24" s="128"/>
      <c r="K24" s="52"/>
    </row>
    <row r="25" spans="2:17" x14ac:dyDescent="0.2">
      <c r="B25" s="34"/>
      <c r="C25" s="53"/>
      <c r="D25" s="53"/>
      <c r="F25" s="54"/>
      <c r="H25" s="54"/>
      <c r="K25" s="54"/>
    </row>
    <row r="26" spans="2:17" ht="78.75" customHeight="1" x14ac:dyDescent="0.2">
      <c r="B26" s="128" t="s">
        <v>85</v>
      </c>
      <c r="C26" s="128"/>
      <c r="D26" s="128"/>
      <c r="E26" s="128"/>
      <c r="F26" s="128"/>
      <c r="G26" s="128"/>
      <c r="H26" s="128"/>
      <c r="I26" s="128"/>
      <c r="J26" s="128"/>
      <c r="K26" s="128"/>
    </row>
    <row r="29" spans="2:17" ht="39.6" customHeight="1" x14ac:dyDescent="0.2">
      <c r="B29" s="105" t="s">
        <v>88</v>
      </c>
      <c r="C29" s="105"/>
      <c r="D29" s="26"/>
      <c r="E29" s="105" t="s">
        <v>68</v>
      </c>
      <c r="F29" s="105"/>
      <c r="G29" s="26"/>
      <c r="H29" s="105" t="s">
        <v>86</v>
      </c>
      <c r="I29" s="105"/>
      <c r="J29" s="105"/>
      <c r="K29" s="105"/>
      <c r="L29" s="26"/>
      <c r="Q29" s="27"/>
    </row>
    <row r="31" spans="2:17" x14ac:dyDescent="0.2">
      <c r="H31" s="54"/>
    </row>
    <row r="34" spans="8:8" x14ac:dyDescent="0.2">
      <c r="H34" s="54"/>
    </row>
    <row r="35" spans="8:8" x14ac:dyDescent="0.2">
      <c r="H35" s="54"/>
    </row>
    <row r="36" spans="8:8" x14ac:dyDescent="0.2">
      <c r="H36" s="54"/>
    </row>
    <row r="37" spans="8:8" x14ac:dyDescent="0.2">
      <c r="H37" s="54"/>
    </row>
  </sheetData>
  <mergeCells count="21">
    <mergeCell ref="B6:C6"/>
    <mergeCell ref="B1:K1"/>
    <mergeCell ref="B2:K2"/>
    <mergeCell ref="B3:K3"/>
    <mergeCell ref="B4:K4"/>
    <mergeCell ref="B5:K5"/>
    <mergeCell ref="B29:C29"/>
    <mergeCell ref="E29:F29"/>
    <mergeCell ref="H29:K29"/>
    <mergeCell ref="K7:K9"/>
    <mergeCell ref="D8:E8"/>
    <mergeCell ref="C7:C9"/>
    <mergeCell ref="D7:G7"/>
    <mergeCell ref="H7:H9"/>
    <mergeCell ref="I7:I9"/>
    <mergeCell ref="J7:J9"/>
    <mergeCell ref="F8:F9"/>
    <mergeCell ref="G8:G9"/>
    <mergeCell ref="B24:J24"/>
    <mergeCell ref="B26:K26"/>
    <mergeCell ref="B7:B10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24"/>
  <sheetViews>
    <sheetView showGridLines="0" topLeftCell="A4" workbookViewId="0">
      <selection activeCell="D22" sqref="D22"/>
    </sheetView>
  </sheetViews>
  <sheetFormatPr defaultRowHeight="12.75" x14ac:dyDescent="0.2"/>
  <cols>
    <col min="1" max="1" width="9.140625" style="33"/>
    <col min="2" max="2" width="63.42578125" style="33" customWidth="1"/>
    <col min="3" max="3" width="38.85546875" style="33" bestFit="1" customWidth="1"/>
    <col min="4" max="4" width="49.5703125" style="33" customWidth="1"/>
    <col min="5" max="7" width="9.140625" style="33"/>
    <col min="8" max="8" width="20.28515625" style="33" customWidth="1"/>
    <col min="9" max="9" width="10" style="33" bestFit="1" customWidth="1"/>
    <col min="10" max="16384" width="9.140625" style="33"/>
  </cols>
  <sheetData>
    <row r="1" spans="2:16" x14ac:dyDescent="0.2">
      <c r="B1" s="130" t="s">
        <v>12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2:16" x14ac:dyDescent="0.2">
      <c r="B2" s="130" t="s">
        <v>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2:16" x14ac:dyDescent="0.2">
      <c r="B3" s="131" t="s">
        <v>21</v>
      </c>
      <c r="C3" s="131"/>
      <c r="D3" s="131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2:16" x14ac:dyDescent="0.2">
      <c r="B4" s="130" t="s">
        <v>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16" x14ac:dyDescent="0.2">
      <c r="B5" s="130" t="s">
        <v>87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2:16" x14ac:dyDescent="0.2">
      <c r="B6" s="81" t="s">
        <v>22</v>
      </c>
      <c r="C6" s="81"/>
      <c r="D6" s="35">
        <v>1</v>
      </c>
    </row>
    <row r="7" spans="2:16" x14ac:dyDescent="0.2">
      <c r="B7" s="74" t="s">
        <v>23</v>
      </c>
      <c r="C7" s="134" t="s">
        <v>32</v>
      </c>
      <c r="D7" s="135"/>
    </row>
    <row r="8" spans="2:16" x14ac:dyDescent="0.2">
      <c r="B8" s="76" t="s">
        <v>72</v>
      </c>
      <c r="C8" s="132">
        <v>100484883517.83</v>
      </c>
      <c r="D8" s="132"/>
    </row>
    <row r="9" spans="2:16" x14ac:dyDescent="0.2">
      <c r="B9" s="55"/>
      <c r="C9" s="55"/>
      <c r="D9" s="56"/>
    </row>
    <row r="10" spans="2:16" x14ac:dyDescent="0.2">
      <c r="B10" s="57" t="s">
        <v>24</v>
      </c>
      <c r="C10" s="58" t="s">
        <v>25</v>
      </c>
      <c r="D10" s="73" t="s">
        <v>69</v>
      </c>
    </row>
    <row r="11" spans="2:16" x14ac:dyDescent="0.2">
      <c r="B11" s="55" t="s">
        <v>26</v>
      </c>
      <c r="C11" s="90">
        <f>'Anexo I'!Q30</f>
        <v>1264663098.5999999</v>
      </c>
      <c r="D11" s="83">
        <f>(C11/C8)*100</f>
        <v>1.2585605459507734</v>
      </c>
    </row>
    <row r="12" spans="2:16" x14ac:dyDescent="0.2">
      <c r="B12" s="59" t="s">
        <v>27</v>
      </c>
      <c r="C12" s="60">
        <v>0</v>
      </c>
      <c r="D12" s="60">
        <v>0</v>
      </c>
    </row>
    <row r="13" spans="2:16" x14ac:dyDescent="0.2">
      <c r="B13" s="59" t="s">
        <v>28</v>
      </c>
      <c r="C13" s="60">
        <v>0</v>
      </c>
      <c r="D13" s="60">
        <v>0</v>
      </c>
    </row>
    <row r="14" spans="2:16" x14ac:dyDescent="0.2">
      <c r="B14" s="61" t="s">
        <v>29</v>
      </c>
      <c r="C14" s="62">
        <v>0</v>
      </c>
      <c r="D14" s="62">
        <v>0</v>
      </c>
    </row>
    <row r="15" spans="2:16" x14ac:dyDescent="0.2">
      <c r="B15" s="55"/>
      <c r="C15" s="55"/>
      <c r="D15" s="55"/>
    </row>
    <row r="16" spans="2:16" x14ac:dyDescent="0.2">
      <c r="B16" s="55"/>
      <c r="C16" s="55"/>
      <c r="D16" s="55"/>
    </row>
    <row r="17" spans="2:11" ht="27" customHeight="1" x14ac:dyDescent="0.2">
      <c r="B17" s="63" t="s">
        <v>30</v>
      </c>
      <c r="C17" s="64" t="s">
        <v>16</v>
      </c>
      <c r="D17" s="65" t="s">
        <v>46</v>
      </c>
    </row>
    <row r="18" spans="2:11" x14ac:dyDescent="0.2">
      <c r="B18" s="66" t="s">
        <v>31</v>
      </c>
      <c r="C18" s="84">
        <f>'Anexo V'!I23</f>
        <v>13782671.15</v>
      </c>
      <c r="D18" s="82">
        <f>'Anexo V'!K23</f>
        <v>590161627.78000009</v>
      </c>
    </row>
    <row r="19" spans="2:11" ht="12.75" customHeight="1" x14ac:dyDescent="0.2">
      <c r="B19" s="133" t="s">
        <v>11</v>
      </c>
      <c r="C19" s="133"/>
      <c r="D19" s="128"/>
      <c r="E19" s="67"/>
      <c r="F19" s="67"/>
      <c r="G19" s="67"/>
      <c r="H19" s="67"/>
      <c r="I19" s="67"/>
      <c r="J19" s="67"/>
      <c r="K19" s="67"/>
    </row>
    <row r="21" spans="2:11" ht="26.25" customHeight="1" x14ac:dyDescent="0.2">
      <c r="B21" s="128" t="s">
        <v>51</v>
      </c>
      <c r="C21" s="128"/>
      <c r="D21" s="128"/>
    </row>
    <row r="24" spans="2:11" ht="39.6" customHeight="1" x14ac:dyDescent="0.2">
      <c r="B24" s="85" t="s">
        <v>88</v>
      </c>
      <c r="C24" s="85" t="s">
        <v>68</v>
      </c>
      <c r="D24" s="92" t="s">
        <v>86</v>
      </c>
      <c r="E24" s="26"/>
      <c r="F24" s="26"/>
      <c r="G24" s="26"/>
    </row>
  </sheetData>
  <mergeCells count="29">
    <mergeCell ref="B1:D1"/>
    <mergeCell ref="E1:G1"/>
    <mergeCell ref="H1:J1"/>
    <mergeCell ref="K1:M1"/>
    <mergeCell ref="N1:P1"/>
    <mergeCell ref="B2:D2"/>
    <mergeCell ref="E2:G2"/>
    <mergeCell ref="H2:J2"/>
    <mergeCell ref="K2:M2"/>
    <mergeCell ref="N2:P2"/>
    <mergeCell ref="K5:M5"/>
    <mergeCell ref="N5:P5"/>
    <mergeCell ref="C7:D7"/>
    <mergeCell ref="B3:D3"/>
    <mergeCell ref="E3:G3"/>
    <mergeCell ref="H3:J3"/>
    <mergeCell ref="K3:M3"/>
    <mergeCell ref="N3:P3"/>
    <mergeCell ref="B4:D4"/>
    <mergeCell ref="E4:G4"/>
    <mergeCell ref="H5:J5"/>
    <mergeCell ref="H4:J4"/>
    <mergeCell ref="K4:M4"/>
    <mergeCell ref="N4:P4"/>
    <mergeCell ref="C8:D8"/>
    <mergeCell ref="B19:D19"/>
    <mergeCell ref="B21:D21"/>
    <mergeCell ref="B5:D5"/>
    <mergeCell ref="E5:G5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</vt:lpstr>
      <vt:lpstr>Anexo V</vt:lpstr>
      <vt:lpstr>Anexo 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Daniela Faria</cp:lastModifiedBy>
  <cp:lastPrinted>2022-01-25T22:53:43Z</cp:lastPrinted>
  <dcterms:created xsi:type="dcterms:W3CDTF">2019-01-29T15:49:49Z</dcterms:created>
  <dcterms:modified xsi:type="dcterms:W3CDTF">2026-01-27T12:46:44Z</dcterms:modified>
</cp:coreProperties>
</file>