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MO" sheetId="1" state="visible" r:id="rId3"/>
    <sheet name="CAPITAL" sheetId="2" state="visible" r:id="rId4"/>
    <sheet name="R1_BELFORD ROXO" sheetId="3" state="visible" r:id="rId5"/>
    <sheet name="MENSAGEIRO" sheetId="4" state="hidden" r:id="rId6"/>
    <sheet name="R1_DUQUE DE CAXIAS" sheetId="5" state="visible" r:id="rId7"/>
    <sheet name="R1_NOVA IGUAÇU" sheetId="6" state="visible" r:id="rId8"/>
    <sheet name="R1_SÃO JOÃO MERITI" sheetId="7" state="visible" r:id="rId9"/>
    <sheet name="R2_ITABORAÍ" sheetId="8" state="visible" r:id="rId10"/>
    <sheet name="R2_MAGÉ" sheetId="9" state="visible" r:id="rId11"/>
    <sheet name="R2_NITEROI" sheetId="10" state="visible" r:id="rId12"/>
    <sheet name="R2_SÃO GONÇALO" sheetId="11" state="visible" r:id="rId13"/>
    <sheet name="R2_ALCÂNTARA" sheetId="12" state="visible" r:id="rId14"/>
    <sheet name="R3_BÚZIOS" sheetId="13" state="visible" r:id="rId15"/>
    <sheet name="R3_CABO FRIO" sheetId="14" state="visible" r:id="rId16"/>
    <sheet name="R3_MARICA" sheetId="15" state="visible" r:id="rId17"/>
    <sheet name="R3_SAQUAREMA" sheetId="16" state="visible" r:id="rId18"/>
    <sheet name="R3_SILVA JARDIM" sheetId="17" state="visible" r:id="rId19"/>
    <sheet name="R4_BARRA MANSA" sheetId="18" state="visible" r:id="rId20"/>
    <sheet name="R4_PIRAÍ" sheetId="19" state="visible" r:id="rId21"/>
    <sheet name="R4_PORTO REAL" sheetId="20" state="visible" r:id="rId22"/>
    <sheet name="R4_RESENDE" sheetId="21" state="visible" r:id="rId23"/>
    <sheet name="R4_VOLTA REDONDA" sheetId="22" state="visible" r:id="rId24"/>
    <sheet name="R5_CANTAGALO" sheetId="23" state="visible" r:id="rId25"/>
    <sheet name="R5_NOVA FRIBURGO" sheetId="24" state="visible" r:id="rId26"/>
    <sheet name="R6_PARAÍBA DO SUL" sheetId="25" state="visible" r:id="rId27"/>
    <sheet name="R6_PETRÓPOLIS" sheetId="26" state="visible" r:id="rId28"/>
    <sheet name="R7_ITAPERUNA" sheetId="27" state="visible" r:id="rId29"/>
    <sheet name="R7_PORCIÚNCULA" sheetId="28" state="visible" r:id="rId30"/>
    <sheet name="R8_CONCEIÇÃO MACABU" sheetId="29" state="visible" r:id="rId31"/>
    <sheet name="R8_MACAÉ" sheetId="30" state="visible" r:id="rId32"/>
    <sheet name="R8_RIO DAS OSTRAS" sheetId="31" state="visible" r:id="rId33"/>
    <sheet name="R9_ANGRA DOS REIS" sheetId="32" state="visible" r:id="rId34"/>
    <sheet name="R9_ITAGUAÍ" sheetId="33" state="visible" r:id="rId35"/>
    <sheet name="R10_BARRA DO PIRAÍ" sheetId="34" state="visible" r:id="rId36"/>
    <sheet name="R10_VALENÇA" sheetId="35" state="visible" r:id="rId37"/>
    <sheet name="R11_CARMO" sheetId="36" state="visible" r:id="rId38"/>
    <sheet name="R11_TERESÓPOLIS" sheetId="37" state="visible" r:id="rId39"/>
    <sheet name="R11_SUMIDOURO" sheetId="38" state="visible" r:id="rId40"/>
    <sheet name="R12_CAMPOS GOYTACAZES" sheetId="39" state="visible" r:id="rId41"/>
    <sheet name="R12_SÃO FIDÉLIS" sheetId="40" state="visible" r:id="rId42"/>
    <sheet name="R12_SÃO FRANCISCO ITABAPUANA" sheetId="41" state="visible" r:id="rId43"/>
    <sheet name="UNIFORME" sheetId="42" state="visible" r:id="rId44"/>
    <sheet name="R12_SÃO JOÃO DA BARRA" sheetId="43" state="visible" r:id="rId45"/>
    <sheet name="EQUIPAMENTOS" sheetId="44" state="visible" r:id="rId46"/>
  </sheets>
  <externalReferences>
    <externalReference r:id="rId47"/>
  </externalReferences>
  <definedNames>
    <definedName function="false" hidden="true" localSheetId="0" name="_xlnm._FilterDatabase" vbProcedure="false">RESUMO!$A$4:$F$88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<sst xmlns="http://schemas.openxmlformats.org/spreadsheetml/2006/main" count="8072" uniqueCount="374">
  <si>
    <t xml:space="preserve">ORÇAMENTO ANUAL </t>
  </si>
  <si>
    <t xml:space="preserve">POSTO</t>
  </si>
  <si>
    <t xml:space="preserve">CARGOS</t>
  </si>
  <si>
    <t xml:space="preserve">VALOR UNITÁRIO (MENSAL)</t>
  </si>
  <si>
    <t xml:space="preserve">QTDA</t>
  </si>
  <si>
    <t xml:space="preserve">VALOR TOTAL (MENSAL)</t>
  </si>
  <si>
    <t xml:space="preserve">VALOR TOTAL (ANUAL)</t>
  </si>
  <si>
    <t xml:space="preserve">ADM</t>
  </si>
  <si>
    <t xml:space="preserve">LUCRO</t>
  </si>
  <si>
    <t xml:space="preserve">ISS</t>
  </si>
  <si>
    <t xml:space="preserve">PASSAGEM
(UNITÁRIO)</t>
  </si>
  <si>
    <t xml:space="preserve">CAPITAL</t>
  </si>
  <si>
    <r>
      <rPr>
        <b val="true"/>
        <sz val="10"/>
        <rFont val="Arial"/>
        <family val="2"/>
        <charset val="1"/>
      </rPr>
      <t xml:space="preserve">SEDE: </t>
    </r>
    <r>
      <rPr>
        <sz val="10"/>
        <rFont val="Arial"/>
        <family val="2"/>
        <charset val="1"/>
      </rPr>
      <t xml:space="preserve">Av. Marechal Câmara, 314, Centro</t>
    </r>
  </si>
  <si>
    <r>
      <rPr>
        <b val="true"/>
        <sz val="10"/>
        <rFont val="Arial"/>
        <family val="2"/>
        <charset val="1"/>
      </rPr>
      <t xml:space="preserve">MENEZES CORTES: </t>
    </r>
    <r>
      <rPr>
        <sz val="10"/>
        <rFont val="Arial"/>
        <family val="2"/>
        <charset val="1"/>
      </rPr>
      <t xml:space="preserve">Rua São José, nº 35</t>
    </r>
  </si>
  <si>
    <r>
      <rPr>
        <b val="true"/>
        <sz val="10"/>
        <rFont val="Arial"/>
        <family val="2"/>
        <charset val="1"/>
      </rPr>
      <t xml:space="preserve">CÃMARAS CÍVEIS: </t>
    </r>
    <r>
      <rPr>
        <sz val="10"/>
        <rFont val="Arial"/>
        <family val="2"/>
        <charset val="1"/>
      </rPr>
      <t xml:space="preserve">Av. Nilo Peçanha, 12 – 9º andar</t>
    </r>
  </si>
  <si>
    <t xml:space="preserve">NÚCLEO</t>
  </si>
  <si>
    <r>
      <rPr>
        <b val="true"/>
        <sz val="10"/>
        <rFont val="Arial"/>
        <family val="2"/>
        <charset val="1"/>
      </rPr>
      <t xml:space="preserve">NÚCLEO BOTAFOGO: </t>
    </r>
    <r>
      <rPr>
        <sz val="10"/>
        <rFont val="Arial"/>
        <family val="2"/>
        <charset val="1"/>
      </rPr>
      <t xml:space="preserve">Rua Moura Brasil, nº 23</t>
    </r>
  </si>
  <si>
    <r>
      <rPr>
        <b val="true"/>
        <sz val="10"/>
        <rFont val="Arial"/>
        <family val="2"/>
        <charset val="1"/>
      </rPr>
      <t xml:space="preserve">NÚCLEO IRAJÁ: </t>
    </r>
    <r>
      <rPr>
        <sz val="10"/>
        <rFont val="Arial"/>
        <family val="2"/>
        <charset val="1"/>
      </rPr>
      <t xml:space="preserve">Av. Monsenhor Félix, 512</t>
    </r>
  </si>
  <si>
    <r>
      <rPr>
        <b val="true"/>
        <sz val="10"/>
        <rFont val="Arial"/>
        <family val="2"/>
        <charset val="1"/>
      </rPr>
      <t xml:space="preserve">NÚCLEO PILARES: </t>
    </r>
    <r>
      <rPr>
        <sz val="10"/>
        <rFont val="Arial"/>
        <family val="2"/>
        <charset val="1"/>
      </rPr>
      <t xml:space="preserve">Av. Glaziou, 68</t>
    </r>
  </si>
  <si>
    <r>
      <rPr>
        <b val="true"/>
        <sz val="10"/>
        <rFont val="Arial"/>
        <family val="2"/>
        <charset val="1"/>
      </rPr>
      <t xml:space="preserve">NÚCLEO RAMOS: </t>
    </r>
    <r>
      <rPr>
        <sz val="10"/>
        <rFont val="Arial"/>
        <family val="2"/>
        <charset val="1"/>
      </rPr>
      <t xml:space="preserve">Rua Lucena, s/nº</t>
    </r>
  </si>
  <si>
    <r>
      <rPr>
        <b val="true"/>
        <sz val="10"/>
        <rFont val="Arial"/>
        <family val="2"/>
        <charset val="1"/>
      </rPr>
      <t xml:space="preserve">NÚCLEO VILA ISABEL:</t>
    </r>
    <r>
      <rPr>
        <sz val="10"/>
        <rFont val="Arial"/>
        <family val="2"/>
        <charset val="1"/>
      </rPr>
      <t xml:space="preserve"> Rua Teodoro da Silva, 336</t>
    </r>
  </si>
  <si>
    <r>
      <rPr>
        <b val="true"/>
        <sz val="10"/>
        <rFont val="Arial"/>
        <family val="2"/>
        <charset val="1"/>
      </rPr>
      <t xml:space="preserve">NUSPEN</t>
    </r>
    <r>
      <rPr>
        <sz val="10"/>
        <rFont val="Arial"/>
        <family val="2"/>
        <charset val="1"/>
      </rPr>
      <t xml:space="preserve"> – Av. Rio Branco, 147, 19 e 20º andares</t>
    </r>
  </si>
  <si>
    <r>
      <rPr>
        <b val="true"/>
        <sz val="10"/>
        <rFont val="Arial"/>
        <family val="2"/>
        <charset val="1"/>
      </rPr>
      <t xml:space="preserve">NUDEM – </t>
    </r>
    <r>
      <rPr>
        <sz val="10"/>
        <rFont val="Arial"/>
        <family val="2"/>
        <charset val="1"/>
      </rPr>
      <t xml:space="preserve">Av. Marechal Câmara, 271, 7º andar</t>
    </r>
  </si>
  <si>
    <t xml:space="preserve">NUDEDH/NEAPI</t>
  </si>
  <si>
    <r>
      <rPr>
        <b val="true"/>
        <sz val="10"/>
        <rFont val="Arial"/>
        <family val="2"/>
        <charset val="1"/>
      </rPr>
      <t xml:space="preserve">COORDENAÇÃO MEDIAÇÃO: </t>
    </r>
    <r>
      <rPr>
        <sz val="10"/>
        <rFont val="Arial"/>
        <family val="2"/>
        <charset val="1"/>
      </rPr>
      <t xml:space="preserve">Rua H Campos, s/n</t>
    </r>
  </si>
  <si>
    <r>
      <rPr>
        <b val="true"/>
        <sz val="10"/>
        <rFont val="Arial"/>
        <family val="2"/>
        <charset val="1"/>
      </rPr>
      <t xml:space="preserve">BANGU_VARAS: </t>
    </r>
    <r>
      <rPr>
        <sz val="10"/>
        <rFont val="Arial"/>
        <family val="2"/>
        <charset val="1"/>
      </rPr>
      <t xml:space="preserve">Rua Francisco Real, nº 1.668</t>
    </r>
  </si>
  <si>
    <r>
      <rPr>
        <b val="true"/>
        <sz val="10"/>
        <rFont val="Arial"/>
        <family val="2"/>
        <charset val="1"/>
      </rPr>
      <t xml:space="preserve">BANGU_NÚCLEOS:</t>
    </r>
    <r>
      <rPr>
        <sz val="10"/>
        <rFont val="Arial"/>
        <family val="2"/>
        <charset val="1"/>
      </rPr>
      <t xml:space="preserve"> Av. Marechal Fontenelle, 3545</t>
    </r>
  </si>
  <si>
    <r>
      <rPr>
        <b val="true"/>
        <sz val="10"/>
        <rFont val="Arial"/>
        <family val="2"/>
        <charset val="1"/>
      </rPr>
      <t xml:space="preserve">BARRA DA TIJUCA: </t>
    </r>
    <r>
      <rPr>
        <sz val="10"/>
        <rFont val="Arial"/>
        <family val="2"/>
        <charset val="1"/>
      </rPr>
      <t xml:space="preserve">Av. Luiz Carlos Prestes, s/nº -</t>
    </r>
  </si>
  <si>
    <r>
      <rPr>
        <b val="true"/>
        <sz val="10"/>
        <rFont val="Arial"/>
        <family val="2"/>
        <charset val="1"/>
      </rPr>
      <t xml:space="preserve">CAMPO GRANDE: </t>
    </r>
    <r>
      <rPr>
        <sz val="10"/>
        <rFont val="Arial"/>
        <family val="2"/>
        <charset val="1"/>
      </rPr>
      <t xml:space="preserve">Av. Maria Tereza, nº 75, 4º andar</t>
    </r>
  </si>
  <si>
    <t xml:space="preserve">JACAREPAGUÁ_VARAS CÍVEIS E CRIMINAIS</t>
  </si>
  <si>
    <t xml:space="preserve">JACAREPAGUÁ_VARAS DE FAMÍLIA</t>
  </si>
  <si>
    <r>
      <rPr>
        <b val="true"/>
        <sz val="10"/>
        <rFont val="Arial"/>
        <family val="2"/>
        <charset val="1"/>
      </rPr>
      <t xml:space="preserve">JACAREPAGUÁ_Núcleos – </t>
    </r>
    <r>
      <rPr>
        <sz val="10"/>
        <rFont val="Arial"/>
        <family val="2"/>
        <charset val="1"/>
      </rPr>
      <t xml:space="preserve">Rua Padre Ventura, 50</t>
    </r>
  </si>
  <si>
    <r>
      <rPr>
        <b val="true"/>
        <sz val="10"/>
        <rFont val="Arial"/>
        <family val="2"/>
        <charset val="1"/>
      </rPr>
      <t xml:space="preserve">LEOPOLDINA: </t>
    </r>
    <r>
      <rPr>
        <sz val="10"/>
        <rFont val="Arial"/>
        <family val="2"/>
        <charset val="1"/>
      </rPr>
      <t xml:space="preserve">Rua Filomena Nunes, 1071 – 2º e 5º</t>
    </r>
  </si>
  <si>
    <r>
      <rPr>
        <b val="true"/>
        <sz val="10"/>
        <rFont val="Arial"/>
        <family val="2"/>
        <charset val="1"/>
      </rPr>
      <t xml:space="preserve">MADUREIRA: </t>
    </r>
    <r>
      <rPr>
        <sz val="10"/>
        <rFont val="Arial"/>
        <family val="2"/>
        <charset val="1"/>
      </rPr>
      <t xml:space="preserve">Av. Ernani Cardoso, 152 – 1º andar</t>
    </r>
  </si>
  <si>
    <r>
      <rPr>
        <b val="true"/>
        <sz val="10"/>
        <rFont val="Arial"/>
        <family val="2"/>
        <charset val="1"/>
      </rPr>
      <t xml:space="preserve">MEIER:</t>
    </r>
    <r>
      <rPr>
        <sz val="10"/>
        <rFont val="Arial"/>
        <family val="2"/>
        <charset val="1"/>
      </rPr>
      <t xml:space="preserve"> Rua Santa Fé, nº 42/50</t>
    </r>
  </si>
  <si>
    <r>
      <rPr>
        <b val="true"/>
        <sz val="10"/>
        <rFont val="Arial"/>
        <family val="2"/>
        <charset val="1"/>
      </rPr>
      <t xml:space="preserve">PAVUNA: </t>
    </r>
    <r>
      <rPr>
        <sz val="10"/>
        <rFont val="Arial"/>
        <family val="2"/>
        <charset val="1"/>
      </rPr>
      <t xml:space="preserve">Av. Sargento das Milícias, s/nº</t>
    </r>
  </si>
  <si>
    <r>
      <rPr>
        <b val="true"/>
        <sz val="10"/>
        <rFont val="Arial"/>
        <family val="2"/>
        <charset val="1"/>
      </rPr>
      <t xml:space="preserve">SANTA CRUZ_VARAS: </t>
    </r>
    <r>
      <rPr>
        <sz val="10"/>
        <rFont val="Arial"/>
        <family val="2"/>
        <charset val="1"/>
      </rPr>
      <t xml:space="preserve">Av. Santa Cruz, 82</t>
    </r>
  </si>
  <si>
    <r>
      <rPr>
        <b val="true"/>
        <sz val="10"/>
        <rFont val="Arial"/>
        <family val="2"/>
        <charset val="1"/>
      </rPr>
      <t xml:space="preserve">SANTACRUZ_NÚCLEOS:</t>
    </r>
    <r>
      <rPr>
        <sz val="10"/>
        <rFont val="Arial"/>
        <family val="2"/>
        <charset val="1"/>
      </rPr>
      <t xml:space="preserve"> Rua Senador Camará</t>
    </r>
  </si>
  <si>
    <t xml:space="preserve">REGIÃO 1</t>
  </si>
  <si>
    <r>
      <rPr>
        <b val="true"/>
        <sz val="10"/>
        <rFont val="Arial"/>
        <family val="2"/>
        <charset val="1"/>
      </rPr>
      <t xml:space="preserve">BELFORD ROXO: </t>
    </r>
    <r>
      <rPr>
        <sz val="10"/>
        <rFont val="Arial"/>
        <family val="2"/>
        <charset val="1"/>
      </rPr>
      <t xml:space="preserve">Rua Manicoré, 102</t>
    </r>
  </si>
  <si>
    <r>
      <rPr>
        <b val="true"/>
        <sz val="10"/>
        <color theme="1"/>
        <rFont val="Arial"/>
        <family val="2"/>
        <charset val="1"/>
      </rPr>
      <t xml:space="preserve">DUQUE DE CAXIAS:</t>
    </r>
    <r>
      <rPr>
        <sz val="10"/>
        <color theme="1"/>
        <rFont val="Arial"/>
        <family val="2"/>
        <charset val="1"/>
      </rPr>
      <t xml:space="preserve"> Av. Perimetral Curupaity, s/nº</t>
    </r>
  </si>
  <si>
    <r>
      <rPr>
        <b val="true"/>
        <sz val="10"/>
        <rFont val="Arial"/>
        <family val="2"/>
        <charset val="1"/>
      </rPr>
      <t xml:space="preserve">NOVA IGUAÇU: </t>
    </r>
    <r>
      <rPr>
        <sz val="10"/>
        <rFont val="Arial"/>
        <family val="2"/>
        <charset val="1"/>
      </rPr>
      <t xml:space="preserve">Rua Dr. Mario Guimarães, nº 968</t>
    </r>
  </si>
  <si>
    <r>
      <rPr>
        <b val="true"/>
        <sz val="10"/>
        <rFont val="Arial"/>
        <family val="2"/>
        <charset val="1"/>
      </rPr>
      <t xml:space="preserve">SÃO JOÃO DE MERITI_VARAS – </t>
    </r>
    <r>
      <rPr>
        <sz val="10"/>
        <rFont val="Arial"/>
        <family val="2"/>
        <charset val="1"/>
      </rPr>
      <t xml:space="preserve">Av. Presidente</t>
    </r>
  </si>
  <si>
    <r>
      <rPr>
        <b val="true"/>
        <sz val="10"/>
        <rFont val="Arial"/>
        <family val="2"/>
        <charset val="1"/>
      </rPr>
      <t xml:space="preserve">SÃO JOÃO DE MERITI_NÚCLEOS: </t>
    </r>
    <r>
      <rPr>
        <sz val="10"/>
        <rFont val="Arial"/>
        <family val="2"/>
        <charset val="1"/>
      </rPr>
      <t xml:space="preserve">Av. Presidente</t>
    </r>
  </si>
  <si>
    <t xml:space="preserve">REGIÃO 02</t>
  </si>
  <si>
    <r>
      <rPr>
        <b val="true"/>
        <sz val="10"/>
        <rFont val="Arial"/>
        <family val="2"/>
        <charset val="1"/>
      </rPr>
      <t xml:space="preserve">ITABORAÍ_NÚCLEOS: </t>
    </r>
    <r>
      <rPr>
        <sz val="10"/>
        <rFont val="Arial"/>
        <family val="2"/>
        <charset val="1"/>
      </rPr>
      <t xml:space="preserve">Rua Major Romeu Simões</t>
    </r>
  </si>
  <si>
    <r>
      <rPr>
        <b val="true"/>
        <sz val="10"/>
        <rFont val="Arial"/>
        <family val="2"/>
        <charset val="1"/>
      </rPr>
      <t xml:space="preserve">MAGÉ: </t>
    </r>
    <r>
      <rPr>
        <sz val="10"/>
        <rFont val="Arial"/>
        <family val="2"/>
        <charset val="1"/>
      </rPr>
      <t xml:space="preserve">Rua Domingos Belizze, 236</t>
    </r>
  </si>
  <si>
    <r>
      <rPr>
        <b val="true"/>
        <sz val="10"/>
        <rFont val="Arial"/>
        <family val="2"/>
        <charset val="1"/>
      </rPr>
      <t xml:space="preserve">NITERÓI_NÚCLEO CÍVEL: </t>
    </r>
    <r>
      <rPr>
        <sz val="10"/>
        <rFont val="Arial"/>
        <family val="2"/>
        <charset val="1"/>
      </rPr>
      <t xml:space="preserve">Rua Visconde Sepetiba</t>
    </r>
  </si>
  <si>
    <r>
      <rPr>
        <b val="true"/>
        <sz val="10"/>
        <rFont val="Arial"/>
        <family val="2"/>
        <charset val="1"/>
      </rPr>
      <t xml:space="preserve">NITERÓI_NÚCLEO FAMÍLIA:  A</t>
    </r>
    <r>
      <rPr>
        <sz val="10"/>
        <rFont val="Arial"/>
        <family val="2"/>
        <charset val="1"/>
      </rPr>
      <t xml:space="preserve"> ser implantado</t>
    </r>
  </si>
  <si>
    <r>
      <rPr>
        <b val="true"/>
        <sz val="10"/>
        <rFont val="Arial"/>
        <family val="2"/>
        <charset val="1"/>
      </rPr>
      <t xml:space="preserve">SÃO GONÇALO_NÚCLEO CÍVEL: </t>
    </r>
    <r>
      <rPr>
        <sz val="10"/>
        <rFont val="Arial"/>
        <family val="2"/>
        <charset val="1"/>
      </rPr>
      <t xml:space="preserve">Rua Francisco</t>
    </r>
  </si>
  <si>
    <t xml:space="preserve">SÃO GONÇALO_NÚCLEOS FAMÍLIA E FAZENDA</t>
  </si>
  <si>
    <r>
      <rPr>
        <b val="true"/>
        <sz val="10"/>
        <rFont val="Arial"/>
        <family val="2"/>
        <charset val="1"/>
      </rPr>
      <t xml:space="preserve">ALCÂNTARA_NÚCLEO DE FAMÍLIA: </t>
    </r>
    <r>
      <rPr>
        <sz val="10"/>
        <rFont val="Arial"/>
        <family val="2"/>
        <charset val="1"/>
      </rPr>
      <t xml:space="preserve">Rua</t>
    </r>
  </si>
  <si>
    <t xml:space="preserve">REGIÃO 03</t>
  </si>
  <si>
    <r>
      <rPr>
        <b val="true"/>
        <sz val="10"/>
        <rFont val="Arial"/>
        <family val="2"/>
        <charset val="1"/>
      </rPr>
      <t xml:space="preserve">ARMAÇÃO DOS BÚZIOS: </t>
    </r>
    <r>
      <rPr>
        <sz val="10"/>
        <rFont val="Arial"/>
        <family val="2"/>
        <charset val="1"/>
      </rPr>
      <t xml:space="preserve">Rua Luiz Joaquim Pereira</t>
    </r>
  </si>
  <si>
    <r>
      <rPr>
        <b val="true"/>
        <sz val="10"/>
        <rFont val="Arial"/>
        <family val="2"/>
        <charset val="1"/>
      </rPr>
      <t xml:space="preserve">CABO FRIO_NÚCLEOS: </t>
    </r>
    <r>
      <rPr>
        <sz val="10"/>
        <rFont val="Arial"/>
        <family val="2"/>
        <charset val="1"/>
      </rPr>
      <t xml:space="preserve">Praça Porto Rocha, nº 104</t>
    </r>
  </si>
  <si>
    <r>
      <rPr>
        <b val="true"/>
        <sz val="10"/>
        <rFont val="Arial"/>
        <family val="2"/>
        <charset val="1"/>
      </rPr>
      <t xml:space="preserve">MARICÁ: </t>
    </r>
    <r>
      <rPr>
        <sz val="10"/>
        <rFont val="Arial"/>
        <family val="2"/>
        <charset val="1"/>
      </rPr>
      <t xml:space="preserve">Rua Álvares de Castro, nº 1.125</t>
    </r>
  </si>
  <si>
    <r>
      <rPr>
        <b val="true"/>
        <sz val="10"/>
        <rFont val="Arial"/>
        <family val="2"/>
        <charset val="1"/>
      </rPr>
      <t xml:space="preserve">SAQUAREMA: </t>
    </r>
    <r>
      <rPr>
        <sz val="10"/>
        <rFont val="Arial"/>
        <family val="2"/>
        <charset val="1"/>
      </rPr>
      <t xml:space="preserve">Praça Santos Dumont, nº 15</t>
    </r>
  </si>
  <si>
    <r>
      <rPr>
        <b val="true"/>
        <sz val="10"/>
        <rFont val="Arial"/>
        <family val="2"/>
        <charset val="1"/>
      </rPr>
      <t xml:space="preserve">SILVA JARDIM:  </t>
    </r>
    <r>
      <rPr>
        <sz val="10"/>
        <rFont val="Arial"/>
        <family val="2"/>
        <charset val="1"/>
      </rPr>
      <t xml:space="preserve">Rua Luiz Gomes, nº 465</t>
    </r>
  </si>
  <si>
    <t xml:space="preserve">REGIÃO 04</t>
  </si>
  <si>
    <r>
      <rPr>
        <b val="true"/>
        <sz val="10"/>
        <rFont val="Arial"/>
        <family val="2"/>
        <charset val="1"/>
      </rPr>
      <t xml:space="preserve">BARRA MANSA_NÚCLEO: </t>
    </r>
    <r>
      <rPr>
        <sz val="10"/>
        <rFont val="Arial"/>
        <family val="2"/>
        <charset val="1"/>
      </rPr>
      <t xml:space="preserve">Rua Oscar Silva Marins</t>
    </r>
  </si>
  <si>
    <r>
      <rPr>
        <b val="true"/>
        <sz val="10"/>
        <rFont val="Arial"/>
        <family val="2"/>
        <charset val="1"/>
      </rPr>
      <t xml:space="preserve">PIRAÍ: </t>
    </r>
    <r>
      <rPr>
        <sz val="10"/>
        <rFont val="Arial"/>
        <family val="2"/>
        <charset val="1"/>
      </rPr>
      <t xml:space="preserve">Av. Beira Rio, 331</t>
    </r>
  </si>
  <si>
    <r>
      <rPr>
        <b val="true"/>
        <sz val="10"/>
        <rFont val="Arial"/>
        <family val="2"/>
        <charset val="1"/>
      </rPr>
      <t xml:space="preserve">PORTO REAL/QUATIS: </t>
    </r>
    <r>
      <rPr>
        <sz val="10"/>
        <rFont val="Arial"/>
        <family val="2"/>
        <charset val="1"/>
      </rPr>
      <t xml:space="preserve">Rua 04, lote 44, nº 74</t>
    </r>
  </si>
  <si>
    <r>
      <rPr>
        <b val="true"/>
        <sz val="10"/>
        <rFont val="Arial"/>
        <family val="2"/>
        <charset val="1"/>
      </rPr>
      <t xml:space="preserve">RESENDE: </t>
    </r>
    <r>
      <rPr>
        <sz val="10"/>
        <rFont val="Arial"/>
        <family val="2"/>
        <charset val="1"/>
      </rPr>
      <t xml:space="preserve">Rua Marcílio Dias, nº 182</t>
    </r>
  </si>
  <si>
    <r>
      <rPr>
        <b val="true"/>
        <sz val="10"/>
        <rFont val="Arial"/>
        <family val="2"/>
        <charset val="1"/>
      </rPr>
      <t xml:space="preserve">VOLTA REDONDA_VARAS: </t>
    </r>
    <r>
      <rPr>
        <sz val="10"/>
        <rFont val="Arial"/>
        <family val="2"/>
        <charset val="1"/>
      </rPr>
      <t xml:space="preserve">Rua Des. Ellis</t>
    </r>
  </si>
  <si>
    <r>
      <rPr>
        <b val="true"/>
        <sz val="10"/>
        <rFont val="Arial"/>
        <family val="2"/>
        <charset val="1"/>
      </rPr>
      <t xml:space="preserve">VOLTA REDONDA_NÚCLEOS: </t>
    </r>
    <r>
      <rPr>
        <sz val="10"/>
        <rFont val="Arial"/>
        <family val="2"/>
        <charset val="1"/>
      </rPr>
      <t xml:space="preserve">Av. Sete Setembro</t>
    </r>
  </si>
  <si>
    <t xml:space="preserve">REGIÃO 05</t>
  </si>
  <si>
    <r>
      <rPr>
        <b val="true"/>
        <sz val="10"/>
        <rFont val="Arial"/>
        <family val="2"/>
        <charset val="1"/>
      </rPr>
      <t xml:space="preserve">CANTAGALO: </t>
    </r>
    <r>
      <rPr>
        <sz val="10"/>
        <rFont val="Arial"/>
        <family val="2"/>
        <charset val="1"/>
      </rPr>
      <t xml:space="preserve">Av. Farmacêutico Rodolfo Albino, 49</t>
    </r>
  </si>
  <si>
    <r>
      <rPr>
        <b val="true"/>
        <sz val="10"/>
        <rFont val="Arial"/>
        <family val="2"/>
        <charset val="1"/>
      </rPr>
      <t xml:space="preserve">NOVA FRIBURGO: </t>
    </r>
    <r>
      <rPr>
        <sz val="10"/>
        <rFont val="Arial"/>
        <family val="2"/>
        <charset val="1"/>
      </rPr>
      <t xml:space="preserve">Rua General Osório , 284</t>
    </r>
  </si>
  <si>
    <t xml:space="preserve">REGIÃO 06</t>
  </si>
  <si>
    <r>
      <rPr>
        <b val="true"/>
        <sz val="10"/>
        <rFont val="Arial"/>
        <family val="2"/>
        <charset val="1"/>
      </rPr>
      <t xml:space="preserve">PARAÍBA DO SUL: </t>
    </r>
    <r>
      <rPr>
        <sz val="10"/>
        <rFont val="Arial"/>
        <family val="2"/>
        <charset val="1"/>
      </rPr>
      <t xml:space="preserve">Praça Marquês de São João</t>
    </r>
  </si>
  <si>
    <r>
      <rPr>
        <b val="true"/>
        <sz val="10"/>
        <rFont val="Arial"/>
        <family val="2"/>
        <charset val="1"/>
      </rPr>
      <t xml:space="preserve">PETRÓPOLIS_VARAS: </t>
    </r>
    <r>
      <rPr>
        <sz val="10"/>
        <rFont val="Arial"/>
        <family val="2"/>
        <charset val="1"/>
      </rPr>
      <t xml:space="preserve">Rua Buenos Aires, 53</t>
    </r>
  </si>
  <si>
    <r>
      <rPr>
        <b val="true"/>
        <sz val="10"/>
        <rFont val="Arial"/>
        <family val="2"/>
        <charset val="1"/>
      </rPr>
      <t xml:space="preserve">PETRÓPOLIS_NÚCLEOS: </t>
    </r>
    <r>
      <rPr>
        <sz val="10"/>
        <rFont val="Arial"/>
        <family val="2"/>
        <charset val="1"/>
      </rPr>
      <t xml:space="preserve">Rua Benjamin Constante</t>
    </r>
  </si>
  <si>
    <t xml:space="preserve">REGIÃO 07</t>
  </si>
  <si>
    <r>
      <rPr>
        <b val="true"/>
        <sz val="10"/>
        <rFont val="Arial"/>
        <family val="2"/>
        <charset val="1"/>
      </rPr>
      <t xml:space="preserve">ITAPERUNA NÚCLEO: </t>
    </r>
    <r>
      <rPr>
        <sz val="10"/>
        <rFont val="Arial"/>
        <family val="2"/>
        <charset val="1"/>
      </rPr>
      <t xml:space="preserve">Rua Padre João Batista</t>
    </r>
  </si>
  <si>
    <r>
      <rPr>
        <b val="true"/>
        <sz val="10"/>
        <rFont val="Arial"/>
        <family val="2"/>
        <charset val="1"/>
      </rPr>
      <t xml:space="preserve">PORCIÚNCULA: </t>
    </r>
    <r>
      <rPr>
        <sz val="10"/>
        <rFont val="Arial"/>
        <family val="2"/>
        <charset val="1"/>
      </rPr>
      <t xml:space="preserve">Rua Prefeito Sebastião França</t>
    </r>
  </si>
  <si>
    <t xml:space="preserve">REGIÃO 08</t>
  </si>
  <si>
    <r>
      <rPr>
        <b val="true"/>
        <sz val="10"/>
        <rFont val="Arial"/>
        <family val="2"/>
        <charset val="1"/>
      </rPr>
      <t xml:space="preserve">CONCEIÇÃO DE MACABU: </t>
    </r>
    <r>
      <rPr>
        <sz val="10"/>
        <rFont val="Arial"/>
        <family val="2"/>
        <charset val="1"/>
      </rPr>
      <t xml:space="preserve">Rua Evaristo Ribeiro</t>
    </r>
  </si>
  <si>
    <r>
      <rPr>
        <b val="true"/>
        <sz val="10"/>
        <rFont val="Arial"/>
        <family val="2"/>
        <charset val="1"/>
      </rPr>
      <t xml:space="preserve">MACAÉ: </t>
    </r>
    <r>
      <rPr>
        <sz val="10"/>
        <rFont val="Arial"/>
        <family val="2"/>
        <charset val="1"/>
      </rPr>
      <t xml:space="preserve">Av. Antônio Abreu, nº 8805</t>
    </r>
  </si>
  <si>
    <r>
      <rPr>
        <b val="true"/>
        <sz val="10"/>
        <rFont val="Arial"/>
        <family val="2"/>
        <charset val="1"/>
      </rPr>
      <t xml:space="preserve">RIO DAS OSTRAS: </t>
    </r>
    <r>
      <rPr>
        <sz val="10"/>
        <rFont val="Arial"/>
        <family val="2"/>
        <charset val="1"/>
      </rPr>
      <t xml:space="preserve">Alameda Desembargador Elis</t>
    </r>
  </si>
  <si>
    <t xml:space="preserve">REGIÃO 09</t>
  </si>
  <si>
    <r>
      <rPr>
        <b val="true"/>
        <sz val="10"/>
        <rFont val="Arial"/>
        <family val="2"/>
        <charset val="1"/>
      </rPr>
      <t xml:space="preserve">ANGRA DOS REIS: </t>
    </r>
    <r>
      <rPr>
        <sz val="10"/>
        <rFont val="Arial"/>
        <family val="2"/>
        <charset val="1"/>
      </rPr>
      <t xml:space="preserve">Rua Coronel Carvalho, nº 230</t>
    </r>
  </si>
  <si>
    <r>
      <rPr>
        <b val="true"/>
        <sz val="10"/>
        <rFont val="Arial"/>
        <family val="2"/>
        <charset val="1"/>
      </rPr>
      <t xml:space="preserve">ITAGUAÍ: </t>
    </r>
    <r>
      <rPr>
        <sz val="10"/>
        <rFont val="Arial"/>
        <family val="2"/>
        <charset val="1"/>
      </rPr>
      <t xml:space="preserve">Av. General Bocaiúva, nº 254</t>
    </r>
  </si>
  <si>
    <t xml:space="preserve">REGIÃO 10</t>
  </si>
  <si>
    <r>
      <rPr>
        <b val="true"/>
        <sz val="10"/>
        <rFont val="Arial"/>
        <family val="2"/>
        <charset val="1"/>
      </rPr>
      <t xml:space="preserve">BARRA DO PIRAÍ: </t>
    </r>
    <r>
      <rPr>
        <sz val="10"/>
        <rFont val="Arial"/>
        <family val="2"/>
        <charset val="1"/>
      </rPr>
      <t xml:space="preserve">Rua José Alves Pimenta, nº 1221</t>
    </r>
  </si>
  <si>
    <r>
      <rPr>
        <b val="true"/>
        <sz val="10"/>
        <rFont val="Arial"/>
        <family val="2"/>
        <charset val="1"/>
      </rPr>
      <t xml:space="preserve">VALENÇA: </t>
    </r>
    <r>
      <rPr>
        <sz val="10"/>
        <rFont val="Arial"/>
        <family val="2"/>
        <charset val="1"/>
      </rPr>
      <t xml:space="preserve">Rua Padre Luna, Shopping 99</t>
    </r>
  </si>
  <si>
    <t xml:space="preserve">REGIÃO 11</t>
  </si>
  <si>
    <r>
      <rPr>
        <b val="true"/>
        <sz val="10"/>
        <rFont val="Arial"/>
        <family val="2"/>
        <charset val="1"/>
      </rPr>
      <t xml:space="preserve">CARMO: </t>
    </r>
    <r>
      <rPr>
        <sz val="10"/>
        <rFont val="Arial"/>
        <family val="2"/>
        <charset val="1"/>
      </rPr>
      <t xml:space="preserve">Rua Martinho Campos, nº 37</t>
    </r>
  </si>
  <si>
    <r>
      <rPr>
        <b val="true"/>
        <sz val="10"/>
        <rFont val="Arial"/>
        <family val="2"/>
        <charset val="1"/>
      </rPr>
      <t xml:space="preserve">TERESÓPOLIS: </t>
    </r>
    <r>
      <rPr>
        <sz val="10"/>
        <rFont val="Arial"/>
        <family val="2"/>
        <charset val="1"/>
      </rPr>
      <t xml:space="preserve">Rua Rui Barbosa, nº 622</t>
    </r>
  </si>
  <si>
    <r>
      <rPr>
        <b val="true"/>
        <sz val="10"/>
        <rFont val="Arial"/>
        <family val="2"/>
        <charset val="1"/>
      </rPr>
      <t xml:space="preserve">SUMIDOURO: </t>
    </r>
    <r>
      <rPr>
        <sz val="10"/>
        <rFont val="Arial"/>
        <family val="2"/>
        <charset val="1"/>
      </rPr>
      <t xml:space="preserve">Praça Getúlio Vargas, nº 61</t>
    </r>
  </si>
  <si>
    <t xml:space="preserve">REGIÃO 12</t>
  </si>
  <si>
    <r>
      <rPr>
        <b val="true"/>
        <sz val="10"/>
        <rFont val="Arial"/>
        <family val="2"/>
        <charset val="1"/>
      </rPr>
      <t xml:space="preserve">CAMPOS DOS GOYTACAZES: </t>
    </r>
    <r>
      <rPr>
        <sz val="10"/>
        <rFont val="Arial"/>
        <family val="2"/>
        <charset val="1"/>
      </rPr>
      <t xml:space="preserve">Av. XV de Novembro</t>
    </r>
  </si>
  <si>
    <r>
      <rPr>
        <b val="true"/>
        <sz val="10"/>
        <rFont val="Arial"/>
        <family val="2"/>
        <charset val="1"/>
      </rPr>
      <t xml:space="preserve">SÃO FIDÉLIS: </t>
    </r>
    <r>
      <rPr>
        <sz val="10"/>
        <rFont val="Arial"/>
        <family val="2"/>
        <charset val="1"/>
      </rPr>
      <t xml:space="preserve">Rua Guaraciaba, nº 245</t>
    </r>
  </si>
  <si>
    <r>
      <rPr>
        <b val="true"/>
        <sz val="10"/>
        <rFont val="Arial"/>
        <family val="2"/>
        <charset val="1"/>
      </rPr>
      <t xml:space="preserve">SÃO FRANCISCO DO ITABAPOANA: </t>
    </r>
    <r>
      <rPr>
        <sz val="10"/>
        <rFont val="Arial"/>
        <family val="2"/>
        <charset val="1"/>
      </rPr>
      <t xml:space="preserve">Rod Afonso</t>
    </r>
  </si>
  <si>
    <r>
      <rPr>
        <b val="true"/>
        <sz val="10"/>
        <rFont val="Arial"/>
        <family val="2"/>
        <charset val="1"/>
      </rPr>
      <t xml:space="preserve">SÃO JOÃO DA BARRA: </t>
    </r>
    <r>
      <rPr>
        <sz val="10"/>
        <rFont val="Arial"/>
        <family val="2"/>
        <charset val="1"/>
      </rPr>
      <t xml:space="preserve">Rua São Benedito, nº 191</t>
    </r>
  </si>
  <si>
    <t xml:space="preserve">TOTAL</t>
  </si>
  <si>
    <t xml:space="preserve">PCFP - PLANILHA DE CUSTOS E FORMAÇÃO DE PREÇOS </t>
  </si>
  <si>
    <t xml:space="preserve">Categoria profissional: Porteiro</t>
  </si>
  <si>
    <t xml:space="preserve">Discriminação dos Serviços</t>
  </si>
  <si>
    <t xml:space="preserve">A</t>
  </si>
  <si>
    <t xml:space="preserve">Data de apresentação da proposta</t>
  </si>
  <si>
    <t xml:space="preserve">B</t>
  </si>
  <si>
    <t xml:space="preserve">Município</t>
  </si>
  <si>
    <t xml:space="preserve">Rio de Janeiro
Capital</t>
  </si>
  <si>
    <t xml:space="preserve">C</t>
  </si>
  <si>
    <t xml:space="preserve">CCT- SEAC - Número de Registro no MTE: RJ </t>
  </si>
  <si>
    <t xml:space="preserve">2023/2024</t>
  </si>
  <si>
    <t xml:space="preserve">D</t>
  </si>
  <si>
    <t xml:space="preserve">Nº de meses de execução contratual</t>
  </si>
  <si>
    <t xml:space="preserve">Identificação do Serviço</t>
  </si>
  <si>
    <t xml:space="preserve">Tipo de Serviço</t>
  </si>
  <si>
    <t xml:space="preserve">Unidade de Medida</t>
  </si>
  <si>
    <t xml:space="preserve">Quantidade total a contratar (em função da unidade de medida)</t>
  </si>
  <si>
    <t xml:space="preserve">ATIVIDADE DE PORTARIA</t>
  </si>
  <si>
    <t xml:space="preserve">Posto</t>
  </si>
  <si>
    <t xml:space="preserve">Dados para composição dos custos referentes à mão-de-obra</t>
  </si>
  <si>
    <t xml:space="preserve">Tipo de serviço (mesmo serviço com características distintas)</t>
  </si>
  <si>
    <t xml:space="preserve">Atividade de Portaria</t>
  </si>
  <si>
    <t xml:space="preserve">Classificação Brasileira de Ocupações (CBO)</t>
  </si>
  <si>
    <t xml:space="preserve">5174-10</t>
  </si>
  <si>
    <t xml:space="preserve">Salário Nominativo da Categoria Profissional</t>
  </si>
  <si>
    <t xml:space="preserve">Categoria profissional (vinculada à execução contratual)</t>
  </si>
  <si>
    <t xml:space="preserve">Porteiro – Capital</t>
  </si>
  <si>
    <t xml:space="preserve">Data base da categoria (dia/mês/ano)</t>
  </si>
  <si>
    <r>
      <rPr>
        <sz val="10"/>
        <rFont val="Arial"/>
        <family val="2"/>
        <charset val="1"/>
      </rPr>
      <t xml:space="preserve">1</t>
    </r>
    <r>
      <rPr>
        <sz val="10"/>
        <rFont val="Calibri"/>
        <family val="2"/>
        <charset val="1"/>
      </rPr>
      <t xml:space="preserve">º</t>
    </r>
    <r>
      <rPr>
        <sz val="10"/>
        <rFont val="Arial"/>
        <family val="2"/>
        <charset val="1"/>
      </rPr>
      <t xml:space="preserve"> março</t>
    </r>
  </si>
  <si>
    <t xml:space="preserve">COMPOSIÇÃO DA REMUNERAÇÃO</t>
  </si>
  <si>
    <t xml:space="preserve">Salário Base</t>
  </si>
  <si>
    <t xml:space="preserve">Adicional Periculosidade </t>
  </si>
  <si>
    <t xml:space="preserve">Adicional Insalubridade</t>
  </si>
  <si>
    <t xml:space="preserve">Adicional Noturno </t>
  </si>
  <si>
    <t xml:space="preserve">E</t>
  </si>
  <si>
    <t xml:space="preserve">Adicional de Hora Noturna Reduzida</t>
  </si>
  <si>
    <t xml:space="preserve">TOTAL DO MÓDULO 1</t>
  </si>
  <si>
    <t xml:space="preserve">Grupo A</t>
  </si>
  <si>
    <t xml:space="preserve">INSS </t>
  </si>
  <si>
    <t xml:space="preserve">Salário Educação </t>
  </si>
  <si>
    <t xml:space="preserve">SAT (Seguro Acidente de Trabalho) RATxFAP = 3,0X1,00%)</t>
  </si>
  <si>
    <t xml:space="preserve">SESC ou SESI</t>
  </si>
  <si>
    <t xml:space="preserve">SENAI - SENAC </t>
  </si>
  <si>
    <t xml:space="preserve">F</t>
  </si>
  <si>
    <t xml:space="preserve">SEBRAE </t>
  </si>
  <si>
    <t xml:space="preserve">G</t>
  </si>
  <si>
    <t xml:space="preserve">INCRA </t>
  </si>
  <si>
    <t xml:space="preserve">H</t>
  </si>
  <si>
    <t xml:space="preserve">FGTS </t>
  </si>
  <si>
    <t xml:space="preserve">TOTAL </t>
  </si>
  <si>
    <t xml:space="preserve">Grupo B</t>
  </si>
  <si>
    <t xml:space="preserve">13º terceiro</t>
  </si>
  <si>
    <t xml:space="preserve">Férias + 1/3</t>
  </si>
  <si>
    <t xml:space="preserve">Aviso Prévio Trabalhado </t>
  </si>
  <si>
    <t xml:space="preserve">Auxilio Doença</t>
  </si>
  <si>
    <t xml:space="preserve">Acidente de trabalho</t>
  </si>
  <si>
    <t xml:space="preserve">Faltas legais</t>
  </si>
  <si>
    <t xml:space="preserve">Faltas s/ licença maternidade</t>
  </si>
  <si>
    <t xml:space="preserve">Licença paternidade</t>
  </si>
  <si>
    <t xml:space="preserve">Grupo C</t>
  </si>
  <si>
    <t xml:space="preserve">PROVISÃO PARA RESCISÃO</t>
  </si>
  <si>
    <t xml:space="preserve">%</t>
  </si>
  <si>
    <t xml:space="preserve">VALOR (R$)</t>
  </si>
  <si>
    <t xml:space="preserve">Aviso Prévio Indenizado</t>
  </si>
  <si>
    <t xml:space="preserve">Indenização adicional</t>
  </si>
  <si>
    <t xml:space="preserve">Indenização 40% de FGTS</t>
  </si>
  <si>
    <t xml:space="preserve">Indenização 40% de FGTS (5%)</t>
  </si>
  <si>
    <t xml:space="preserve">Indenização 10% de FGTS (100%)</t>
  </si>
  <si>
    <t xml:space="preserve">Indenização 10% de FGTS (5%)</t>
  </si>
  <si>
    <t xml:space="preserve">Grupo D</t>
  </si>
  <si>
    <t xml:space="preserve">Enc. de A x B</t>
  </si>
  <si>
    <t xml:space="preserve">Grupo E</t>
  </si>
  <si>
    <t xml:space="preserve">Incidência FGTS s/ Aviso prévio indenizado</t>
  </si>
  <si>
    <t xml:space="preserve">FGTS s/ afastamento superior 15 dias para acidente de trabalho</t>
  </si>
  <si>
    <t xml:space="preserve">Grupo F</t>
  </si>
  <si>
    <t xml:space="preserve">Incidencia Enc A s/salário maternidade</t>
  </si>
  <si>
    <t xml:space="preserve">Submódulo 2.3 - Benefícios Mensais e Diários</t>
  </si>
  <si>
    <t xml:space="preserve">Transporte (preço transporte coletivo x 2 (ida e volta) x 22 (dias trab) - 6% (Parte do trab)</t>
  </si>
  <si>
    <t xml:space="preserve">Auxílio-Refeição/Alimentação por 22 dias (R$ 22,50 x 22 dias - 10% CCT)</t>
  </si>
  <si>
    <t xml:space="preserve">Assistência Médica e Familiar </t>
  </si>
  <si>
    <t xml:space="preserve">-</t>
  </si>
  <si>
    <t xml:space="preserve">Benefício Social Familiar (Cláusula 29ª , § 2º da CCT)</t>
  </si>
  <si>
    <t xml:space="preserve">TOTAL SUBMÓDULO 2.3</t>
  </si>
  <si>
    <t xml:space="preserve">MÓDULO 5 – INSUMOS DIVERSOS</t>
  </si>
  <si>
    <t xml:space="preserve">INSUMOS DIVERSOS</t>
  </si>
  <si>
    <t xml:space="preserve">Uniformes </t>
  </si>
  <si>
    <t xml:space="preserve">Materiais</t>
  </si>
  <si>
    <t xml:space="preserve">Equipamentos</t>
  </si>
  <si>
    <t xml:space="preserve">Outros (especificar)</t>
  </si>
  <si>
    <t xml:space="preserve">TOTAL DO MÓDULO 5</t>
  </si>
  <si>
    <t xml:space="preserve">MÓDULO 6 –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</si>
  <si>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</si>
  <si>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</si>
  <si>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</si>
  <si>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TRIBUTOS</t>
  </si>
  <si>
    <t xml:space="preserve">C.1</t>
  </si>
  <si>
    <t xml:space="preserve">PIS</t>
  </si>
  <si>
    <t xml:space="preserve">C.2</t>
  </si>
  <si>
    <t xml:space="preserve">COFINS</t>
  </si>
  <si>
    <t xml:space="preserve">C.3</t>
  </si>
  <si>
    <t xml:space="preserve">TOTAL DO MÓDULO 6</t>
  </si>
  <si>
    <t xml:space="preserve">Memoria de cálculo dos Tributos</t>
  </si>
  <si>
    <t xml:space="preserve">a)</t>
  </si>
  <si>
    <t xml:space="preserve">Tributos % = To = .............................................................</t>
  </si>
  <si>
    <t xml:space="preserve">b)</t>
  </si>
  <si>
    <t xml:space="preserve">(Total dos Módulos 1, 2, 3, 4 e 5+ Custos indiretos + lucro)= Po = ...................................</t>
  </si>
  <si>
    <t xml:space="preserve">c)</t>
  </si>
  <si>
    <t xml:space="preserve">Po / (1 - To) = P1 = ..............................................................................</t>
  </si>
  <si>
    <t xml:space="preserve">Valor dos Tributos = P1 - Po</t>
  </si>
  <si>
    <t xml:space="preserve">QUADRO RESUMO DO CUSTO POR EMPREGADO</t>
  </si>
  <si>
    <t xml:space="preserve">Mão-de-Obra vinculada à execução contratual (valor por empregado)</t>
  </si>
  <si>
    <t xml:space="preserve">ENCARGOS SOCIAIS</t>
  </si>
  <si>
    <t xml:space="preserve">BENEFÍCIOS</t>
  </si>
  <si>
    <t xml:space="preserve">Subtotal (A + B + C + D)</t>
  </si>
  <si>
    <t xml:space="preserve">PREÇO TOTAL POR EMPREGADO</t>
  </si>
  <si>
    <t xml:space="preserve">Anexo II</t>
  </si>
  <si>
    <t xml:space="preserve">Tipo de Serviço (A)</t>
  </si>
  <si>
    <t xml:space="preserve">Valor Prop. por Empregado</t>
  </si>
  <si>
    <t xml:space="preserve">Quant. Empregado por Posto(c)</t>
  </si>
  <si>
    <t xml:space="preserve">Valor Prop. Por Posto(D=(BxC)</t>
  </si>
  <si>
    <t xml:space="preserve">Quantidade de Posto (E)</t>
  </si>
  <si>
    <t xml:space="preserve">Valor Total dos Serviços (F=DxE)</t>
  </si>
  <si>
    <t xml:space="preserve">PORTEIRO</t>
  </si>
  <si>
    <t xml:space="preserve">Anexo II-D - Quadro - demonstrativo - VALOR GLOBAL DA PROPOSTA</t>
  </si>
  <si>
    <t xml:space="preserve">Valor Global da Proposta</t>
  </si>
  <si>
    <t xml:space="preserve">Descrição</t>
  </si>
  <si>
    <r>
      <rPr>
        <b val="true"/>
        <sz val="10"/>
        <color rgb="FF000000"/>
        <rFont val="Arial"/>
        <family val="2"/>
        <charset val="1"/>
      </rPr>
      <t xml:space="preserve">Valor Total (</t>
    </r>
    <r>
      <rPr>
        <b val="true"/>
        <sz val="10"/>
        <color rgb="FFFF0000"/>
        <rFont val="Arial"/>
        <family val="2"/>
        <charset val="1"/>
      </rPr>
      <t xml:space="preserve">ANUAL)</t>
    </r>
  </si>
  <si>
    <t xml:space="preserve">A </t>
  </si>
  <si>
    <t xml:space="preserve">Valor proposto por unidade de Medida</t>
  </si>
  <si>
    <t xml:space="preserve">Valor Mensal dos Serviços</t>
  </si>
  <si>
    <t xml:space="preserve">Valor global da proposta (valor mensal do serviço X 12 meses do contrato)</t>
  </si>
  <si>
    <t xml:space="preserve">REGIÃO 1
BELFORD ROXO</t>
  </si>
  <si>
    <t xml:space="preserve">Porteiro – Região 1</t>
  </si>
  <si>
    <t xml:space="preserve">Categoria profissional: MENSAGEIRO</t>
  </si>
  <si>
    <t xml:space="preserve">Rio de Janeiro</t>
  </si>
  <si>
    <t xml:space="preserve">CCT- SEAC/SINTEL - Número de Registro no MTE: RJ001300/2023</t>
  </si>
  <si>
    <t xml:space="preserve">SERVIÇOS DE MENSAGERIA</t>
  </si>
  <si>
    <t xml:space="preserve">Serviços Memsageria</t>
  </si>
  <si>
    <t xml:space="preserve">4122-05</t>
  </si>
  <si>
    <t xml:space="preserve">MENSAGEIRO</t>
  </si>
  <si>
    <t xml:space="preserve">1º março</t>
  </si>
  <si>
    <t xml:space="preserve">MÓDULO 1 - COMPOSIÇÃO DA REMUNERAÇÃO</t>
  </si>
  <si>
    <t xml:space="preserve">MÓDULO 2 – ENCARGOS E BENEFÍCIOS ANUAIS, MENSAIS E DIÁRIOS</t>
  </si>
  <si>
    <t xml:space="preserve">Submódulo 2.1 - 13º Salário, Férias e Adicional de Férias</t>
  </si>
  <si>
    <r>
      <rPr>
        <sz val="10"/>
        <rFont val="Arial"/>
        <family val="2"/>
        <charset val="1"/>
      </rPr>
      <t xml:space="preserve">13 (Décimo-terceiro) salário</t>
    </r>
    <r>
      <rPr>
        <sz val="10"/>
        <color rgb="FFFF0000"/>
        <rFont val="Arial"/>
        <family val="2"/>
        <charset val="1"/>
      </rPr>
      <t xml:space="preserve"> </t>
    </r>
  </si>
  <si>
    <t xml:space="preserve">Adicional de Férias</t>
  </si>
  <si>
    <t xml:space="preserve">TOTAL SUBMÓDULO 2.1</t>
  </si>
  <si>
    <t xml:space="preserve">Submódulo 2.2 - GPS, FGTS e Outras Contribuições</t>
  </si>
  <si>
    <t xml:space="preserve">SAT (Seguro Acidente de Trabalho) RATxFAP = 2,0X0,76%)</t>
  </si>
  <si>
    <t xml:space="preserve">TOTAL SUBMÓDULO 2.2</t>
  </si>
  <si>
    <t xml:space="preserve">Auxílio-Refeição/Alimentação por 22 dias</t>
  </si>
  <si>
    <t xml:space="preserve">Benefício Social Familiar  (Cláusula 29ª , § 2º da CCT)</t>
  </si>
  <si>
    <t xml:space="preserve">QUADRO-RESUMO DO MÓDULO 2 - ENCARGOS, BENEFÍCIOS ANUAIS, MENSAIS E DIÁRIOS</t>
  </si>
  <si>
    <t xml:space="preserve">Módulo 2 - Encargos, Benefícios Anuais, Mensais e Diários</t>
  </si>
  <si>
    <t xml:space="preserve">2.1</t>
  </si>
  <si>
    <t xml:space="preserve">13º Salário, Férias e Adicional de Férias</t>
  </si>
  <si>
    <t xml:space="preserve">2.2</t>
  </si>
  <si>
    <t xml:space="preserve">GPS, FGTS e Outras Contribuições</t>
  </si>
  <si>
    <t xml:space="preserve">2.3</t>
  </si>
  <si>
    <t xml:space="preserve">Benefícios Mensais e Diários</t>
  </si>
  <si>
    <t xml:space="preserve">TOTAL DO MÓDULO 2</t>
  </si>
  <si>
    <t xml:space="preserve">MÓDULO 3 – PROVISÃO PARA RESCISÃO</t>
  </si>
  <si>
    <t xml:space="preserve">Incidência do FGTS sobre Aviso Prévio Indenizado</t>
  </si>
  <si>
    <t xml:space="preserve">Multa do FGTS e Contribuição Social sobre o Aviso Prévio Indenizado</t>
  </si>
  <si>
    <t xml:space="preserve">Incidência de GPS, FGTS e outras contribuições sobre Aviso Prévio Trabalhado</t>
  </si>
  <si>
    <t xml:space="preserve">Multa do FGTS e Contribuição Social sobre o Aviso Prévio Trabalhado. </t>
  </si>
  <si>
    <t xml:space="preserve">TOTAL DO MÓDULO 3</t>
  </si>
  <si>
    <t xml:space="preserve">MÓDULO 4 – CUSTO DE REPOSIÇÃO DO PROFISSIONAL AUSENTE</t>
  </si>
  <si>
    <t xml:space="preserve">Submódulo 4.1 - Ausências Legais</t>
  </si>
  <si>
    <r>
      <rPr>
        <b val="true"/>
        <sz val="10"/>
        <rFont val="Arial"/>
        <family val="2"/>
        <charset val="1"/>
      </rPr>
      <t xml:space="preserve">Substituto na cobertura de </t>
    </r>
    <r>
      <rPr>
        <sz val="10"/>
        <rFont val="Arial"/>
        <family val="2"/>
        <charset val="1"/>
      </rPr>
      <t xml:space="preserve">Férias </t>
    </r>
  </si>
  <si>
    <r>
      <rPr>
        <b val="true"/>
        <sz val="10"/>
        <rFont val="Arial"/>
        <family val="2"/>
        <charset val="1"/>
      </rPr>
      <t xml:space="preserve">Substituto na cobertura de </t>
    </r>
    <r>
      <rPr>
        <sz val="10"/>
        <rFont val="Arial"/>
        <family val="2"/>
        <charset val="1"/>
      </rPr>
      <t xml:space="preserve">Ausências Legais - calculo (2,96/30)x1/12 - Conforme TCU Acórdão 1753/2008 - Plenário</t>
    </r>
  </si>
  <si>
    <r>
      <rPr>
        <b val="true"/>
        <sz val="10"/>
        <rFont val="Arial"/>
        <family val="2"/>
        <charset val="1"/>
      </rPr>
      <t xml:space="preserve">Substituto na cobertura de</t>
    </r>
    <r>
      <rPr>
        <sz val="10"/>
        <rFont val="Arial"/>
        <family val="2"/>
        <charset val="1"/>
      </rPr>
      <t xml:space="preserve"> Licença Paternidade</t>
    </r>
  </si>
  <si>
    <r>
      <rPr>
        <b val="true"/>
        <sz val="10"/>
        <rFont val="Arial"/>
        <family val="2"/>
        <charset val="1"/>
      </rPr>
      <t xml:space="preserve">Substituto na cobertura de </t>
    </r>
    <r>
      <rPr>
        <sz val="10"/>
        <rFont val="Arial"/>
        <family val="2"/>
        <charset val="1"/>
      </rPr>
      <t xml:space="preserve">Ausência por Acidente de Trabalho</t>
    </r>
    <r>
      <rPr>
        <sz val="10"/>
        <color rgb="FFFF0000"/>
        <rFont val="Arial"/>
        <family val="2"/>
        <charset val="1"/>
      </rPr>
      <t xml:space="preserve"> </t>
    </r>
  </si>
  <si>
    <r>
      <rPr>
        <b val="true"/>
        <sz val="10"/>
        <rFont val="Arial"/>
        <family val="2"/>
        <charset val="1"/>
      </rPr>
      <t xml:space="preserve">Substituto na cobertura de</t>
    </r>
    <r>
      <rPr>
        <sz val="10"/>
        <rFont val="Arial"/>
        <family val="2"/>
        <charset val="1"/>
      </rPr>
      <t xml:space="preserve"> Afastamento Maternidade</t>
    </r>
  </si>
  <si>
    <t xml:space="preserve">TOTAL SUBMÓDULO 4.1</t>
  </si>
  <si>
    <t xml:space="preserve">Submódulo 4.2 - Intrajornada</t>
  </si>
  <si>
    <r>
      <rPr>
        <b val="true"/>
        <sz val="10"/>
        <rFont val="Arial"/>
        <family val="2"/>
        <charset val="1"/>
      </rPr>
      <t xml:space="preserve">Substituto na cobertura de </t>
    </r>
    <r>
      <rPr>
        <sz val="10"/>
        <rFont val="Arial"/>
        <family val="2"/>
        <charset val="1"/>
      </rPr>
      <t xml:space="preserve">Intervalo para Repouso ou Alimentação</t>
    </r>
  </si>
  <si>
    <t xml:space="preserve">TOTAL SUBMÓDULO 4.2</t>
  </si>
  <si>
    <t xml:space="preserve">QUADRO-RESUMO DO MÓDULO 4 - CUSTO DE REPOSIÇÃO DO PROFISSIONAL AUSENTE</t>
  </si>
  <si>
    <t xml:space="preserve">Módulo 4 - Custo de Reposição do Profissional Ausente</t>
  </si>
  <si>
    <t xml:space="preserve">4.1</t>
  </si>
  <si>
    <r>
      <rPr>
        <b val="true"/>
        <sz val="10"/>
        <rFont val="Arial"/>
        <family val="2"/>
        <charset val="1"/>
      </rPr>
      <t xml:space="preserve">Substituto nas </t>
    </r>
    <r>
      <rPr>
        <sz val="10"/>
        <rFont val="Arial"/>
        <family val="2"/>
        <charset val="1"/>
      </rPr>
      <t xml:space="preserve">Ausências Legais</t>
    </r>
  </si>
  <si>
    <t xml:space="preserve">4.2</t>
  </si>
  <si>
    <r>
      <rPr>
        <b val="true"/>
        <sz val="10"/>
        <rFont val="Arial"/>
        <family val="2"/>
        <charset val="1"/>
      </rPr>
      <t xml:space="preserve">Substituto na </t>
    </r>
    <r>
      <rPr>
        <sz val="10"/>
        <rFont val="Arial"/>
        <family val="2"/>
        <charset val="1"/>
      </rPr>
      <t xml:space="preserve">Intrajornada</t>
    </r>
  </si>
  <si>
    <t xml:space="preserve">TOTAL DO MÓDULO 4</t>
  </si>
  <si>
    <t xml:space="preserve">Uniformes  - Dois conjuntos por ano. Descrição detalhada no TR.</t>
  </si>
  <si>
    <t xml:space="preserve">Subtotal (A + B + C + D + E)</t>
  </si>
  <si>
    <t xml:space="preserve">Valor Prop. por </t>
  </si>
  <si>
    <t xml:space="preserve">Quant. Empregado</t>
  </si>
  <si>
    <t xml:space="preserve">Valor Prop. Por</t>
  </si>
  <si>
    <t xml:space="preserve">Quantidade de </t>
  </si>
  <si>
    <t xml:space="preserve">Valor Total dos</t>
  </si>
  <si>
    <t xml:space="preserve">Empregado</t>
  </si>
  <si>
    <t xml:space="preserve">por Posto(c|)</t>
  </si>
  <si>
    <t xml:space="preserve">Posto(D=(BxC)</t>
  </si>
  <si>
    <t xml:space="preserve">Posto (E)</t>
  </si>
  <si>
    <t xml:space="preserve">Serviços (F=DxE)</t>
  </si>
  <si>
    <r>
      <rPr>
        <b val="true"/>
        <sz val="10"/>
        <color rgb="FF000000"/>
        <rFont val="Arial"/>
        <family val="2"/>
        <charset val="1"/>
      </rPr>
      <t xml:space="preserve">Valor Total </t>
    </r>
    <r>
      <rPr>
        <b val="true"/>
        <sz val="10"/>
        <color rgb="FFFF0000"/>
        <rFont val="Arial"/>
        <family val="2"/>
        <charset val="1"/>
      </rPr>
      <t xml:space="preserve">ANUAL</t>
    </r>
  </si>
  <si>
    <t xml:space="preserve">REGIÃO 1
DUQUE CAXIAS</t>
  </si>
  <si>
    <t xml:space="preserve">REGIÃO 1
NOVA IGUAÇU</t>
  </si>
  <si>
    <t xml:space="preserve">REGIÃO 1
S.JOÃO MERITI</t>
  </si>
  <si>
    <t xml:space="preserve">REGIÃO 2
ITABORAÍ</t>
  </si>
  <si>
    <t xml:space="preserve">Porteiro – Região 2</t>
  </si>
  <si>
    <t xml:space="preserve">REGIÃO 2
MAGÉ</t>
  </si>
  <si>
    <t xml:space="preserve">REGIÃO 2
NITERÓI</t>
  </si>
  <si>
    <t xml:space="preserve">REGIÃO 2
SÃO GONÇALO</t>
  </si>
  <si>
    <t xml:space="preserve">REGIÃO 2
ALCÂNTARA</t>
  </si>
  <si>
    <t xml:space="preserve">REGIÃO 3
BUZIOS</t>
  </si>
  <si>
    <t xml:space="preserve">Porteiro – Região 3</t>
  </si>
  <si>
    <t xml:space="preserve">REGIÃO 3
CABO FRIO</t>
  </si>
  <si>
    <t xml:space="preserve">REGIÃO 3
MARICÁ</t>
  </si>
  <si>
    <t xml:space="preserve">REGIÃO 3
SAQUAREMA</t>
  </si>
  <si>
    <t xml:space="preserve">REGIÃO 3
SILVA JARDIM</t>
  </si>
  <si>
    <t xml:space="preserve">REGIÃO 4
BARRA MANSA</t>
  </si>
  <si>
    <t xml:space="preserve">Porteiro – Região 4</t>
  </si>
  <si>
    <t xml:space="preserve">REGIÃO 4
PIRAÍ</t>
  </si>
  <si>
    <t xml:space="preserve">REGIÃO 4
PORTO REAL</t>
  </si>
  <si>
    <t xml:space="preserve">REGIÃO 4
RESENDE</t>
  </si>
  <si>
    <t xml:space="preserve">REGIÃO 4
VOLTA REDONDA</t>
  </si>
  <si>
    <t xml:space="preserve">REGIÃO 5
CANTAGALO</t>
  </si>
  <si>
    <t xml:space="preserve">Porteiro – Região 5</t>
  </si>
  <si>
    <t xml:space="preserve">REGIÃO 5
NOVA FRIBURGO</t>
  </si>
  <si>
    <t xml:space="preserve">REGIÃO 6
PARAÍBA DO SUL</t>
  </si>
  <si>
    <t xml:space="preserve">Porteiro – Região 6</t>
  </si>
  <si>
    <t xml:space="preserve">REGIÃO 6
PETRÓPOLIS</t>
  </si>
  <si>
    <t xml:space="preserve">REGIÃO 7
ITAPERUNA</t>
  </si>
  <si>
    <t xml:space="preserve">Porteiro – Região 7</t>
  </si>
  <si>
    <t xml:space="preserve">REGIÃO 7
PORCIUNCULA</t>
  </si>
  <si>
    <t xml:space="preserve">REGIÃO 8
C MACABU</t>
  </si>
  <si>
    <t xml:space="preserve">Porteiro – Região 8</t>
  </si>
  <si>
    <t xml:space="preserve">REGIÃO 8
MACAÉ</t>
  </si>
  <si>
    <t xml:space="preserve">REGIÃO 8
RIO DAS OSTRAS</t>
  </si>
  <si>
    <t xml:space="preserve">REGIÃO 9
ANGRA DOS REIS</t>
  </si>
  <si>
    <t xml:space="preserve">Porteiro – Região 9</t>
  </si>
  <si>
    <t xml:space="preserve">REGIÃO 9
ITAGUAÍ</t>
  </si>
  <si>
    <t xml:space="preserve">REGIÃO 10
BARRA DO PIRAÍ</t>
  </si>
  <si>
    <t xml:space="preserve">Porteiro – Região 10</t>
  </si>
  <si>
    <t xml:space="preserve">REGIÃO 10
VALENÇA</t>
  </si>
  <si>
    <t xml:space="preserve">REGIÃO 11
CARMO</t>
  </si>
  <si>
    <t xml:space="preserve">Porteiro – Região 11</t>
  </si>
  <si>
    <t xml:space="preserve">REGIÃO 11
TERESÓPOLIS</t>
  </si>
  <si>
    <t xml:space="preserve">REGIÃO 11
SUMIDOURO</t>
  </si>
  <si>
    <t xml:space="preserve">REGIÃO 12
C GOYTACAZES</t>
  </si>
  <si>
    <t xml:space="preserve">Porteiro – Região 12</t>
  </si>
  <si>
    <t xml:space="preserve">REGIÃO 12
SÃO FIDÉLIS</t>
  </si>
  <si>
    <t xml:space="preserve">REGIÃO 12
S F ITABAPUANA</t>
  </si>
  <si>
    <t xml:space="preserve">KIT DE UNIFORMES</t>
  </si>
  <si>
    <t xml:space="preserve">QTD ANUAL</t>
  </si>
  <si>
    <t xml:space="preserve">R$ UNIT.</t>
  </si>
  <si>
    <t xml:space="preserve">R$ TOTAL</t>
  </si>
  <si>
    <t xml:space="preserve">Conjunto completo do tipo calça e blazer com emblema da empresa do lado esquerdo superior do blazer, confeccionado em tecido Oxford, na cor preta.</t>
  </si>
  <si>
    <t xml:space="preserve">Jaqueta em tecido de nylon impermeável, na cor preta com emblma da empresa.</t>
  </si>
  <si>
    <t xml:space="preserve">Camisa de manga comprida, confeccionada no tecido Pliester, na cor branca.</t>
  </si>
  <si>
    <t xml:space="preserve">Cinto com fivela, em couro, na cor preta</t>
  </si>
  <si>
    <t xml:space="preserve">Meia social, em algoodão/poliamida, na cor preta,</t>
  </si>
  <si>
    <t xml:space="preserve">Gravata, na cor vermelha</t>
  </si>
  <si>
    <t xml:space="preserve">Sapato em couro, na cor preta.</t>
  </si>
  <si>
    <t xml:space="preserve">VALOR ANUAL =&gt;</t>
  </si>
  <si>
    <t xml:space="preserve">VALOR MENSAL porteiro =&gt;</t>
  </si>
  <si>
    <t xml:space="preserve">REGIÃO 12
S J BARRA</t>
  </si>
  <si>
    <t xml:space="preserve">EQUIPAMENTOS</t>
  </si>
  <si>
    <t xml:space="preserve">Capa de Chuva</t>
  </si>
  <si>
    <t xml:space="preserve">Cracha com identificação, em pvc</t>
  </si>
  <si>
    <t xml:space="preserve">Distintivo tipo broche</t>
  </si>
  <si>
    <t xml:space="preserve">Livro de Ocorrência</t>
  </si>
  <si>
    <t xml:space="preserve">Lanterna</t>
  </si>
  <si>
    <t xml:space="preserve">Pilhas para lanterna</t>
  </si>
  <si>
    <t xml:space="preserve">Prancheta</t>
  </si>
  <si>
    <t xml:space="preserve">Caneta</t>
  </si>
  <si>
    <t xml:space="preserve">Lápis</t>
  </si>
  <si>
    <t xml:space="preserve">Borracha</t>
  </si>
  <si>
    <t xml:space="preserve">Régua</t>
  </si>
  <si>
    <t xml:space="preserve">VALOR ANUAL DE MATERIAL (por porteiro)</t>
  </si>
  <si>
    <t xml:space="preserve">QTDE PORTEIROS</t>
  </si>
  <si>
    <t xml:space="preserve">CUSTO ANUAL DE MATERIAL (subtotal 1)</t>
  </si>
  <si>
    <t xml:space="preserve">Radiotransmissores</t>
  </si>
  <si>
    <t xml:space="preserve">VALOR ANUAL DE EQUIPAMENTO (subtotal 2)</t>
  </si>
  <si>
    <t xml:space="preserve">CUSTO ANUAL MATERIAL + EQUIPAMENTO
(subtotal 1 + subtotal 2)</t>
  </si>
  <si>
    <t xml:space="preserve">VALOR MÉDIO / MESAL POR PORTEIRO
(Total / 95 (postos) / 12 (meses)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</si>
</sst>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_(* #,##0.00_);_(* \(#,##0.00\);_(* \-??_);_(@_)"/>
    <numFmt numFmtId="166" formatCode="_(&quot;R$ &quot;* #,##0.00_);_(&quot;R$ &quot;* \(#,##0.00\);_(&quot;R$ &quot;* \-??_);_(@_)"/>
    <numFmt numFmtId="167" formatCode="00"/>
    <numFmt numFmtId="168" formatCode="&quot;R$ &quot;#,##0.00;[RED]&quot;-R$ &quot;#,##0.00"/>
    <numFmt numFmtId="169" formatCode="0.00%"/>
    <numFmt numFmtId="170" formatCode="[$R$-416]\ #,##0.00;[RED]\-[$R$-416]\ #,##0.00"/>
    <numFmt numFmtId="171" formatCode="General"/>
    <numFmt numFmtId="172" formatCode="0.000000000000%"/>
    <numFmt numFmtId="173" formatCode="#,##0.00"/>
    <numFmt numFmtId="174" formatCode="0%"/>
    <numFmt numFmtId="175" formatCode="0.0000%"/>
    <numFmt numFmtId="176" formatCode="0.000%"/>
    <numFmt numFmtId="177" formatCode="0.00000%"/>
    <numFmt numFmtId="178" formatCode="0.00"/>
    <numFmt numFmtId="179" formatCode="_-* #,##0.00_-;\-* #,##0.00_-;_-* \-??_-;_-@_-"/>
    <numFmt numFmtId="180" formatCode="&quot;R$ &quot;#,##0.00"/>
    <numFmt numFmtId="181" formatCode="0.0%"/>
    <numFmt numFmtId="182" formatCode="#,##0.00_);[RED]\(#,##0.00\)"/>
    <numFmt numFmtId="183" formatCode="#,##0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</font>
    <font>
      <b val="true"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sz val="10"/>
      <name val="Times New Roman"/>
      <family val="1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sz val="1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  <charset val="1"/>
    </font>
    <font>
      <b val="true"/>
      <sz val="8"/>
      <color rgb="FF006100"/>
      <name val="Arial"/>
      <family val="2"/>
      <charset val="1"/>
    </font>
    <font>
      <sz val="11"/>
      <color rgb="FF006100"/>
      <name val="Calibri"/>
      <family val="2"/>
      <charset val="1"/>
    </font>
    <font>
      <sz val="9"/>
      <color rgb="FF00000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C6EFCE"/>
        <bgColor rgb="FFDBEEF4"/>
      </patternFill>
    </fill>
    <fill>
      <patternFill patternType="solid">
        <fgColor theme="2"/>
        <bgColor rgb="FFDBEEF4"/>
      </patternFill>
    </fill>
    <fill>
      <patternFill patternType="solid">
        <fgColor theme="8" tint="0.7998"/>
        <bgColor rgb="FFEEECE1"/>
      </patternFill>
    </fill>
    <fill>
      <patternFill patternType="solid">
        <fgColor rgb="FFFFFF99"/>
        <bgColor rgb="FFEEECE1"/>
      </patternFill>
    </fill>
    <fill>
      <patternFill patternType="solid">
        <fgColor rgb="FFCCCCCC"/>
        <bgColor rgb="FFC0C0C0"/>
      </patternFill>
    </fill>
    <fill>
      <patternFill patternType="solid">
        <fgColor theme="2" tint="-0.1"/>
        <bgColor rgb="FFD9D9D9"/>
      </patternFill>
    </fill>
    <fill>
      <patternFill patternType="solid">
        <fgColor theme="1"/>
        <bgColor rgb="FF003300"/>
      </patternFill>
    </fill>
    <fill>
      <patternFill patternType="solid">
        <fgColor theme="0"/>
        <bgColor rgb="FFEEECE1"/>
      </patternFill>
    </fill>
    <fill>
      <patternFill patternType="solid">
        <fgColor rgb="FFC0C0C0"/>
        <bgColor rgb="FFCCCCCC"/>
      </patternFill>
    </fill>
    <fill>
      <patternFill patternType="solid">
        <fgColor theme="0" tint="-0.15"/>
        <bgColor rgb="FFDDD9C3"/>
      </patternFill>
    </fill>
    <fill>
      <patternFill patternType="solid">
        <fgColor rgb="FF969696"/>
        <bgColor rgb="FFA6A6A6"/>
      </patternFill>
    </fill>
    <fill>
      <patternFill patternType="solid">
        <fgColor theme="0" tint="-0.35"/>
        <bgColor rgb="FF969696"/>
      </patternFill>
    </fill>
    <fill>
      <patternFill patternType="solid">
        <fgColor rgb="FFFFFF00"/>
        <bgColor rgb="FFFFFF0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uble"/>
      <right/>
      <top style="double"/>
      <bottom style="medium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/>
      <top style="double"/>
      <bottom style="medium"/>
      <diagonal/>
    </border>
    <border diagonalUp="false" diagonalDown="false">
      <left style="medium"/>
      <right style="medium"/>
      <top style="thick"/>
      <bottom style="medium"/>
      <diagonal/>
    </border>
    <border diagonalUp="false" diagonalDown="false">
      <left/>
      <right style="thin"/>
      <top style="double"/>
      <bottom style="medium"/>
      <diagonal/>
    </border>
    <border diagonalUp="false" diagonalDown="false">
      <left style="double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double"/>
      <right style="thin"/>
      <top style="medium"/>
      <bottom style="double"/>
      <diagonal/>
    </border>
    <border diagonalUp="false" diagonalDown="false">
      <left style="thin"/>
      <right style="thin"/>
      <top style="medium"/>
      <bottom style="double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5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0" fillId="5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7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8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2" fontId="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9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73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1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9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9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9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0" fillId="9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0" fillId="9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8" fillId="9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1" fillId="9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9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5" fontId="0" fillId="9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7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0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9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0" fillId="9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0" fillId="0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9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0" fillId="0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4" fillId="9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9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1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12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1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13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0" fontId="13" fillId="1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1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1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1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9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9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0" fillId="9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9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9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9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9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9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9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1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0" fontId="13" fillId="1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2" borderId="19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2" borderId="2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2" borderId="21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2" borderId="22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2" borderId="23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0" borderId="24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17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2" fontId="16" fillId="0" borderId="9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2" fontId="11" fillId="0" borderId="25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19" fillId="0" borderId="11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26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9" fillId="0" borderId="18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19" fillId="0" borderId="1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7" xfId="21" applyFont="true" applyBorder="true" applyAlignment="true" applyProtection="true">
      <alignment horizontal="right" vertical="bottom" textRotation="0" wrapText="false" indent="1" shrinkToFit="false"/>
      <protection locked="true" hidden="false"/>
    </xf>
    <xf numFmtId="173" fontId="16" fillId="0" borderId="12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21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1" fillId="14" borderId="2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4" fillId="14" borderId="29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82" fontId="16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2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9" borderId="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9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9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9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3" fontId="0" fillId="9" borderId="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16" fillId="9" borderId="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8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8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" xfId="21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" xfId="20"/>
    <cellStyle name="Normal 4" xfId="21"/>
    <cellStyle name="Separador de milhares 2" xfId="22"/>
    <cellStyle name="Excel Built-in Good" xfId="23"/>
  </cellStyles>
  <dxfs count="5">
    <dxf>
      <fill>
        <patternFill patternType="solid">
          <fgColor rgb="FFCCCCCC"/>
          <bgColor rgb="FF000000"/>
        </patternFill>
      </fill>
    </dxf>
    <dxf>
      <fill>
        <patternFill patternType="solid">
          <fgColor rgb="FFDBEEF4"/>
          <bgColor rgb="FF000000"/>
        </patternFill>
      </fill>
    </dxf>
    <dxf>
      <fill>
        <patternFill patternType="solid">
          <fgColor rgb="FFDDD9C3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A6A6A6"/>
      <rgbColor rgb="FF993366"/>
      <rgbColor rgb="FFEEECE1"/>
      <rgbColor rgb="FFDBEEF4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6EFCE"/>
      <rgbColor rgb="FFFFFF99"/>
      <rgbColor rgb="FF99CCFF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worksheet" Target="worksheets/sheet15.xml"/><Relationship Id="rId18" Type="http://schemas.openxmlformats.org/officeDocument/2006/relationships/worksheet" Target="worksheets/sheet16.xml"/><Relationship Id="rId19" Type="http://schemas.openxmlformats.org/officeDocument/2006/relationships/worksheet" Target="worksheets/sheet17.xml"/><Relationship Id="rId20" Type="http://schemas.openxmlformats.org/officeDocument/2006/relationships/worksheet" Target="worksheets/sheet18.xml"/><Relationship Id="rId21" Type="http://schemas.openxmlformats.org/officeDocument/2006/relationships/worksheet" Target="worksheets/sheet19.xml"/><Relationship Id="rId22" Type="http://schemas.openxmlformats.org/officeDocument/2006/relationships/worksheet" Target="worksheets/sheet20.xml"/><Relationship Id="rId23" Type="http://schemas.openxmlformats.org/officeDocument/2006/relationships/worksheet" Target="worksheets/sheet21.xml"/><Relationship Id="rId24" Type="http://schemas.openxmlformats.org/officeDocument/2006/relationships/worksheet" Target="worksheets/sheet22.xml"/><Relationship Id="rId25" Type="http://schemas.openxmlformats.org/officeDocument/2006/relationships/worksheet" Target="worksheets/sheet23.xml"/><Relationship Id="rId26" Type="http://schemas.openxmlformats.org/officeDocument/2006/relationships/worksheet" Target="worksheets/sheet24.xml"/><Relationship Id="rId27" Type="http://schemas.openxmlformats.org/officeDocument/2006/relationships/worksheet" Target="worksheets/sheet25.xml"/><Relationship Id="rId28" Type="http://schemas.openxmlformats.org/officeDocument/2006/relationships/worksheet" Target="worksheets/sheet26.xml"/><Relationship Id="rId29" Type="http://schemas.openxmlformats.org/officeDocument/2006/relationships/worksheet" Target="worksheets/sheet27.xml"/><Relationship Id="rId30" Type="http://schemas.openxmlformats.org/officeDocument/2006/relationships/worksheet" Target="worksheets/sheet28.xml"/><Relationship Id="rId31" Type="http://schemas.openxmlformats.org/officeDocument/2006/relationships/worksheet" Target="worksheets/sheet29.xml"/><Relationship Id="rId32" Type="http://schemas.openxmlformats.org/officeDocument/2006/relationships/worksheet" Target="worksheets/sheet30.xml"/><Relationship Id="rId33" Type="http://schemas.openxmlformats.org/officeDocument/2006/relationships/worksheet" Target="worksheets/sheet31.xml"/><Relationship Id="rId34" Type="http://schemas.openxmlformats.org/officeDocument/2006/relationships/worksheet" Target="worksheets/sheet32.xml"/><Relationship Id="rId35" Type="http://schemas.openxmlformats.org/officeDocument/2006/relationships/worksheet" Target="worksheets/sheet33.xml"/><Relationship Id="rId36" Type="http://schemas.openxmlformats.org/officeDocument/2006/relationships/worksheet" Target="worksheets/sheet34.xml"/><Relationship Id="rId37" Type="http://schemas.openxmlformats.org/officeDocument/2006/relationships/worksheet" Target="worksheets/sheet35.xml"/><Relationship Id="rId38" Type="http://schemas.openxmlformats.org/officeDocument/2006/relationships/worksheet" Target="worksheets/sheet36.xml"/><Relationship Id="rId39" Type="http://schemas.openxmlformats.org/officeDocument/2006/relationships/worksheet" Target="worksheets/sheet37.xml"/><Relationship Id="rId40" Type="http://schemas.openxmlformats.org/officeDocument/2006/relationships/worksheet" Target="worksheets/sheet38.xml"/><Relationship Id="rId41" Type="http://schemas.openxmlformats.org/officeDocument/2006/relationships/worksheet" Target="worksheets/sheet39.xml"/><Relationship Id="rId42" Type="http://schemas.openxmlformats.org/officeDocument/2006/relationships/worksheet" Target="worksheets/sheet40.xml"/><Relationship Id="rId43" Type="http://schemas.openxmlformats.org/officeDocument/2006/relationships/worksheet" Target="worksheets/sheet41.xml"/><Relationship Id="rId44" Type="http://schemas.openxmlformats.org/officeDocument/2006/relationships/worksheet" Target="worksheets/sheet42.xml"/><Relationship Id="rId45" Type="http://schemas.openxmlformats.org/officeDocument/2006/relationships/worksheet" Target="worksheets/sheet43.xml"/><Relationship Id="rId46" Type="http://schemas.openxmlformats.org/officeDocument/2006/relationships/worksheet" Target="worksheets/sheet44.xml"/><Relationship Id="rId47" Type="http://schemas.openxmlformats.org/officeDocument/2006/relationships/externalLink" Target="externalLinks/externalLink1.xml"/><Relationship Id="rId4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04.%20Planilha_interna_foco%20x%20Defensoria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5"/>
      <sheetName val="UNIFORME"/>
      <sheetName val="RESUMO"/>
      <sheetName val="EQUIPAMENTOS"/>
      <sheetName val="CAPITAL"/>
      <sheetName val="REGIÃO 1"/>
      <sheetName val="REGIÃO 2"/>
      <sheetName val="REGIÃO 3"/>
      <sheetName val="REGIÃO 4"/>
      <sheetName val="REGIÃO 5"/>
      <sheetName val="REGIÃO 6"/>
      <sheetName val="REGIÃO 7"/>
      <sheetName val="REGIÃO 8"/>
      <sheetName val="REGIÃO 9"/>
      <sheetName val="REGIÃO 10"/>
      <sheetName val="REGIÃO 11"/>
      <sheetName val="ASS ADM CAMPOS"/>
      <sheetName val="MOT B CAMPOS"/>
      <sheetName val="ASS ADM NOVA IGUAÇU"/>
      <sheetName val="MOT B NOVA IGUAÇU"/>
      <sheetName val="ASS ADM NOVA FRIBURGO"/>
      <sheetName val="MOT B NOVA FRIBURGO"/>
      <sheetName val="ASS ADM NITEROI"/>
      <sheetName val="MOT B NOVA NITEROI"/>
      <sheetName val="ASS ADM PETROPOLIS"/>
      <sheetName val="MOT B PETROPOLIS"/>
      <sheetName val="ASS ADM VOLTA REDONDA"/>
      <sheetName val="MOT B VOLTA REDONDA"/>
      <sheetName val="MATERIAS"/>
      <sheetName val="EPI"/>
      <sheetName val="REGIÃO 12"/>
    </sheetNames>
    <sheetDataSet>
      <sheetData sheetId="0">
        <row r="6">
          <cell r="C6">
            <v>6</v>
          </cell>
        </row>
        <row r="7">
          <cell r="C7">
            <v>12</v>
          </cell>
        </row>
        <row r="15">
          <cell r="C15">
            <v>2</v>
          </cell>
        </row>
        <row r="17">
          <cell r="C17">
            <v>2</v>
          </cell>
        </row>
        <row r="19">
          <cell r="C19">
            <v>2</v>
          </cell>
        </row>
        <row r="28">
          <cell r="C28">
            <v>2</v>
          </cell>
        </row>
        <row r="34">
          <cell r="C34">
            <v>4</v>
          </cell>
        </row>
        <row r="44">
          <cell r="C44">
            <v>2</v>
          </cell>
        </row>
        <row r="62">
          <cell r="C6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15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92" activeCellId="0" sqref="F92"/>
    </sheetView>
  </sheetViews>
  <sheetFormatPr defaultColWidth="8.5703125" defaultRowHeight="12.75" zeroHeight="false" outlineLevelRow="0" outlineLevelCol="0"/>
  <cols>
    <col collapsed="false" customWidth="false" hidden="false" outlineLevel="0" max="1" min="1" style="1" width="8.57"/>
    <col collapsed="false" customWidth="true" hidden="false" outlineLevel="0" max="2" min="2" style="1" width="46.42"/>
    <col collapsed="false" customWidth="true" hidden="false" outlineLevel="0" max="3" min="3" style="1" width="18"/>
    <col collapsed="false" customWidth="true" hidden="false" outlineLevel="0" max="4" min="4" style="1" width="13"/>
    <col collapsed="false" customWidth="true" hidden="false" outlineLevel="0" max="6" min="5" style="1" width="18"/>
    <col collapsed="false" customWidth="true" hidden="false" outlineLevel="0" max="10" min="7" style="1" width="11.71"/>
    <col collapsed="false" customWidth="true" hidden="false" outlineLevel="0" max="11" min="11" style="1" width="6.29"/>
    <col collapsed="false" customWidth="false" hidden="false" outlineLevel="0" max="16382" min="12" style="1" width="8.57"/>
    <col collapsed="false" customWidth="true" hidden="false" outlineLevel="0" max="16384" min="16383" style="1" width="11.57"/>
  </cols>
  <sheetData>
    <row r="1" customFormat="false" ht="12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2.75" hidden="false" customHeight="false" outlineLevel="0" collapsed="false">
      <c r="A2" s="3"/>
      <c r="B2" s="3"/>
      <c r="D2" s="3"/>
    </row>
    <row r="3" customFormat="false" ht="12.75" hidden="false" customHeight="false" outlineLevel="0" collapsed="false">
      <c r="A3" s="3"/>
      <c r="B3" s="3"/>
      <c r="D3" s="3"/>
    </row>
    <row r="4" customFormat="false" ht="35.5" hidden="false" customHeight="false" outlineLevel="0" collapsed="false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/>
    </row>
    <row r="5" customFormat="false" ht="17.25" hidden="false" customHeight="true" outlineLevel="0" collapsed="false">
      <c r="A5" s="8" t="s">
        <v>11</v>
      </c>
      <c r="B5" s="8"/>
      <c r="C5" s="8"/>
      <c r="D5" s="8"/>
      <c r="E5" s="8"/>
      <c r="F5" s="8"/>
      <c r="G5" s="8"/>
      <c r="H5" s="8"/>
      <c r="I5" s="8"/>
      <c r="J5" s="8"/>
      <c r="K5" s="7"/>
    </row>
    <row r="6" customFormat="false" ht="17.25" hidden="false" customHeight="true" outlineLevel="0" collapsed="false">
      <c r="A6" s="9" t="n">
        <v>1</v>
      </c>
      <c r="B6" s="10" t="s">
        <v>12</v>
      </c>
      <c r="C6" s="11" t="n">
        <f aca="false">CAPITAL!I119</f>
        <v>3948.37</v>
      </c>
      <c r="D6" s="12" t="n">
        <v>6</v>
      </c>
      <c r="E6" s="13" t="n">
        <f aca="false">C6*D6</f>
        <v>23690.22</v>
      </c>
      <c r="F6" s="14" t="n">
        <f aca="false">E6*12</f>
        <v>284282.64</v>
      </c>
      <c r="G6" s="15" t="n">
        <v>0.001</v>
      </c>
      <c r="H6" s="16" t="n">
        <v>0.000416</v>
      </c>
      <c r="I6" s="15" t="n">
        <v>0.05</v>
      </c>
      <c r="J6" s="17" t="n">
        <v>8.55</v>
      </c>
      <c r="K6" s="18"/>
    </row>
    <row r="7" customFormat="false" ht="17.25" hidden="false" customHeight="true" outlineLevel="0" collapsed="false">
      <c r="A7" s="9" t="n">
        <v>2</v>
      </c>
      <c r="B7" s="19" t="s">
        <v>13</v>
      </c>
      <c r="C7" s="11" t="n">
        <f aca="false">$C$6</f>
        <v>3948.37</v>
      </c>
      <c r="D7" s="12" t="n">
        <v>12</v>
      </c>
      <c r="E7" s="13" t="n">
        <f aca="false">C7*D7</f>
        <v>47380.44</v>
      </c>
      <c r="F7" s="14" t="n">
        <f aca="false">E7*12</f>
        <v>568565.28</v>
      </c>
      <c r="G7" s="15"/>
      <c r="H7" s="15"/>
      <c r="I7" s="15"/>
      <c r="J7" s="17"/>
      <c r="K7" s="18"/>
    </row>
    <row r="8" customFormat="false" ht="17.25" hidden="false" customHeight="true" outlineLevel="0" collapsed="false">
      <c r="A8" s="9" t="n">
        <v>3</v>
      </c>
      <c r="B8" s="10" t="s">
        <v>14</v>
      </c>
      <c r="C8" s="11" t="n">
        <f aca="false">$C$6</f>
        <v>3948.37</v>
      </c>
      <c r="D8" s="12" t="n">
        <v>1</v>
      </c>
      <c r="E8" s="13" t="n">
        <f aca="false">C8*D8</f>
        <v>3948.37</v>
      </c>
      <c r="F8" s="14" t="n">
        <f aca="false">E8*12</f>
        <v>47380.44</v>
      </c>
      <c r="G8" s="15"/>
      <c r="H8" s="15"/>
      <c r="I8" s="15"/>
      <c r="J8" s="17"/>
      <c r="K8" s="18"/>
    </row>
    <row r="9" customFormat="false" ht="17.25" hidden="false" customHeight="true" outlineLevel="0" collapsed="false">
      <c r="A9" s="9" t="n">
        <v>4</v>
      </c>
      <c r="B9" s="10" t="s">
        <v>15</v>
      </c>
      <c r="C9" s="11" t="n">
        <f aca="false">$C$6</f>
        <v>3948.37</v>
      </c>
      <c r="D9" s="12" t="n">
        <v>1</v>
      </c>
      <c r="E9" s="13" t="n">
        <f aca="false">C9*D9</f>
        <v>3948.37</v>
      </c>
      <c r="F9" s="14" t="n">
        <f aca="false">E9*12</f>
        <v>47380.44</v>
      </c>
      <c r="G9" s="15"/>
      <c r="H9" s="15"/>
      <c r="I9" s="15"/>
      <c r="J9" s="17"/>
      <c r="K9" s="18"/>
    </row>
    <row r="10" customFormat="false" ht="17.25" hidden="false" customHeight="true" outlineLevel="0" collapsed="false">
      <c r="A10" s="9" t="n">
        <v>5</v>
      </c>
      <c r="B10" s="10" t="s">
        <v>16</v>
      </c>
      <c r="C10" s="11" t="n">
        <f aca="false">$C$6</f>
        <v>3948.37</v>
      </c>
      <c r="D10" s="12" t="n">
        <v>1</v>
      </c>
      <c r="E10" s="13" t="n">
        <f aca="false">C10*D10</f>
        <v>3948.37</v>
      </c>
      <c r="F10" s="14" t="n">
        <f aca="false">E10*12</f>
        <v>47380.44</v>
      </c>
      <c r="G10" s="15"/>
      <c r="H10" s="15"/>
      <c r="I10" s="15"/>
      <c r="J10" s="17"/>
      <c r="K10" s="18"/>
    </row>
    <row r="11" customFormat="false" ht="17.25" hidden="false" customHeight="true" outlineLevel="0" collapsed="false">
      <c r="A11" s="9" t="n">
        <v>6</v>
      </c>
      <c r="B11" s="10" t="s">
        <v>17</v>
      </c>
      <c r="C11" s="11" t="n">
        <f aca="false">$C$6</f>
        <v>3948.37</v>
      </c>
      <c r="D11" s="12" t="n">
        <v>1</v>
      </c>
      <c r="E11" s="13" t="n">
        <f aca="false">C11*D11</f>
        <v>3948.37</v>
      </c>
      <c r="F11" s="14" t="n">
        <f aca="false">E11*12</f>
        <v>47380.44</v>
      </c>
      <c r="G11" s="15"/>
      <c r="H11" s="15"/>
      <c r="I11" s="15"/>
      <c r="J11" s="17"/>
      <c r="K11" s="18"/>
    </row>
    <row r="12" customFormat="false" ht="17.25" hidden="false" customHeight="true" outlineLevel="0" collapsed="false">
      <c r="A12" s="9" t="n">
        <v>7</v>
      </c>
      <c r="B12" s="10" t="s">
        <v>18</v>
      </c>
      <c r="C12" s="11" t="n">
        <f aca="false">$C$6</f>
        <v>3948.37</v>
      </c>
      <c r="D12" s="12" t="n">
        <v>1</v>
      </c>
      <c r="E12" s="13" t="n">
        <f aca="false">C12*D12</f>
        <v>3948.37</v>
      </c>
      <c r="F12" s="14" t="n">
        <f aca="false">E12*12</f>
        <v>47380.44</v>
      </c>
      <c r="G12" s="15"/>
      <c r="H12" s="15"/>
      <c r="I12" s="15"/>
      <c r="J12" s="17"/>
      <c r="K12" s="18"/>
    </row>
    <row r="13" customFormat="false" ht="17.25" hidden="false" customHeight="true" outlineLevel="0" collapsed="false">
      <c r="A13" s="9" t="n">
        <v>8</v>
      </c>
      <c r="B13" s="10" t="s">
        <v>19</v>
      </c>
      <c r="C13" s="11" t="n">
        <f aca="false">$C$6</f>
        <v>3948.37</v>
      </c>
      <c r="D13" s="12" t="n">
        <v>1</v>
      </c>
      <c r="E13" s="13" t="n">
        <f aca="false">C13*D13</f>
        <v>3948.37</v>
      </c>
      <c r="F13" s="14" t="n">
        <f aca="false">E13*12</f>
        <v>47380.44</v>
      </c>
      <c r="G13" s="15"/>
      <c r="H13" s="15"/>
      <c r="I13" s="15"/>
      <c r="J13" s="17"/>
      <c r="K13" s="18"/>
    </row>
    <row r="14" customFormat="false" ht="17.25" hidden="false" customHeight="true" outlineLevel="0" collapsed="false">
      <c r="A14" s="9" t="n">
        <v>9</v>
      </c>
      <c r="B14" s="10" t="s">
        <v>20</v>
      </c>
      <c r="C14" s="11" t="n">
        <f aca="false">$C$6</f>
        <v>3948.37</v>
      </c>
      <c r="D14" s="12" t="n">
        <v>1</v>
      </c>
      <c r="E14" s="13" t="n">
        <f aca="false">C14*D14</f>
        <v>3948.37</v>
      </c>
      <c r="F14" s="14" t="n">
        <f aca="false">E14*12</f>
        <v>47380.44</v>
      </c>
      <c r="G14" s="15"/>
      <c r="H14" s="15"/>
      <c r="I14" s="15"/>
      <c r="J14" s="17"/>
      <c r="K14" s="18"/>
    </row>
    <row r="15" customFormat="false" ht="17.25" hidden="false" customHeight="true" outlineLevel="0" collapsed="false">
      <c r="A15" s="9" t="n">
        <v>10</v>
      </c>
      <c r="B15" s="10" t="s">
        <v>21</v>
      </c>
      <c r="C15" s="11" t="n">
        <f aca="false">$C$6</f>
        <v>3948.37</v>
      </c>
      <c r="D15" s="12" t="n">
        <v>2</v>
      </c>
      <c r="E15" s="13" t="n">
        <f aca="false">C15*D15</f>
        <v>7896.74</v>
      </c>
      <c r="F15" s="14" t="n">
        <f aca="false">E15*12</f>
        <v>94760.88</v>
      </c>
      <c r="G15" s="15"/>
      <c r="H15" s="15"/>
      <c r="I15" s="15"/>
      <c r="J15" s="17"/>
      <c r="K15" s="18"/>
    </row>
    <row r="16" customFormat="false" ht="17.25" hidden="false" customHeight="true" outlineLevel="0" collapsed="false">
      <c r="A16" s="9" t="n">
        <v>11</v>
      </c>
      <c r="B16" s="10" t="s">
        <v>22</v>
      </c>
      <c r="C16" s="11" t="n">
        <f aca="false">$C$6</f>
        <v>3948.37</v>
      </c>
      <c r="D16" s="12" t="n">
        <v>1</v>
      </c>
      <c r="E16" s="13" t="n">
        <f aca="false">C16*D16</f>
        <v>3948.37</v>
      </c>
      <c r="F16" s="14" t="n">
        <f aca="false">E16*12</f>
        <v>47380.44</v>
      </c>
      <c r="G16" s="15"/>
      <c r="H16" s="15"/>
      <c r="I16" s="15"/>
      <c r="J16" s="17"/>
      <c r="K16" s="18"/>
    </row>
    <row r="17" customFormat="false" ht="17.25" hidden="false" customHeight="true" outlineLevel="0" collapsed="false">
      <c r="A17" s="9" t="n">
        <v>12</v>
      </c>
      <c r="B17" s="19" t="s">
        <v>23</v>
      </c>
      <c r="C17" s="11" t="n">
        <f aca="false">$C$6</f>
        <v>3948.37</v>
      </c>
      <c r="D17" s="12" t="n">
        <v>2</v>
      </c>
      <c r="E17" s="13" t="n">
        <f aca="false">C17*D17</f>
        <v>7896.74</v>
      </c>
      <c r="F17" s="14" t="n">
        <f aca="false">E17*12</f>
        <v>94760.88</v>
      </c>
      <c r="G17" s="15"/>
      <c r="H17" s="15"/>
      <c r="I17" s="15"/>
      <c r="J17" s="17"/>
      <c r="K17" s="18"/>
    </row>
    <row r="18" customFormat="false" ht="17.25" hidden="false" customHeight="true" outlineLevel="0" collapsed="false">
      <c r="A18" s="9" t="n">
        <v>13</v>
      </c>
      <c r="B18" s="19" t="s">
        <v>24</v>
      </c>
      <c r="C18" s="11" t="n">
        <f aca="false">$C$6</f>
        <v>3948.37</v>
      </c>
      <c r="D18" s="12" t="n">
        <v>1</v>
      </c>
      <c r="E18" s="13" t="n">
        <f aca="false">C18*D18</f>
        <v>3948.37</v>
      </c>
      <c r="F18" s="14" t="n">
        <f aca="false">E18*12</f>
        <v>47380.44</v>
      </c>
      <c r="G18" s="15"/>
      <c r="H18" s="15"/>
      <c r="I18" s="15"/>
      <c r="J18" s="17"/>
      <c r="K18" s="18"/>
    </row>
    <row r="19" customFormat="false" ht="17.25" hidden="false" customHeight="true" outlineLevel="0" collapsed="false">
      <c r="A19" s="9" t="n">
        <v>14</v>
      </c>
      <c r="B19" s="10" t="s">
        <v>25</v>
      </c>
      <c r="C19" s="11" t="n">
        <f aca="false">$C$6</f>
        <v>3948.37</v>
      </c>
      <c r="D19" s="12" t="n">
        <v>2</v>
      </c>
      <c r="E19" s="13" t="n">
        <f aca="false">C19*D19</f>
        <v>7896.74</v>
      </c>
      <c r="F19" s="14" t="n">
        <f aca="false">E19*12</f>
        <v>94760.88</v>
      </c>
      <c r="G19" s="15"/>
      <c r="H19" s="15"/>
      <c r="I19" s="15"/>
      <c r="J19" s="17"/>
      <c r="K19" s="18"/>
    </row>
    <row r="20" customFormat="false" ht="17.25" hidden="false" customHeight="true" outlineLevel="0" collapsed="false">
      <c r="A20" s="9" t="n">
        <v>15</v>
      </c>
      <c r="B20" s="10" t="s">
        <v>26</v>
      </c>
      <c r="C20" s="11" t="n">
        <f aca="false">$C$6</f>
        <v>3948.37</v>
      </c>
      <c r="D20" s="12" t="n">
        <v>1</v>
      </c>
      <c r="E20" s="13" t="n">
        <f aca="false">C20*D20</f>
        <v>3948.37</v>
      </c>
      <c r="F20" s="14" t="n">
        <f aca="false">E20*12</f>
        <v>47380.44</v>
      </c>
      <c r="G20" s="15"/>
      <c r="H20" s="15"/>
      <c r="I20" s="15"/>
      <c r="J20" s="17"/>
      <c r="K20" s="18"/>
    </row>
    <row r="21" customFormat="false" ht="17.25" hidden="false" customHeight="true" outlineLevel="0" collapsed="false">
      <c r="A21" s="9" t="n">
        <v>16</v>
      </c>
      <c r="B21" s="10" t="s">
        <v>27</v>
      </c>
      <c r="C21" s="11" t="n">
        <f aca="false">$C$6</f>
        <v>3948.37</v>
      </c>
      <c r="D21" s="12" t="n">
        <v>1</v>
      </c>
      <c r="E21" s="13" t="n">
        <f aca="false">C21*D21</f>
        <v>3948.37</v>
      </c>
      <c r="F21" s="14" t="n">
        <f aca="false">E21*12</f>
        <v>47380.44</v>
      </c>
      <c r="G21" s="15"/>
      <c r="H21" s="15"/>
      <c r="I21" s="15"/>
      <c r="J21" s="17"/>
      <c r="K21" s="18"/>
    </row>
    <row r="22" customFormat="false" ht="17.25" hidden="false" customHeight="true" outlineLevel="0" collapsed="false">
      <c r="A22" s="9" t="n">
        <v>17</v>
      </c>
      <c r="B22" s="10" t="s">
        <v>28</v>
      </c>
      <c r="C22" s="11" t="n">
        <f aca="false">$C$6</f>
        <v>3948.37</v>
      </c>
      <c r="D22" s="12" t="n">
        <v>1</v>
      </c>
      <c r="E22" s="13" t="n">
        <f aca="false">C22*D22</f>
        <v>3948.37</v>
      </c>
      <c r="F22" s="14" t="n">
        <f aca="false">E22*12</f>
        <v>47380.44</v>
      </c>
      <c r="G22" s="15"/>
      <c r="H22" s="15"/>
      <c r="I22" s="15"/>
      <c r="J22" s="17"/>
      <c r="K22" s="18"/>
    </row>
    <row r="23" customFormat="false" ht="17.25" hidden="false" customHeight="true" outlineLevel="0" collapsed="false">
      <c r="A23" s="9" t="n">
        <v>18</v>
      </c>
      <c r="B23" s="10" t="s">
        <v>29</v>
      </c>
      <c r="C23" s="11" t="n">
        <f aca="false">$C$6</f>
        <v>3948.37</v>
      </c>
      <c r="D23" s="12" t="n">
        <v>1</v>
      </c>
      <c r="E23" s="13" t="n">
        <f aca="false">C23*D23</f>
        <v>3948.37</v>
      </c>
      <c r="F23" s="14" t="n">
        <f aca="false">E23*12</f>
        <v>47380.44</v>
      </c>
      <c r="G23" s="15"/>
      <c r="H23" s="15"/>
      <c r="I23" s="15"/>
      <c r="J23" s="17"/>
      <c r="K23" s="18"/>
    </row>
    <row r="24" customFormat="false" ht="17.25" hidden="false" customHeight="true" outlineLevel="0" collapsed="false">
      <c r="A24" s="9" t="n">
        <v>19</v>
      </c>
      <c r="B24" s="10" t="s">
        <v>30</v>
      </c>
      <c r="C24" s="11" t="n">
        <f aca="false">$C$6</f>
        <v>3948.37</v>
      </c>
      <c r="D24" s="12" t="n">
        <v>1</v>
      </c>
      <c r="E24" s="13" t="n">
        <f aca="false">C24*D24</f>
        <v>3948.37</v>
      </c>
      <c r="F24" s="14" t="n">
        <f aca="false">E24*12</f>
        <v>47380.44</v>
      </c>
      <c r="G24" s="15"/>
      <c r="H24" s="15"/>
      <c r="I24" s="15"/>
      <c r="J24" s="17"/>
      <c r="K24" s="18"/>
    </row>
    <row r="25" customFormat="false" ht="17.25" hidden="false" customHeight="true" outlineLevel="0" collapsed="false">
      <c r="A25" s="9" t="n">
        <v>20</v>
      </c>
      <c r="B25" s="10" t="s">
        <v>31</v>
      </c>
      <c r="C25" s="11" t="n">
        <f aca="false">$C$6</f>
        <v>3948.37</v>
      </c>
      <c r="D25" s="12" t="n">
        <v>1</v>
      </c>
      <c r="E25" s="13" t="n">
        <f aca="false">C25*D25</f>
        <v>3948.37</v>
      </c>
      <c r="F25" s="14" t="n">
        <f aca="false">E25*12</f>
        <v>47380.44</v>
      </c>
      <c r="G25" s="15"/>
      <c r="H25" s="15"/>
      <c r="I25" s="15"/>
      <c r="J25" s="17"/>
      <c r="K25" s="18"/>
    </row>
    <row r="26" customFormat="false" ht="17.25" hidden="false" customHeight="true" outlineLevel="0" collapsed="false">
      <c r="A26" s="9" t="n">
        <v>21</v>
      </c>
      <c r="B26" s="19" t="s">
        <v>32</v>
      </c>
      <c r="C26" s="11" t="n">
        <f aca="false">$C$6</f>
        <v>3948.37</v>
      </c>
      <c r="D26" s="12" t="n">
        <v>1</v>
      </c>
      <c r="E26" s="13" t="n">
        <f aca="false">C26*D26</f>
        <v>3948.37</v>
      </c>
      <c r="F26" s="14" t="n">
        <f aca="false">E26*12</f>
        <v>47380.44</v>
      </c>
      <c r="G26" s="15"/>
      <c r="H26" s="15"/>
      <c r="I26" s="15"/>
      <c r="J26" s="17"/>
      <c r="K26" s="18"/>
    </row>
    <row r="27" customFormat="false" ht="17.25" hidden="false" customHeight="true" outlineLevel="0" collapsed="false">
      <c r="A27" s="9" t="n">
        <v>22</v>
      </c>
      <c r="B27" s="10" t="s">
        <v>33</v>
      </c>
      <c r="C27" s="11" t="n">
        <f aca="false">$C$6</f>
        <v>3948.37</v>
      </c>
      <c r="D27" s="12" t="n">
        <v>1</v>
      </c>
      <c r="E27" s="13" t="n">
        <f aca="false">C27*D27</f>
        <v>3948.37</v>
      </c>
      <c r="F27" s="14" t="n">
        <f aca="false">E27*12</f>
        <v>47380.44</v>
      </c>
      <c r="G27" s="15"/>
      <c r="H27" s="15"/>
      <c r="I27" s="15"/>
      <c r="J27" s="17"/>
      <c r="K27" s="18"/>
    </row>
    <row r="28" customFormat="false" ht="17.25" hidden="false" customHeight="true" outlineLevel="0" collapsed="false">
      <c r="A28" s="9" t="n">
        <v>23</v>
      </c>
      <c r="B28" s="10" t="s">
        <v>34</v>
      </c>
      <c r="C28" s="11" t="n">
        <f aca="false">$C$6</f>
        <v>3948.37</v>
      </c>
      <c r="D28" s="12" t="n">
        <v>2</v>
      </c>
      <c r="E28" s="13" t="n">
        <f aca="false">C28*D28</f>
        <v>7896.74</v>
      </c>
      <c r="F28" s="14" t="n">
        <f aca="false">E28*12</f>
        <v>94760.88</v>
      </c>
      <c r="G28" s="15"/>
      <c r="H28" s="15"/>
      <c r="I28" s="15"/>
      <c r="J28" s="17"/>
      <c r="K28" s="18"/>
    </row>
    <row r="29" customFormat="false" ht="17.25" hidden="false" customHeight="true" outlineLevel="0" collapsed="false">
      <c r="A29" s="9" t="n">
        <v>24</v>
      </c>
      <c r="B29" s="10" t="s">
        <v>35</v>
      </c>
      <c r="C29" s="11" t="n">
        <f aca="false">$C$6</f>
        <v>3948.37</v>
      </c>
      <c r="D29" s="12" t="n">
        <v>1</v>
      </c>
      <c r="E29" s="13" t="n">
        <f aca="false">C29*D29</f>
        <v>3948.37</v>
      </c>
      <c r="F29" s="14" t="n">
        <f aca="false">E29*12</f>
        <v>47380.44</v>
      </c>
      <c r="G29" s="15"/>
      <c r="H29" s="15"/>
      <c r="I29" s="15"/>
      <c r="J29" s="17"/>
      <c r="K29" s="18"/>
    </row>
    <row r="30" customFormat="false" ht="17.25" hidden="false" customHeight="true" outlineLevel="0" collapsed="false">
      <c r="A30" s="9" t="n">
        <v>25</v>
      </c>
      <c r="B30" s="19" t="s">
        <v>36</v>
      </c>
      <c r="C30" s="11" t="n">
        <f aca="false">$C$6</f>
        <v>3948.37</v>
      </c>
      <c r="D30" s="12" t="n">
        <v>1</v>
      </c>
      <c r="E30" s="13" t="n">
        <f aca="false">C30*D30</f>
        <v>3948.37</v>
      </c>
      <c r="F30" s="14" t="n">
        <f aca="false">E30*12</f>
        <v>47380.44</v>
      </c>
      <c r="G30" s="15"/>
      <c r="H30" s="15"/>
      <c r="I30" s="15"/>
      <c r="J30" s="17"/>
      <c r="K30" s="18"/>
    </row>
    <row r="31" customFormat="false" ht="17.25" hidden="false" customHeight="true" outlineLevel="0" collapsed="false">
      <c r="A31" s="9" t="n">
        <v>26</v>
      </c>
      <c r="B31" s="19" t="s">
        <v>37</v>
      </c>
      <c r="C31" s="11" t="n">
        <f aca="false">$C$6</f>
        <v>3948.37</v>
      </c>
      <c r="D31" s="12" t="n">
        <v>1</v>
      </c>
      <c r="E31" s="13" t="n">
        <f aca="false">C31*D31</f>
        <v>3948.37</v>
      </c>
      <c r="F31" s="14" t="n">
        <f aca="false">E31*12</f>
        <v>47380.44</v>
      </c>
      <c r="G31" s="15"/>
      <c r="H31" s="15"/>
      <c r="I31" s="15"/>
      <c r="J31" s="17"/>
      <c r="K31" s="18"/>
    </row>
    <row r="32" customFormat="false" ht="17.25" hidden="false" customHeight="true" outlineLevel="0" collapsed="false">
      <c r="A32" s="8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18"/>
    </row>
    <row r="33" customFormat="false" ht="17.25" hidden="false" customHeight="true" outlineLevel="0" collapsed="false">
      <c r="A33" s="9" t="n">
        <v>27</v>
      </c>
      <c r="B33" s="10" t="s">
        <v>39</v>
      </c>
      <c r="C33" s="11" t="n">
        <f aca="false">'R1_BELFORD ROXO'!I119</f>
        <v>3863.78</v>
      </c>
      <c r="D33" s="12" t="n">
        <v>1</v>
      </c>
      <c r="E33" s="13" t="n">
        <f aca="false">C33*D33</f>
        <v>3863.78</v>
      </c>
      <c r="F33" s="14" t="n">
        <f aca="false">E33*12</f>
        <v>46365.36</v>
      </c>
      <c r="G33" s="15" t="n">
        <f aca="false">$G$6</f>
        <v>0.001</v>
      </c>
      <c r="H33" s="15" t="n">
        <f aca="false">$H$6</f>
        <v>0.000416</v>
      </c>
      <c r="I33" s="15" t="n">
        <v>0.03</v>
      </c>
      <c r="J33" s="20" t="n">
        <v>8.55</v>
      </c>
      <c r="K33" s="18"/>
    </row>
    <row r="34" customFormat="false" ht="17.25" hidden="false" customHeight="true" outlineLevel="0" collapsed="false">
      <c r="A34" s="9" t="n">
        <v>28</v>
      </c>
      <c r="B34" s="21" t="s">
        <v>40</v>
      </c>
      <c r="C34" s="11" t="n">
        <f aca="false">'R1_DUQUE DE CAXIAS'!I119</f>
        <v>3948.37</v>
      </c>
      <c r="D34" s="12" t="n">
        <v>4</v>
      </c>
      <c r="E34" s="13" t="n">
        <f aca="false">C34*D34</f>
        <v>15793.48</v>
      </c>
      <c r="F34" s="14" t="n">
        <f aca="false">E34*12</f>
        <v>189521.76</v>
      </c>
      <c r="G34" s="15" t="n">
        <f aca="false">$G$6</f>
        <v>0.001</v>
      </c>
      <c r="H34" s="15" t="n">
        <f aca="false">$H$6</f>
        <v>0.000416</v>
      </c>
      <c r="I34" s="15" t="n">
        <v>0.05</v>
      </c>
      <c r="J34" s="20" t="n">
        <v>8.55</v>
      </c>
      <c r="K34" s="18"/>
    </row>
    <row r="35" customFormat="false" ht="17.25" hidden="false" customHeight="true" outlineLevel="0" collapsed="false">
      <c r="A35" s="9" t="n">
        <v>29</v>
      </c>
      <c r="B35" s="10" t="s">
        <v>41</v>
      </c>
      <c r="C35" s="11" t="n">
        <f aca="false">'R1_NOVA IGUAÇU'!I119</f>
        <v>3948.37</v>
      </c>
      <c r="D35" s="12" t="n">
        <v>1</v>
      </c>
      <c r="E35" s="13" t="n">
        <f aca="false">C35*D35</f>
        <v>3948.37</v>
      </c>
      <c r="F35" s="14" t="n">
        <f aca="false">E35*12</f>
        <v>47380.44</v>
      </c>
      <c r="G35" s="15" t="n">
        <f aca="false">$G$6</f>
        <v>0.001</v>
      </c>
      <c r="H35" s="15" t="n">
        <f aca="false">$H$6</f>
        <v>0.000416</v>
      </c>
      <c r="I35" s="15" t="n">
        <v>0.05</v>
      </c>
      <c r="J35" s="20" t="n">
        <v>8.55</v>
      </c>
      <c r="K35" s="18"/>
    </row>
    <row r="36" customFormat="false" ht="17.25" hidden="false" customHeight="true" outlineLevel="0" collapsed="false">
      <c r="A36" s="9" t="n">
        <v>30</v>
      </c>
      <c r="B36" s="10" t="s">
        <v>42</v>
      </c>
      <c r="C36" s="11" t="n">
        <f aca="false">'R1_SÃO JOÃO MERITI'!I119</f>
        <v>3948.37</v>
      </c>
      <c r="D36" s="12" t="n">
        <v>1</v>
      </c>
      <c r="E36" s="13" t="n">
        <f aca="false">C36*D36</f>
        <v>3948.37</v>
      </c>
      <c r="F36" s="14" t="n">
        <f aca="false">E36*12</f>
        <v>47380.44</v>
      </c>
      <c r="G36" s="15" t="n">
        <f aca="false">$G$6</f>
        <v>0.001</v>
      </c>
      <c r="H36" s="15" t="n">
        <f aca="false">$H$6</f>
        <v>0.000416</v>
      </c>
      <c r="I36" s="15" t="n">
        <v>0.05</v>
      </c>
      <c r="J36" s="17" t="n">
        <v>8.55</v>
      </c>
      <c r="K36" s="18"/>
    </row>
    <row r="37" customFormat="false" ht="17.25" hidden="false" customHeight="true" outlineLevel="0" collapsed="false">
      <c r="A37" s="9" t="n">
        <v>31</v>
      </c>
      <c r="B37" s="10" t="s">
        <v>43</v>
      </c>
      <c r="C37" s="11" t="n">
        <f aca="false">'R1_SÃO JOÃO MERITI'!I119</f>
        <v>3948.37</v>
      </c>
      <c r="D37" s="12" t="n">
        <v>1</v>
      </c>
      <c r="E37" s="13" t="n">
        <f aca="false">C37*D37</f>
        <v>3948.37</v>
      </c>
      <c r="F37" s="14" t="n">
        <f aca="false">E37*12</f>
        <v>47380.44</v>
      </c>
      <c r="G37" s="15"/>
      <c r="H37" s="15"/>
      <c r="I37" s="15"/>
      <c r="J37" s="17"/>
      <c r="K37" s="18"/>
    </row>
    <row r="38" customFormat="false" ht="17.25" hidden="false" customHeight="true" outlineLevel="0" collapsed="false">
      <c r="A38" s="8" t="s">
        <v>44</v>
      </c>
      <c r="B38" s="8"/>
      <c r="C38" s="8"/>
      <c r="D38" s="8"/>
      <c r="E38" s="8"/>
      <c r="F38" s="8"/>
      <c r="G38" s="8"/>
      <c r="H38" s="8"/>
      <c r="I38" s="8"/>
      <c r="J38" s="8"/>
      <c r="K38" s="18"/>
    </row>
    <row r="39" customFormat="false" ht="17.25" hidden="false" customHeight="true" outlineLevel="0" collapsed="false">
      <c r="A39" s="9" t="n">
        <v>32</v>
      </c>
      <c r="B39" s="10" t="s">
        <v>45</v>
      </c>
      <c r="C39" s="11" t="n">
        <f aca="false">R2_ITABORAÍ!I119</f>
        <v>3948.37</v>
      </c>
      <c r="D39" s="12" t="n">
        <v>1</v>
      </c>
      <c r="E39" s="13" t="n">
        <f aca="false">C39*D39</f>
        <v>3948.37</v>
      </c>
      <c r="F39" s="14" t="n">
        <f aca="false">E39*12</f>
        <v>47380.44</v>
      </c>
      <c r="G39" s="15" t="n">
        <f aca="false">$G$6</f>
        <v>0.001</v>
      </c>
      <c r="H39" s="15" t="n">
        <f aca="false">$H$6</f>
        <v>0.000416</v>
      </c>
      <c r="I39" s="15" t="n">
        <v>0.05</v>
      </c>
      <c r="J39" s="20" t="n">
        <v>8.55</v>
      </c>
      <c r="K39" s="18"/>
    </row>
    <row r="40" customFormat="false" ht="17.25" hidden="false" customHeight="true" outlineLevel="0" collapsed="false">
      <c r="A40" s="9" t="n">
        <v>33</v>
      </c>
      <c r="B40" s="10" t="s">
        <v>46</v>
      </c>
      <c r="C40" s="11" t="n">
        <f aca="false">R2_MAGÉ!I119</f>
        <v>3822.82</v>
      </c>
      <c r="D40" s="12" t="n">
        <v>1</v>
      </c>
      <c r="E40" s="13" t="n">
        <f aca="false">C40*D40</f>
        <v>3822.82</v>
      </c>
      <c r="F40" s="14" t="n">
        <f aca="false">E40*12</f>
        <v>45873.84</v>
      </c>
      <c r="G40" s="15" t="n">
        <f aca="false">$G$6</f>
        <v>0.001</v>
      </c>
      <c r="H40" s="15" t="n">
        <f aca="false">$H$6</f>
        <v>0.000416</v>
      </c>
      <c r="I40" s="15" t="n">
        <v>0.02</v>
      </c>
      <c r="J40" s="20" t="n">
        <v>8.55</v>
      </c>
      <c r="K40" s="18"/>
    </row>
    <row r="41" customFormat="false" ht="17.25" hidden="false" customHeight="true" outlineLevel="0" collapsed="false">
      <c r="A41" s="9" t="n">
        <v>34</v>
      </c>
      <c r="B41" s="10" t="s">
        <v>47</v>
      </c>
      <c r="C41" s="11" t="n">
        <f aca="false">R2_NITEROI!I119</f>
        <v>3948.37</v>
      </c>
      <c r="D41" s="12" t="n">
        <v>1</v>
      </c>
      <c r="E41" s="13" t="n">
        <f aca="false">C41*D41</f>
        <v>3948.37</v>
      </c>
      <c r="F41" s="14" t="n">
        <f aca="false">E41*12</f>
        <v>47380.44</v>
      </c>
      <c r="G41" s="15" t="n">
        <f aca="false">$G$6</f>
        <v>0.001</v>
      </c>
      <c r="H41" s="15" t="n">
        <f aca="false">$H$6</f>
        <v>0.000416</v>
      </c>
      <c r="I41" s="15" t="n">
        <v>0.05</v>
      </c>
      <c r="J41" s="20" t="n">
        <v>8.55</v>
      </c>
      <c r="K41" s="18"/>
    </row>
    <row r="42" customFormat="false" ht="17.25" hidden="false" customHeight="true" outlineLevel="0" collapsed="false">
      <c r="A42" s="9" t="n">
        <v>35</v>
      </c>
      <c r="B42" s="10" t="s">
        <v>48</v>
      </c>
      <c r="C42" s="11" t="n">
        <f aca="false">R2_NITEROI!I119</f>
        <v>3948.37</v>
      </c>
      <c r="D42" s="12" t="n">
        <v>1</v>
      </c>
      <c r="E42" s="13" t="n">
        <f aca="false">C42*D42</f>
        <v>3948.37</v>
      </c>
      <c r="F42" s="14" t="n">
        <f aca="false">E42*12</f>
        <v>47380.44</v>
      </c>
      <c r="G42" s="15"/>
      <c r="H42" s="15"/>
      <c r="I42" s="15"/>
      <c r="J42" s="20" t="n">
        <v>8.55</v>
      </c>
      <c r="K42" s="18"/>
    </row>
    <row r="43" customFormat="false" ht="17.25" hidden="false" customHeight="true" outlineLevel="0" collapsed="false">
      <c r="A43" s="9" t="n">
        <v>36</v>
      </c>
      <c r="B43" s="10" t="s">
        <v>49</v>
      </c>
      <c r="C43" s="11" t="n">
        <f aca="false">'R2_SÃO GONÇALO'!I119</f>
        <v>3948.37</v>
      </c>
      <c r="D43" s="12" t="n">
        <v>1</v>
      </c>
      <c r="E43" s="13" t="n">
        <f aca="false">C43*D43</f>
        <v>3948.37</v>
      </c>
      <c r="F43" s="14" t="n">
        <f aca="false">E43*12</f>
        <v>47380.44</v>
      </c>
      <c r="G43" s="15" t="n">
        <f aca="false">$G$6</f>
        <v>0.001</v>
      </c>
      <c r="H43" s="15" t="n">
        <f aca="false">$H$6</f>
        <v>0.000416</v>
      </c>
      <c r="I43" s="15" t="n">
        <v>0.05</v>
      </c>
      <c r="J43" s="20" t="n">
        <v>8.55</v>
      </c>
      <c r="K43" s="18"/>
    </row>
    <row r="44" customFormat="false" ht="17.25" hidden="false" customHeight="true" outlineLevel="0" collapsed="false">
      <c r="A44" s="9" t="n">
        <v>37</v>
      </c>
      <c r="B44" s="22" t="s">
        <v>50</v>
      </c>
      <c r="C44" s="11" t="n">
        <f aca="false">'R2_SÃO GONÇALO'!I119</f>
        <v>3948.37</v>
      </c>
      <c r="D44" s="12" t="n">
        <v>2</v>
      </c>
      <c r="E44" s="13" t="n">
        <f aca="false">C44*D44</f>
        <v>7896.74</v>
      </c>
      <c r="F44" s="14" t="n">
        <f aca="false">E44*12</f>
        <v>94760.88</v>
      </c>
      <c r="G44" s="15"/>
      <c r="H44" s="15"/>
      <c r="I44" s="15"/>
      <c r="J44" s="20" t="n">
        <v>8.55</v>
      </c>
      <c r="K44" s="18"/>
    </row>
    <row r="45" customFormat="false" ht="17.25" hidden="false" customHeight="true" outlineLevel="0" collapsed="false">
      <c r="A45" s="9" t="n">
        <v>38</v>
      </c>
      <c r="B45" s="10" t="s">
        <v>51</v>
      </c>
      <c r="C45" s="11" t="n">
        <f aca="false">R2_ALCÂNTARA!I119</f>
        <v>3948.37</v>
      </c>
      <c r="D45" s="12" t="n">
        <v>1</v>
      </c>
      <c r="E45" s="13" t="n">
        <f aca="false">C45*D45</f>
        <v>3948.37</v>
      </c>
      <c r="F45" s="14" t="n">
        <f aca="false">E45*12</f>
        <v>47380.44</v>
      </c>
      <c r="G45" s="15" t="n">
        <f aca="false">$G$6</f>
        <v>0.001</v>
      </c>
      <c r="H45" s="15" t="n">
        <f aca="false">$H$6</f>
        <v>0.000416</v>
      </c>
      <c r="I45" s="15" t="n">
        <v>0.05</v>
      </c>
      <c r="J45" s="20" t="n">
        <v>8.55</v>
      </c>
      <c r="K45" s="18"/>
    </row>
    <row r="46" customFormat="false" ht="17.25" hidden="false" customHeight="true" outlineLevel="0" collapsed="false">
      <c r="A46" s="8" t="s">
        <v>52</v>
      </c>
      <c r="B46" s="8"/>
      <c r="C46" s="8"/>
      <c r="D46" s="8"/>
      <c r="E46" s="8"/>
      <c r="F46" s="8"/>
      <c r="G46" s="8"/>
      <c r="H46" s="8"/>
      <c r="I46" s="8"/>
      <c r="J46" s="8"/>
      <c r="K46" s="18"/>
    </row>
    <row r="47" customFormat="false" ht="17.25" hidden="false" customHeight="true" outlineLevel="0" collapsed="false">
      <c r="A47" s="9" t="n">
        <v>39</v>
      </c>
      <c r="B47" s="10" t="s">
        <v>53</v>
      </c>
      <c r="C47" s="11" t="n">
        <f aca="false">R3_BÚZIOS!I119</f>
        <v>3777.14</v>
      </c>
      <c r="D47" s="12" t="n">
        <v>1</v>
      </c>
      <c r="E47" s="13" t="n">
        <f aca="false">C47*D47</f>
        <v>3777.14</v>
      </c>
      <c r="F47" s="14" t="n">
        <f aca="false">E47*12</f>
        <v>45325.68</v>
      </c>
      <c r="G47" s="15" t="n">
        <f aca="false">$G$6</f>
        <v>0.001</v>
      </c>
      <c r="H47" s="15" t="n">
        <f aca="false">$H$6</f>
        <v>0.000416</v>
      </c>
      <c r="I47" s="15" t="n">
        <v>0.05</v>
      </c>
      <c r="J47" s="20" t="n">
        <v>5</v>
      </c>
      <c r="K47" s="18"/>
    </row>
    <row r="48" customFormat="false" ht="17.25" hidden="false" customHeight="true" outlineLevel="0" collapsed="false">
      <c r="A48" s="9" t="n">
        <v>40</v>
      </c>
      <c r="B48" s="10" t="s">
        <v>54</v>
      </c>
      <c r="C48" s="11" t="n">
        <f aca="false">'R3_CABO FRIO'!I119</f>
        <v>3646.46</v>
      </c>
      <c r="D48" s="12" t="n">
        <v>1</v>
      </c>
      <c r="E48" s="13" t="n">
        <f aca="false">C48*D48</f>
        <v>3646.46</v>
      </c>
      <c r="F48" s="14" t="n">
        <f aca="false">E48*12</f>
        <v>43757.52</v>
      </c>
      <c r="G48" s="15" t="n">
        <f aca="false">$G$6</f>
        <v>0.001</v>
      </c>
      <c r="H48" s="15" t="n">
        <f aca="false">$H$6</f>
        <v>0.000416</v>
      </c>
      <c r="I48" s="15" t="n">
        <v>0.05</v>
      </c>
      <c r="J48" s="20" t="n">
        <v>1.5</v>
      </c>
      <c r="K48" s="18"/>
    </row>
    <row r="49" customFormat="false" ht="17.25" hidden="false" customHeight="true" outlineLevel="0" collapsed="false">
      <c r="A49" s="9" t="n">
        <v>41</v>
      </c>
      <c r="B49" s="10" t="s">
        <v>55</v>
      </c>
      <c r="C49" s="11" t="n">
        <f aca="false">R3_MARICA!I119</f>
        <v>3863.78</v>
      </c>
      <c r="D49" s="12" t="n">
        <v>1</v>
      </c>
      <c r="E49" s="13" t="n">
        <f aca="false">C49*D49</f>
        <v>3863.78</v>
      </c>
      <c r="F49" s="14" t="n">
        <f aca="false">E49*12</f>
        <v>46365.36</v>
      </c>
      <c r="G49" s="15" t="n">
        <f aca="false">$G$6</f>
        <v>0.001</v>
      </c>
      <c r="H49" s="15" t="n">
        <f aca="false">$H$6</f>
        <v>0.000416</v>
      </c>
      <c r="I49" s="15" t="n">
        <v>0.03</v>
      </c>
      <c r="J49" s="20" t="n">
        <v>8.55</v>
      </c>
      <c r="K49" s="18"/>
    </row>
    <row r="50" customFormat="false" ht="17.25" hidden="false" customHeight="true" outlineLevel="0" collapsed="false">
      <c r="A50" s="9" t="n">
        <v>42</v>
      </c>
      <c r="B50" s="10" t="s">
        <v>56</v>
      </c>
      <c r="C50" s="11" t="n">
        <f aca="false">R3_SAQUAREMA!I119</f>
        <v>3815.73</v>
      </c>
      <c r="D50" s="12" t="n">
        <v>1</v>
      </c>
      <c r="E50" s="13" t="n">
        <f aca="false">C50*D50</f>
        <v>3815.73</v>
      </c>
      <c r="F50" s="14" t="n">
        <f aca="false">E50*12</f>
        <v>45788.76</v>
      </c>
      <c r="G50" s="15" t="n">
        <f aca="false">$G$6</f>
        <v>0.001</v>
      </c>
      <c r="H50" s="15" t="n">
        <f aca="false">$H$6</f>
        <v>0.000416</v>
      </c>
      <c r="I50" s="15" t="n">
        <v>0.05</v>
      </c>
      <c r="J50" s="20" t="n">
        <v>5.8</v>
      </c>
      <c r="K50" s="18"/>
    </row>
    <row r="51" customFormat="false" ht="17.25" hidden="false" customHeight="true" outlineLevel="0" collapsed="false">
      <c r="A51" s="9" t="n">
        <v>43</v>
      </c>
      <c r="B51" s="10" t="s">
        <v>57</v>
      </c>
      <c r="C51" s="11" t="n">
        <f aca="false">'R3_SILVA JARDIM'!I119</f>
        <v>3726.49</v>
      </c>
      <c r="D51" s="12" t="n">
        <v>1</v>
      </c>
      <c r="E51" s="13" t="n">
        <f aca="false">C51*D51</f>
        <v>3726.49</v>
      </c>
      <c r="F51" s="14" t="n">
        <f aca="false">E51*12</f>
        <v>44717.88</v>
      </c>
      <c r="G51" s="15" t="n">
        <f aca="false">$G$6</f>
        <v>0.001</v>
      </c>
      <c r="H51" s="15" t="n">
        <f aca="false">$H$6</f>
        <v>0.000416</v>
      </c>
      <c r="I51" s="15" t="n">
        <v>0.05</v>
      </c>
      <c r="J51" s="20" t="n">
        <v>3.95</v>
      </c>
      <c r="K51" s="18"/>
    </row>
    <row r="52" customFormat="false" ht="17.25" hidden="false" customHeight="true" outlineLevel="0" collapsed="false">
      <c r="A52" s="8" t="s">
        <v>58</v>
      </c>
      <c r="B52" s="8"/>
      <c r="C52" s="8"/>
      <c r="D52" s="8"/>
      <c r="E52" s="8"/>
      <c r="F52" s="8"/>
      <c r="G52" s="8"/>
      <c r="H52" s="8"/>
      <c r="I52" s="8"/>
      <c r="J52" s="8"/>
      <c r="K52" s="18"/>
    </row>
    <row r="53" customFormat="false" ht="17.25" hidden="false" customHeight="true" outlineLevel="0" collapsed="false">
      <c r="A53" s="9" t="n">
        <v>44</v>
      </c>
      <c r="B53" s="19" t="s">
        <v>59</v>
      </c>
      <c r="C53" s="11" t="n">
        <f aca="false">'R4_BARRA MANSA'!I119</f>
        <v>3707.6</v>
      </c>
      <c r="D53" s="12" t="n">
        <v>1</v>
      </c>
      <c r="E53" s="13" t="n">
        <f aca="false">C53*D53</f>
        <v>3707.6</v>
      </c>
      <c r="F53" s="14" t="n">
        <f aca="false">E53*12</f>
        <v>44491.2</v>
      </c>
      <c r="G53" s="15" t="n">
        <f aca="false">$G$6</f>
        <v>0.001</v>
      </c>
      <c r="H53" s="15" t="n">
        <f aca="false">$H$6</f>
        <v>0.000416</v>
      </c>
      <c r="I53" s="15" t="n">
        <v>0.04</v>
      </c>
      <c r="J53" s="20" t="n">
        <v>4.4</v>
      </c>
      <c r="K53" s="18"/>
    </row>
    <row r="54" customFormat="false" ht="17.25" hidden="false" customHeight="true" outlineLevel="0" collapsed="false">
      <c r="A54" s="9" t="n">
        <v>45</v>
      </c>
      <c r="B54" s="19" t="s">
        <v>60</v>
      </c>
      <c r="C54" s="11" t="n">
        <f aca="false">R4_PIRAÍ!I119</f>
        <v>3748.2</v>
      </c>
      <c r="D54" s="12" t="n">
        <v>1</v>
      </c>
      <c r="E54" s="13" t="n">
        <f aca="false">C54*D54</f>
        <v>3748.2</v>
      </c>
      <c r="F54" s="14" t="n">
        <f aca="false">E54*12</f>
        <v>44978.4</v>
      </c>
      <c r="G54" s="15" t="n">
        <f aca="false">$G$6</f>
        <v>0.001</v>
      </c>
      <c r="H54" s="15" t="n">
        <f aca="false">$H$6</f>
        <v>0.000416</v>
      </c>
      <c r="I54" s="15" t="n">
        <v>0.05</v>
      </c>
      <c r="J54" s="20" t="n">
        <v>4.4</v>
      </c>
      <c r="K54" s="18"/>
    </row>
    <row r="55" customFormat="false" ht="17.25" hidden="false" customHeight="true" outlineLevel="0" collapsed="false">
      <c r="A55" s="9" t="n">
        <v>46</v>
      </c>
      <c r="B55" s="19" t="s">
        <v>61</v>
      </c>
      <c r="C55" s="11" t="n">
        <f aca="false">'R4_PORTO REAL'!I119</f>
        <v>3663.8</v>
      </c>
      <c r="D55" s="12" t="n">
        <v>1</v>
      </c>
      <c r="E55" s="13" t="n">
        <f aca="false">C55*D55</f>
        <v>3663.8</v>
      </c>
      <c r="F55" s="14" t="n">
        <f aca="false">E55*12</f>
        <v>43965.6</v>
      </c>
      <c r="G55" s="15" t="n">
        <f aca="false">$G$6</f>
        <v>0.001</v>
      </c>
      <c r="H55" s="15" t="n">
        <f aca="false">$H$6</f>
        <v>0.000416</v>
      </c>
      <c r="I55" s="15" t="n">
        <v>0.05</v>
      </c>
      <c r="J55" s="20" t="n">
        <v>2.65</v>
      </c>
      <c r="K55" s="18"/>
    </row>
    <row r="56" customFormat="false" ht="17.25" hidden="false" customHeight="true" outlineLevel="0" collapsed="false">
      <c r="A56" s="9" t="n">
        <v>47</v>
      </c>
      <c r="B56" s="19" t="s">
        <v>62</v>
      </c>
      <c r="C56" s="11" t="n">
        <f aca="false">R4_RESENDE!I119</f>
        <v>3667.89</v>
      </c>
      <c r="D56" s="12" t="n">
        <v>1</v>
      </c>
      <c r="E56" s="13" t="n">
        <f aca="false">C56*D56</f>
        <v>3667.89</v>
      </c>
      <c r="F56" s="14" t="n">
        <f aca="false">E56*12</f>
        <v>44014.68</v>
      </c>
      <c r="G56" s="15" t="n">
        <f aca="false">$G$6</f>
        <v>0.001</v>
      </c>
      <c r="H56" s="15" t="n">
        <f aca="false">$H$6</f>
        <v>0.000416</v>
      </c>
      <c r="I56" s="15" t="n">
        <v>0.03</v>
      </c>
      <c r="J56" s="20" t="n">
        <v>4.4</v>
      </c>
      <c r="K56" s="18"/>
    </row>
    <row r="57" customFormat="false" ht="17.25" hidden="false" customHeight="true" outlineLevel="0" collapsed="false">
      <c r="A57" s="9" t="n">
        <v>48</v>
      </c>
      <c r="B57" s="19" t="s">
        <v>63</v>
      </c>
      <c r="C57" s="11" t="n">
        <f aca="false">'R4_VOLTA REDONDA'!I119</f>
        <v>3738.56</v>
      </c>
      <c r="D57" s="12" t="n">
        <v>1</v>
      </c>
      <c r="E57" s="13" t="n">
        <f aca="false">C57*D57</f>
        <v>3738.56</v>
      </c>
      <c r="F57" s="14" t="n">
        <f aca="false">E57*12</f>
        <v>44862.72</v>
      </c>
      <c r="G57" s="15" t="n">
        <f aca="false">$G$6</f>
        <v>0.001</v>
      </c>
      <c r="H57" s="15" t="n">
        <f aca="false">$H$6</f>
        <v>0.000416</v>
      </c>
      <c r="I57" s="15" t="n">
        <v>0.05</v>
      </c>
      <c r="J57" s="17" t="n">
        <v>4.2</v>
      </c>
      <c r="K57" s="18"/>
    </row>
    <row r="58" customFormat="false" ht="17.25" hidden="false" customHeight="true" outlineLevel="0" collapsed="false">
      <c r="A58" s="9" t="n">
        <v>49</v>
      </c>
      <c r="B58" s="19" t="s">
        <v>64</v>
      </c>
      <c r="C58" s="11" t="n">
        <f aca="false">'R4_VOLTA REDONDA'!I119</f>
        <v>3738.56</v>
      </c>
      <c r="D58" s="12" t="n">
        <v>1</v>
      </c>
      <c r="E58" s="13" t="n">
        <f aca="false">C58*D58</f>
        <v>3738.56</v>
      </c>
      <c r="F58" s="14" t="n">
        <f aca="false">E58*12</f>
        <v>44862.72</v>
      </c>
      <c r="G58" s="15"/>
      <c r="H58" s="15"/>
      <c r="I58" s="15"/>
      <c r="J58" s="17"/>
      <c r="K58" s="18"/>
    </row>
    <row r="59" customFormat="false" ht="17.25" hidden="false" customHeight="true" outlineLevel="0" collapsed="false">
      <c r="A59" s="23" t="s">
        <v>65</v>
      </c>
      <c r="B59" s="23"/>
      <c r="C59" s="23"/>
      <c r="D59" s="23"/>
      <c r="E59" s="23"/>
      <c r="F59" s="23"/>
      <c r="G59" s="23"/>
      <c r="H59" s="23"/>
      <c r="I59" s="23"/>
      <c r="J59" s="23"/>
      <c r="K59" s="18"/>
    </row>
    <row r="60" customFormat="false" ht="17.25" hidden="false" customHeight="true" outlineLevel="0" collapsed="false">
      <c r="A60" s="9" t="n">
        <v>50</v>
      </c>
      <c r="B60" s="19" t="s">
        <v>66</v>
      </c>
      <c r="C60" s="11" t="n">
        <f aca="false">R5_CANTAGALO!I119</f>
        <v>3733.72</v>
      </c>
      <c r="D60" s="12" t="n">
        <v>1</v>
      </c>
      <c r="E60" s="13" t="n">
        <f aca="false">C60*D60</f>
        <v>3733.72</v>
      </c>
      <c r="F60" s="14" t="n">
        <f aca="false">E60*12</f>
        <v>44804.64</v>
      </c>
      <c r="G60" s="15" t="n">
        <f aca="false">$G$6</f>
        <v>0.001</v>
      </c>
      <c r="H60" s="15" t="n">
        <f aca="false">$H$6</f>
        <v>0.000416</v>
      </c>
      <c r="I60" s="15" t="n">
        <v>0.05</v>
      </c>
      <c r="J60" s="20" t="n">
        <v>4.1</v>
      </c>
      <c r="K60" s="18"/>
    </row>
    <row r="61" customFormat="false" ht="17.25" hidden="false" customHeight="true" outlineLevel="0" collapsed="false">
      <c r="A61" s="9" t="n">
        <v>51</v>
      </c>
      <c r="B61" s="19" t="s">
        <v>67</v>
      </c>
      <c r="C61" s="11" t="n">
        <f aca="false">'R5_NOVA FRIBURGO'!I119</f>
        <v>3772.33</v>
      </c>
      <c r="D61" s="12" t="n">
        <v>2</v>
      </c>
      <c r="E61" s="13" t="n">
        <f aca="false">C61*D61</f>
        <v>7544.66</v>
      </c>
      <c r="F61" s="14" t="n">
        <f aca="false">E61*12</f>
        <v>90535.92</v>
      </c>
      <c r="G61" s="15" t="n">
        <f aca="false">$G$6</f>
        <v>0.001</v>
      </c>
      <c r="H61" s="15" t="n">
        <f aca="false">$H$6</f>
        <v>0.000416</v>
      </c>
      <c r="I61" s="15" t="n">
        <v>0.05</v>
      </c>
      <c r="J61" s="20" t="n">
        <v>4.9</v>
      </c>
      <c r="K61" s="18"/>
    </row>
    <row r="62" customFormat="false" ht="17.25" hidden="false" customHeight="true" outlineLevel="0" collapsed="false">
      <c r="A62" s="8" t="s">
        <v>68</v>
      </c>
      <c r="B62" s="8"/>
      <c r="C62" s="8"/>
      <c r="D62" s="8"/>
      <c r="E62" s="8"/>
      <c r="F62" s="8"/>
      <c r="G62" s="8"/>
      <c r="H62" s="8"/>
      <c r="I62" s="8"/>
      <c r="J62" s="8"/>
      <c r="K62" s="18"/>
    </row>
    <row r="63" customFormat="false" ht="17.25" hidden="false" customHeight="true" outlineLevel="0" collapsed="false">
      <c r="A63" s="9" t="n">
        <v>52</v>
      </c>
      <c r="B63" s="19" t="s">
        <v>69</v>
      </c>
      <c r="C63" s="11" t="n">
        <f aca="false">'R6_PARAÍBA DO SUL'!I119</f>
        <v>3724.08</v>
      </c>
      <c r="D63" s="12" t="n">
        <v>1</v>
      </c>
      <c r="E63" s="13" t="n">
        <f aca="false">C63*D63</f>
        <v>3724.08</v>
      </c>
      <c r="F63" s="14" t="n">
        <f aca="false">E63*12</f>
        <v>44688.96</v>
      </c>
      <c r="G63" s="15" t="n">
        <f aca="false">$G$6</f>
        <v>0.001</v>
      </c>
      <c r="H63" s="15" t="n">
        <f aca="false">$H$6</f>
        <v>0.000416</v>
      </c>
      <c r="I63" s="15" t="n">
        <v>0.05</v>
      </c>
      <c r="J63" s="20" t="n">
        <v>3.9</v>
      </c>
      <c r="K63" s="18"/>
    </row>
    <row r="64" customFormat="false" ht="17.25" hidden="false" customHeight="true" outlineLevel="0" collapsed="false">
      <c r="A64" s="9" t="n">
        <v>53</v>
      </c>
      <c r="B64" s="19" t="s">
        <v>70</v>
      </c>
      <c r="C64" s="11" t="n">
        <f aca="false">R6_PETRÓPOLIS!I119</f>
        <v>3671.06</v>
      </c>
      <c r="D64" s="12" t="n">
        <v>1</v>
      </c>
      <c r="E64" s="13" t="n">
        <f aca="false">C64*D64</f>
        <v>3671.06</v>
      </c>
      <c r="F64" s="14" t="n">
        <f aca="false">E64*12</f>
        <v>44052.72</v>
      </c>
      <c r="G64" s="15" t="n">
        <f aca="false">$G$6</f>
        <v>0.001</v>
      </c>
      <c r="H64" s="15" t="n">
        <f aca="false">$H$6</f>
        <v>0.000416</v>
      </c>
      <c r="I64" s="15" t="n">
        <v>0.02</v>
      </c>
      <c r="J64" s="17" t="n">
        <v>5.3</v>
      </c>
      <c r="K64" s="18"/>
    </row>
    <row r="65" customFormat="false" ht="17.25" hidden="false" customHeight="true" outlineLevel="0" collapsed="false">
      <c r="A65" s="9" t="n">
        <v>54</v>
      </c>
      <c r="B65" s="19" t="s">
        <v>71</v>
      </c>
      <c r="C65" s="11" t="n">
        <f aca="false">R6_PETRÓPOLIS!I119</f>
        <v>3671.06</v>
      </c>
      <c r="D65" s="12" t="n">
        <v>1</v>
      </c>
      <c r="E65" s="13" t="n">
        <f aca="false">C65*D65</f>
        <v>3671.06</v>
      </c>
      <c r="F65" s="14" t="n">
        <f aca="false">E65*12</f>
        <v>44052.72</v>
      </c>
      <c r="G65" s="15" t="n">
        <f aca="false">$G$6</f>
        <v>0.001</v>
      </c>
      <c r="H65" s="15"/>
      <c r="I65" s="15"/>
      <c r="J65" s="17"/>
      <c r="K65" s="18"/>
    </row>
    <row r="66" customFormat="false" ht="17.25" hidden="false" customHeight="true" outlineLevel="0" collapsed="false">
      <c r="A66" s="8" t="s">
        <v>72</v>
      </c>
      <c r="B66" s="8"/>
      <c r="C66" s="8"/>
      <c r="D66" s="8"/>
      <c r="E66" s="8"/>
      <c r="F66" s="8"/>
      <c r="G66" s="8"/>
      <c r="H66" s="8"/>
      <c r="I66" s="8"/>
      <c r="J66" s="8"/>
      <c r="K66" s="18"/>
    </row>
    <row r="67" customFormat="false" ht="17.25" hidden="false" customHeight="true" outlineLevel="0" collapsed="false">
      <c r="A67" s="9" t="n">
        <v>55</v>
      </c>
      <c r="B67" s="19" t="s">
        <v>73</v>
      </c>
      <c r="C67" s="11" t="n">
        <f aca="false">R7_ITAPERUNA!I119</f>
        <v>3777.14</v>
      </c>
      <c r="D67" s="12" t="n">
        <v>1</v>
      </c>
      <c r="E67" s="13" t="n">
        <f aca="false">C67*D67</f>
        <v>3777.14</v>
      </c>
      <c r="F67" s="14" t="n">
        <f aca="false">E67*12</f>
        <v>45325.68</v>
      </c>
      <c r="G67" s="15" t="n">
        <f aca="false">$G$6</f>
        <v>0.001</v>
      </c>
      <c r="H67" s="15" t="n">
        <f aca="false">$H$6</f>
        <v>0.000416</v>
      </c>
      <c r="I67" s="15" t="n">
        <v>0.05</v>
      </c>
      <c r="J67" s="20" t="n">
        <v>5</v>
      </c>
      <c r="K67" s="18"/>
    </row>
    <row r="68" customFormat="false" ht="17.25" hidden="false" customHeight="true" outlineLevel="0" collapsed="false">
      <c r="A68" s="9" t="n">
        <v>56</v>
      </c>
      <c r="B68" s="19" t="s">
        <v>74</v>
      </c>
      <c r="C68" s="11" t="n">
        <f aca="false">R7_PORCIÚNCULA!I119</f>
        <v>3748.2</v>
      </c>
      <c r="D68" s="12" t="n">
        <v>1</v>
      </c>
      <c r="E68" s="13" t="n">
        <f aca="false">C68*D68</f>
        <v>3748.2</v>
      </c>
      <c r="F68" s="14" t="n">
        <f aca="false">E68*12</f>
        <v>44978.4</v>
      </c>
      <c r="G68" s="15" t="n">
        <f aca="false">$G$6</f>
        <v>0.001</v>
      </c>
      <c r="H68" s="15" t="n">
        <f aca="false">$H$6</f>
        <v>0.000416</v>
      </c>
      <c r="I68" s="15" t="n">
        <v>0.05</v>
      </c>
      <c r="J68" s="20" t="n">
        <v>4.4</v>
      </c>
      <c r="K68" s="18"/>
    </row>
    <row r="69" customFormat="false" ht="17.25" hidden="false" customHeight="true" outlineLevel="0" collapsed="false">
      <c r="A69" s="8" t="s">
        <v>75</v>
      </c>
      <c r="B69" s="8"/>
      <c r="C69" s="8"/>
      <c r="D69" s="8"/>
      <c r="E69" s="8"/>
      <c r="F69" s="8"/>
      <c r="G69" s="8"/>
      <c r="H69" s="8"/>
      <c r="I69" s="8"/>
      <c r="J69" s="8"/>
      <c r="K69" s="18"/>
    </row>
    <row r="70" customFormat="false" ht="17.25" hidden="false" customHeight="true" outlineLevel="0" collapsed="false">
      <c r="A70" s="9" t="n">
        <v>57</v>
      </c>
      <c r="B70" s="19" t="s">
        <v>76</v>
      </c>
      <c r="C70" s="11" t="n">
        <f aca="false">'R8_CONCEIÇÃO MACABU'!I119</f>
        <v>3753.03</v>
      </c>
      <c r="D70" s="12" t="n">
        <v>1</v>
      </c>
      <c r="E70" s="13" t="n">
        <f aca="false">C70*D70</f>
        <v>3753.03</v>
      </c>
      <c r="F70" s="14" t="n">
        <f aca="false">E70*12</f>
        <v>45036.36</v>
      </c>
      <c r="G70" s="15" t="n">
        <f aca="false">$G$6</f>
        <v>0.001</v>
      </c>
      <c r="H70" s="15" t="n">
        <f aca="false">$H$6</f>
        <v>0.000416</v>
      </c>
      <c r="I70" s="15" t="n">
        <v>0.05</v>
      </c>
      <c r="J70" s="20" t="n">
        <v>4.5</v>
      </c>
      <c r="K70" s="18"/>
    </row>
    <row r="71" customFormat="false" ht="17.25" hidden="false" customHeight="true" outlineLevel="0" collapsed="false">
      <c r="A71" s="9" t="n">
        <v>58</v>
      </c>
      <c r="B71" s="19" t="s">
        <v>77</v>
      </c>
      <c r="C71" s="11" t="n">
        <f aca="false">R8_MACAÉ!I119</f>
        <v>3646.46</v>
      </c>
      <c r="D71" s="12" t="n">
        <v>1</v>
      </c>
      <c r="E71" s="13" t="n">
        <f aca="false">C71*D71</f>
        <v>3646.46</v>
      </c>
      <c r="F71" s="14" t="n">
        <f aca="false">E71*12</f>
        <v>43757.52</v>
      </c>
      <c r="G71" s="15" t="n">
        <f aca="false">$G$6</f>
        <v>0.001</v>
      </c>
      <c r="H71" s="15" t="n">
        <f aca="false">$H$6</f>
        <v>0.000416</v>
      </c>
      <c r="I71" s="15" t="n">
        <v>0.05</v>
      </c>
      <c r="J71" s="20" t="n">
        <v>1</v>
      </c>
      <c r="K71" s="18"/>
    </row>
    <row r="72" customFormat="false" ht="17.25" hidden="false" customHeight="true" outlineLevel="0" collapsed="false">
      <c r="A72" s="9" t="n">
        <v>59</v>
      </c>
      <c r="B72" s="19" t="s">
        <v>78</v>
      </c>
      <c r="C72" s="11" t="n">
        <f aca="false">'R8_RIO DAS OSTRAS'!I119</f>
        <v>3637.22</v>
      </c>
      <c r="D72" s="12" t="n">
        <v>1</v>
      </c>
      <c r="E72" s="13" t="n">
        <f aca="false">C72*D72</f>
        <v>3637.22</v>
      </c>
      <c r="F72" s="14" t="n">
        <f aca="false">E72*12</f>
        <v>43646.64</v>
      </c>
      <c r="G72" s="15" t="n">
        <f aca="false">$G$6</f>
        <v>0.001</v>
      </c>
      <c r="H72" s="15" t="n">
        <f aca="false">$H$6</f>
        <v>0.000416</v>
      </c>
      <c r="I72" s="15" t="n">
        <v>0.03</v>
      </c>
      <c r="J72" s="20" t="n">
        <v>3.75</v>
      </c>
      <c r="K72" s="18"/>
    </row>
    <row r="73" customFormat="false" ht="17.25" hidden="false" customHeight="true" outlineLevel="0" collapsed="false">
      <c r="A73" s="8" t="s">
        <v>79</v>
      </c>
      <c r="B73" s="8"/>
      <c r="C73" s="8"/>
      <c r="D73" s="8"/>
      <c r="E73" s="8"/>
      <c r="F73" s="8"/>
      <c r="G73" s="8"/>
      <c r="H73" s="8"/>
      <c r="I73" s="8"/>
      <c r="J73" s="8"/>
      <c r="K73" s="18"/>
    </row>
    <row r="74" customFormat="false" ht="17.25" hidden="false" customHeight="true" outlineLevel="0" collapsed="false">
      <c r="A74" s="9" t="n">
        <v>60</v>
      </c>
      <c r="B74" s="19" t="s">
        <v>80</v>
      </c>
      <c r="C74" s="11" t="n">
        <f aca="false">'R9_ANGRA DOS REIS'!I119</f>
        <v>3757.84</v>
      </c>
      <c r="D74" s="12" t="n">
        <v>1</v>
      </c>
      <c r="E74" s="13" t="n">
        <f aca="false">C74*D74</f>
        <v>3757.84</v>
      </c>
      <c r="F74" s="14" t="n">
        <f aca="false">E74*12</f>
        <v>45094.08</v>
      </c>
      <c r="G74" s="15" t="n">
        <f aca="false">$G$6</f>
        <v>0.001</v>
      </c>
      <c r="H74" s="15" t="n">
        <f aca="false">$H$6</f>
        <v>0.000416</v>
      </c>
      <c r="I74" s="15" t="n">
        <v>0.05</v>
      </c>
      <c r="J74" s="20" t="n">
        <v>4.6</v>
      </c>
      <c r="K74" s="18"/>
    </row>
    <row r="75" customFormat="false" ht="17.25" hidden="false" customHeight="true" outlineLevel="0" collapsed="false">
      <c r="A75" s="9" t="n">
        <v>61</v>
      </c>
      <c r="B75" s="19" t="s">
        <v>81</v>
      </c>
      <c r="C75" s="11" t="n">
        <f aca="false">R9_ITAGUAÍ!I119</f>
        <v>3948.37</v>
      </c>
      <c r="D75" s="12" t="n">
        <v>1</v>
      </c>
      <c r="E75" s="13" t="n">
        <f aca="false">C75*D75</f>
        <v>3948.37</v>
      </c>
      <c r="F75" s="14" t="n">
        <f aca="false">E75*12</f>
        <v>47380.44</v>
      </c>
      <c r="G75" s="15" t="n">
        <f aca="false">$G$6</f>
        <v>0.001</v>
      </c>
      <c r="H75" s="15" t="n">
        <f aca="false">$H$6</f>
        <v>0.000416</v>
      </c>
      <c r="I75" s="15" t="n">
        <v>0.05</v>
      </c>
      <c r="J75" s="20" t="n">
        <v>8.55</v>
      </c>
      <c r="K75" s="18"/>
    </row>
    <row r="76" customFormat="false" ht="17.25" hidden="false" customHeight="true" outlineLevel="0" collapsed="false">
      <c r="A76" s="8" t="s">
        <v>82</v>
      </c>
      <c r="B76" s="8"/>
      <c r="C76" s="8"/>
      <c r="D76" s="8"/>
      <c r="E76" s="8"/>
      <c r="F76" s="8"/>
      <c r="G76" s="8"/>
      <c r="H76" s="8"/>
      <c r="I76" s="8"/>
      <c r="J76" s="8"/>
      <c r="K76" s="18"/>
    </row>
    <row r="77" customFormat="false" ht="17.25" hidden="false" customHeight="true" outlineLevel="0" collapsed="false">
      <c r="A77" s="9" t="n">
        <v>62</v>
      </c>
      <c r="B77" s="19" t="s">
        <v>83</v>
      </c>
      <c r="C77" s="11" t="n">
        <f aca="false">'R10_BARRA DO PIRAÍ'!I119</f>
        <v>3699.95</v>
      </c>
      <c r="D77" s="12" t="n">
        <v>1</v>
      </c>
      <c r="E77" s="13" t="n">
        <f aca="false">C77*D77</f>
        <v>3699.95</v>
      </c>
      <c r="F77" s="14" t="n">
        <f aca="false">E77*12</f>
        <v>44399.4</v>
      </c>
      <c r="G77" s="15" t="n">
        <f aca="false">$G$6</f>
        <v>0.001</v>
      </c>
      <c r="H77" s="15" t="n">
        <f aca="false">$H$6</f>
        <v>0.000416</v>
      </c>
      <c r="I77" s="15" t="n">
        <v>0.05</v>
      </c>
      <c r="J77" s="20" t="n">
        <v>3.4</v>
      </c>
      <c r="K77" s="18"/>
    </row>
    <row r="78" customFormat="false" ht="17.25" hidden="false" customHeight="true" outlineLevel="0" collapsed="false">
      <c r="A78" s="9" t="n">
        <v>63</v>
      </c>
      <c r="B78" s="19" t="s">
        <v>84</v>
      </c>
      <c r="C78" s="11" t="n">
        <f aca="false">R10_VALENÇA!I119</f>
        <v>3690.32</v>
      </c>
      <c r="D78" s="12" t="n">
        <v>1</v>
      </c>
      <c r="E78" s="13" t="n">
        <f aca="false">C78*D78</f>
        <v>3690.32</v>
      </c>
      <c r="F78" s="14" t="n">
        <f aca="false">E78*12</f>
        <v>44283.84</v>
      </c>
      <c r="G78" s="15" t="n">
        <f aca="false">$G$6</f>
        <v>0.001</v>
      </c>
      <c r="H78" s="15" t="n">
        <f aca="false">$H$6</f>
        <v>0.000416</v>
      </c>
      <c r="I78" s="15" t="n">
        <v>0.05</v>
      </c>
      <c r="J78" s="20" t="n">
        <v>3.2</v>
      </c>
      <c r="K78" s="18"/>
    </row>
    <row r="79" customFormat="false" ht="17.25" hidden="false" customHeight="true" outlineLevel="0" collapsed="false">
      <c r="A79" s="8" t="s">
        <v>85</v>
      </c>
      <c r="B79" s="8"/>
      <c r="C79" s="8"/>
      <c r="D79" s="8"/>
      <c r="E79" s="8"/>
      <c r="F79" s="8"/>
      <c r="G79" s="8"/>
      <c r="H79" s="8"/>
      <c r="I79" s="8"/>
      <c r="J79" s="8"/>
      <c r="K79" s="18"/>
    </row>
    <row r="80" customFormat="false" ht="17.25" hidden="false" customHeight="true" outlineLevel="0" collapsed="false">
      <c r="A80" s="9" t="n">
        <v>64</v>
      </c>
      <c r="B80" s="19" t="s">
        <v>86</v>
      </c>
      <c r="C80" s="11" t="n">
        <f aca="false">R11_CARMO!I119</f>
        <v>3646.46</v>
      </c>
      <c r="D80" s="12" t="n">
        <v>1</v>
      </c>
      <c r="E80" s="13" t="n">
        <f aca="false">C80*D80</f>
        <v>3646.46</v>
      </c>
      <c r="F80" s="14" t="n">
        <f aca="false">E80*12</f>
        <v>43757.52</v>
      </c>
      <c r="G80" s="15" t="n">
        <f aca="false">$G$6</f>
        <v>0.001</v>
      </c>
      <c r="H80" s="15" t="n">
        <f aca="false">$H$6</f>
        <v>0.000416</v>
      </c>
      <c r="I80" s="15" t="n">
        <v>0.05</v>
      </c>
      <c r="J80" s="20" t="n">
        <v>0</v>
      </c>
      <c r="K80" s="18"/>
    </row>
    <row r="81" customFormat="false" ht="17.25" hidden="false" customHeight="true" outlineLevel="0" collapsed="false">
      <c r="A81" s="9" t="n">
        <v>65</v>
      </c>
      <c r="B81" s="19" t="s">
        <v>87</v>
      </c>
      <c r="C81" s="11" t="n">
        <f aca="false">R11_TERESÓPOLIS!I119</f>
        <v>3671.06</v>
      </c>
      <c r="D81" s="12" t="n">
        <v>1</v>
      </c>
      <c r="E81" s="13" t="n">
        <f aca="false">C81*D81</f>
        <v>3671.06</v>
      </c>
      <c r="F81" s="14" t="n">
        <f aca="false">E81*12</f>
        <v>44052.72</v>
      </c>
      <c r="G81" s="15" t="n">
        <f aca="false">$G$6</f>
        <v>0.001</v>
      </c>
      <c r="H81" s="15" t="n">
        <f aca="false">$H$6</f>
        <v>0.000416</v>
      </c>
      <c r="I81" s="15" t="n">
        <v>0.02</v>
      </c>
      <c r="J81" s="20" t="n">
        <v>5.3</v>
      </c>
      <c r="K81" s="18"/>
    </row>
    <row r="82" customFormat="false" ht="17.25" hidden="false" customHeight="true" outlineLevel="0" collapsed="false">
      <c r="A82" s="9" t="n">
        <v>66</v>
      </c>
      <c r="B82" s="19" t="s">
        <v>88</v>
      </c>
      <c r="C82" s="11" t="n">
        <f aca="false">R11_SUMIDOURO!I119</f>
        <v>3777.14</v>
      </c>
      <c r="D82" s="12" t="n">
        <v>1</v>
      </c>
      <c r="E82" s="13" t="n">
        <f aca="false">C82*D82</f>
        <v>3777.14</v>
      </c>
      <c r="F82" s="14" t="n">
        <f aca="false">E82*12</f>
        <v>45325.68</v>
      </c>
      <c r="G82" s="15" t="n">
        <f aca="false">$G$6</f>
        <v>0.001</v>
      </c>
      <c r="H82" s="15" t="n">
        <f aca="false">$H$6</f>
        <v>0.000416</v>
      </c>
      <c r="I82" s="15" t="n">
        <v>0.05</v>
      </c>
      <c r="J82" s="20" t="n">
        <v>5</v>
      </c>
      <c r="K82" s="18"/>
    </row>
    <row r="83" customFormat="false" ht="17.25" hidden="false" customHeight="true" outlineLevel="0" collapsed="false">
      <c r="A83" s="8" t="s">
        <v>89</v>
      </c>
      <c r="B83" s="8"/>
      <c r="C83" s="8"/>
      <c r="D83" s="8"/>
      <c r="E83" s="8"/>
      <c r="F83" s="8"/>
      <c r="G83" s="8"/>
      <c r="H83" s="8"/>
      <c r="I83" s="8"/>
      <c r="J83" s="8"/>
      <c r="K83" s="18"/>
    </row>
    <row r="84" customFormat="false" ht="17.25" hidden="false" customHeight="true" outlineLevel="0" collapsed="false">
      <c r="A84" s="9" t="n">
        <v>67</v>
      </c>
      <c r="B84" s="19" t="s">
        <v>90</v>
      </c>
      <c r="C84" s="11" t="n">
        <f aca="false">'R12_CAMPOS GOYTACAZES'!I119</f>
        <v>3704.78</v>
      </c>
      <c r="D84" s="12" t="n">
        <v>1</v>
      </c>
      <c r="E84" s="13" t="n">
        <f aca="false">C84*D84</f>
        <v>3704.78</v>
      </c>
      <c r="F84" s="14" t="n">
        <f aca="false">E84*12</f>
        <v>44457.36</v>
      </c>
      <c r="G84" s="15" t="n">
        <f aca="false">$G$6</f>
        <v>0.001</v>
      </c>
      <c r="H84" s="15" t="n">
        <f aca="false">$H$6</f>
        <v>0.000416</v>
      </c>
      <c r="I84" s="15" t="n">
        <v>0.05</v>
      </c>
      <c r="J84" s="20" t="n">
        <v>3.5</v>
      </c>
      <c r="K84" s="18"/>
    </row>
    <row r="85" customFormat="false" ht="17.25" hidden="false" customHeight="true" outlineLevel="0" collapsed="false">
      <c r="A85" s="9" t="n">
        <v>68</v>
      </c>
      <c r="B85" s="19" t="s">
        <v>91</v>
      </c>
      <c r="C85" s="11" t="n">
        <f aca="false">'R12_SÃO FIDÉLIS'!I119</f>
        <v>3624.35</v>
      </c>
      <c r="D85" s="12" t="n">
        <v>1</v>
      </c>
      <c r="E85" s="13" t="n">
        <f aca="false">C85*D85</f>
        <v>3624.35</v>
      </c>
      <c r="F85" s="14" t="n">
        <f aca="false">E85*12</f>
        <v>43492.2</v>
      </c>
      <c r="G85" s="15" t="n">
        <f aca="false">$G$6</f>
        <v>0.001</v>
      </c>
      <c r="H85" s="15" t="n">
        <f aca="false">$H$6</f>
        <v>0.000416</v>
      </c>
      <c r="I85" s="15" t="n">
        <v>0.02</v>
      </c>
      <c r="J85" s="20" t="n">
        <v>4.3</v>
      </c>
      <c r="K85" s="18"/>
    </row>
    <row r="86" customFormat="false" ht="17.25" hidden="false" customHeight="true" outlineLevel="0" collapsed="false">
      <c r="A86" s="9" t="n">
        <v>69</v>
      </c>
      <c r="B86" s="19" t="s">
        <v>92</v>
      </c>
      <c r="C86" s="11" t="n">
        <f aca="false">'R12_SÃO FRANCISCO ITABAPUANA'!I119</f>
        <v>3743.38</v>
      </c>
      <c r="D86" s="12" t="n">
        <v>1</v>
      </c>
      <c r="E86" s="13" t="n">
        <f aca="false">C86*D86</f>
        <v>3743.38</v>
      </c>
      <c r="F86" s="14" t="n">
        <f aca="false">E86*12</f>
        <v>44920.56</v>
      </c>
      <c r="G86" s="15" t="n">
        <f aca="false">$G$6</f>
        <v>0.001</v>
      </c>
      <c r="H86" s="15" t="n">
        <f aca="false">$H$6</f>
        <v>0.000416</v>
      </c>
      <c r="I86" s="15" t="n">
        <v>0.05</v>
      </c>
      <c r="J86" s="20" t="n">
        <v>4.3</v>
      </c>
      <c r="K86" s="18"/>
    </row>
    <row r="87" customFormat="false" ht="17.25" hidden="false" customHeight="true" outlineLevel="0" collapsed="false">
      <c r="A87" s="9" t="n">
        <v>70</v>
      </c>
      <c r="B87" s="19" t="s">
        <v>93</v>
      </c>
      <c r="C87" s="11" t="n">
        <f aca="false">'R12_SÃO JOÃO DA BARRA'!I119</f>
        <v>3646.46</v>
      </c>
      <c r="D87" s="12" t="n">
        <v>1</v>
      </c>
      <c r="E87" s="13" t="n">
        <f aca="false">C87*D87</f>
        <v>3646.46</v>
      </c>
      <c r="F87" s="14" t="n">
        <f aca="false">E87*12</f>
        <v>43757.52</v>
      </c>
      <c r="G87" s="15" t="n">
        <f aca="false">$G$6</f>
        <v>0.001</v>
      </c>
      <c r="H87" s="15" t="n">
        <f aca="false">$H$6</f>
        <v>0.000416</v>
      </c>
      <c r="I87" s="15" t="n">
        <v>0.05</v>
      </c>
      <c r="J87" s="20" t="n">
        <v>0</v>
      </c>
      <c r="K87" s="18"/>
    </row>
    <row r="88" customFormat="false" ht="17.25" hidden="false" customHeight="true" outlineLevel="0" collapsed="false">
      <c r="A88" s="24" t="s">
        <v>94</v>
      </c>
      <c r="B88" s="24"/>
      <c r="C88" s="24"/>
      <c r="D88" s="25" t="n">
        <f aca="false">SUM(D6:D87)</f>
        <v>95</v>
      </c>
      <c r="E88" s="26" t="n">
        <f aca="false">SUM(E6:E87)</f>
        <v>367499.75</v>
      </c>
      <c r="F88" s="27" t="n">
        <f aca="false">SUM(F6:F87)</f>
        <v>4409997</v>
      </c>
      <c r="G88" s="28"/>
      <c r="H88" s="28"/>
      <c r="I88" s="28"/>
      <c r="J88" s="28"/>
      <c r="K88" s="29"/>
    </row>
    <row r="89" customFormat="false" ht="12.75" hidden="false" customHeight="false" outlineLevel="0" collapsed="false">
      <c r="G89" s="30"/>
      <c r="H89" s="30"/>
      <c r="I89" s="30"/>
      <c r="J89" s="30"/>
      <c r="K89" s="29"/>
    </row>
    <row r="90" customFormat="false" ht="12.75" hidden="false" customHeight="false" outlineLevel="0" collapsed="false">
      <c r="F90" s="31"/>
      <c r="G90" s="30"/>
      <c r="H90" s="30"/>
      <c r="I90" s="30"/>
      <c r="J90" s="30"/>
      <c r="K90" s="29"/>
    </row>
    <row r="91" customFormat="false" ht="12.75" hidden="false" customHeight="false" outlineLevel="0" collapsed="false">
      <c r="F91" s="29"/>
      <c r="G91" s="30"/>
      <c r="H91" s="30"/>
      <c r="I91" s="32"/>
      <c r="J91" s="30"/>
      <c r="K91" s="29"/>
    </row>
    <row r="92" customFormat="false" ht="12.75" hidden="false" customHeight="false" outlineLevel="0" collapsed="false">
      <c r="F92" s="33"/>
      <c r="G92" s="30"/>
      <c r="H92" s="30"/>
      <c r="I92" s="32"/>
      <c r="J92" s="30"/>
      <c r="K92" s="29"/>
    </row>
    <row r="93" customFormat="false" ht="12.75" hidden="false" customHeight="false" outlineLevel="0" collapsed="false">
      <c r="F93" s="33"/>
      <c r="G93" s="30"/>
      <c r="H93" s="30"/>
      <c r="I93" s="30"/>
      <c r="J93" s="30"/>
      <c r="K93" s="29"/>
    </row>
    <row r="94" customFormat="false" ht="12.75" hidden="false" customHeight="false" outlineLevel="0" collapsed="false">
      <c r="G94" s="30"/>
      <c r="H94" s="30"/>
      <c r="I94" s="30"/>
      <c r="J94" s="30"/>
      <c r="K94" s="29"/>
    </row>
    <row r="95" customFormat="false" ht="12.75" hidden="false" customHeight="false" outlineLevel="0" collapsed="false">
      <c r="G95" s="30"/>
      <c r="H95" s="30"/>
      <c r="I95" s="30"/>
      <c r="J95" s="30"/>
      <c r="K95" s="29"/>
    </row>
    <row r="96" customFormat="false" ht="12.75" hidden="false" customHeight="false" outlineLevel="0" collapsed="false">
      <c r="G96" s="30"/>
      <c r="H96" s="30"/>
      <c r="I96" s="30"/>
      <c r="J96" s="30"/>
      <c r="K96" s="29"/>
    </row>
    <row r="97" customFormat="false" ht="12.75" hidden="false" customHeight="false" outlineLevel="0" collapsed="false">
      <c r="G97" s="30"/>
      <c r="H97" s="30"/>
      <c r="I97" s="30"/>
      <c r="J97" s="30"/>
      <c r="K97" s="29"/>
    </row>
    <row r="98" customFormat="false" ht="12.75" hidden="false" customHeight="false" outlineLevel="0" collapsed="false">
      <c r="G98" s="30"/>
      <c r="H98" s="30"/>
      <c r="I98" s="30"/>
      <c r="J98" s="30"/>
    </row>
    <row r="99" customFormat="false" ht="12.75" hidden="false" customHeight="false" outlineLevel="0" collapsed="false">
      <c r="G99" s="30"/>
      <c r="H99" s="30"/>
      <c r="I99" s="30"/>
      <c r="J99" s="30"/>
    </row>
    <row r="100" customFormat="false" ht="12.75" hidden="false" customHeight="false" outlineLevel="0" collapsed="false">
      <c r="G100" s="30"/>
      <c r="H100" s="30"/>
      <c r="I100" s="30"/>
      <c r="J100" s="30"/>
    </row>
    <row r="101" customFormat="false" ht="12.75" hidden="false" customHeight="false" outlineLevel="0" collapsed="false">
      <c r="G101" s="30"/>
      <c r="H101" s="30"/>
      <c r="I101" s="30"/>
      <c r="J101" s="30"/>
    </row>
    <row r="102" customFormat="false" ht="12.75" hidden="false" customHeight="false" outlineLevel="0" collapsed="false">
      <c r="G102" s="30"/>
      <c r="H102" s="30"/>
      <c r="I102" s="30"/>
      <c r="J102" s="30"/>
    </row>
    <row r="103" customFormat="false" ht="12.75" hidden="false" customHeight="false" outlineLevel="0" collapsed="false">
      <c r="G103" s="30"/>
      <c r="H103" s="30"/>
      <c r="I103" s="30"/>
      <c r="J103" s="30"/>
    </row>
    <row r="104" customFormat="false" ht="12.75" hidden="false" customHeight="false" outlineLevel="0" collapsed="false">
      <c r="G104" s="30"/>
      <c r="H104" s="30"/>
      <c r="I104" s="30"/>
      <c r="J104" s="30"/>
    </row>
    <row r="105" customFormat="false" ht="12.75" hidden="false" customHeight="false" outlineLevel="0" collapsed="false">
      <c r="G105" s="30"/>
      <c r="H105" s="30"/>
      <c r="I105" s="30"/>
      <c r="J105" s="30"/>
    </row>
    <row r="106" customFormat="false" ht="12.75" hidden="false" customHeight="false" outlineLevel="0" collapsed="false">
      <c r="G106" s="30"/>
      <c r="H106" s="30"/>
      <c r="I106" s="30"/>
      <c r="J106" s="30"/>
    </row>
    <row r="107" customFormat="false" ht="12.75" hidden="false" customHeight="false" outlineLevel="0" collapsed="false">
      <c r="G107" s="30"/>
      <c r="H107" s="30"/>
      <c r="I107" s="30"/>
      <c r="J107" s="30"/>
    </row>
    <row r="108" customFormat="false" ht="12.75" hidden="false" customHeight="false" outlineLevel="0" collapsed="false">
      <c r="G108" s="30"/>
      <c r="H108" s="30"/>
      <c r="I108" s="30"/>
      <c r="J108" s="30"/>
    </row>
    <row r="109" customFormat="false" ht="12.75" hidden="false" customHeight="false" outlineLevel="0" collapsed="false">
      <c r="G109" s="30"/>
      <c r="H109" s="30"/>
      <c r="I109" s="30"/>
      <c r="J109" s="30"/>
    </row>
    <row r="110" customFormat="false" ht="12.75" hidden="false" customHeight="false" outlineLevel="0" collapsed="false">
      <c r="G110" s="30"/>
      <c r="H110" s="30"/>
      <c r="I110" s="30"/>
      <c r="J110" s="30"/>
    </row>
    <row r="111" customFormat="false" ht="12.75" hidden="false" customHeight="false" outlineLevel="0" collapsed="false">
      <c r="G111" s="34"/>
      <c r="H111" s="34"/>
      <c r="I111" s="34"/>
      <c r="J111" s="34"/>
    </row>
    <row r="112" customFormat="false" ht="12.75" hidden="false" customHeight="false" outlineLevel="0" collapsed="false">
      <c r="G112" s="33"/>
      <c r="H112" s="33"/>
      <c r="I112" s="33"/>
      <c r="J112" s="33"/>
    </row>
    <row r="114" customFormat="false" ht="12.75" hidden="false" customHeight="false" outlineLevel="0" collapsed="false">
      <c r="G114" s="33"/>
      <c r="H114" s="33"/>
      <c r="I114" s="33"/>
      <c r="J114" s="33"/>
    </row>
    <row r="115" customFormat="false" ht="12.75" hidden="false" customHeight="false" outlineLevel="0" collapsed="false">
      <c r="G115" s="33"/>
      <c r="H115" s="33"/>
      <c r="I115" s="33"/>
      <c r="J115" s="33"/>
    </row>
  </sheetData>
  <autoFilter ref="A4:F88"/>
  <mergeCells count="36">
    <mergeCell ref="A1:J1"/>
    <mergeCell ref="A5:J5"/>
    <mergeCell ref="G6:G31"/>
    <mergeCell ref="H6:H31"/>
    <mergeCell ref="I6:I31"/>
    <mergeCell ref="J6:J31"/>
    <mergeCell ref="A32:J32"/>
    <mergeCell ref="G36:G37"/>
    <mergeCell ref="H36:H37"/>
    <mergeCell ref="I36:I37"/>
    <mergeCell ref="J36:J37"/>
    <mergeCell ref="A38:J38"/>
    <mergeCell ref="G41:G42"/>
    <mergeCell ref="H41:H42"/>
    <mergeCell ref="I41:I42"/>
    <mergeCell ref="G43:G44"/>
    <mergeCell ref="H43:H44"/>
    <mergeCell ref="I43:I44"/>
    <mergeCell ref="A46:J46"/>
    <mergeCell ref="A52:J52"/>
    <mergeCell ref="G57:G58"/>
    <mergeCell ref="H57:H58"/>
    <mergeCell ref="I57:I58"/>
    <mergeCell ref="J57:J58"/>
    <mergeCell ref="A59:J59"/>
    <mergeCell ref="A62:J62"/>
    <mergeCell ref="H64:H65"/>
    <mergeCell ref="I64:I65"/>
    <mergeCell ref="J64:J65"/>
    <mergeCell ref="A66:J66"/>
    <mergeCell ref="A69:J69"/>
    <mergeCell ref="A73:J73"/>
    <mergeCell ref="A76:J76"/>
    <mergeCell ref="A79:J79"/>
    <mergeCell ref="A83:J83"/>
    <mergeCell ref="A88:C8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64" colorId="64" zoomScale="110" zoomScaleNormal="110" zoomScalePageLayoutView="100" workbookViewId="0">
      <selection pane="topLeft" activeCell="H78" activeCellId="0" sqref="H78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299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2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297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RESUMO!J41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RESUMO!G41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RESUMO!H41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25.66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118.45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RESUMO!I41</f>
        <v>0.05</v>
      </c>
      <c r="I99" s="59" t="n">
        <f aca="false">TRUNC(H99*I107,2)</f>
        <v>197.41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346.61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3948.38533114395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341.53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346.61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3948.37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3948.37</v>
      </c>
      <c r="D122" s="108" t="n">
        <f aca="false">E13</f>
        <v>2</v>
      </c>
      <c r="E122" s="45" t="n">
        <f aca="false">C122*D122</f>
        <v>7896.74</v>
      </c>
      <c r="F122" s="43" t="n">
        <v>1</v>
      </c>
      <c r="G122" s="45" t="n">
        <f aca="false">E122*F122</f>
        <v>7896.74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3948.37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7896.74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94760.88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52" colorId="64" zoomScale="110" zoomScaleNormal="110" zoomScalePageLayoutView="100" workbookViewId="0">
      <selection pane="topLeft" activeCell="H78" activeCellId="0" sqref="H78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300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3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297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RESUMO!J43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RESUMO!G43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RESUMO!H43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25.66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118.45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RESUMO!I43</f>
        <v>0.05</v>
      </c>
      <c r="I99" s="59" t="n">
        <f aca="false">TRUNC(H99*I107,2)</f>
        <v>197.41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346.61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3948.38533114395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341.53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346.61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3948.37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3948.37</v>
      </c>
      <c r="D122" s="108" t="n">
        <f aca="false">E13</f>
        <v>3</v>
      </c>
      <c r="E122" s="45" t="n">
        <f aca="false">C122*D122</f>
        <v>11845.11</v>
      </c>
      <c r="F122" s="43" t="n">
        <v>1</v>
      </c>
      <c r="G122" s="45" t="n">
        <f aca="false">E122*F122</f>
        <v>11845.11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3948.37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11845.11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142141.32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70" colorId="64" zoomScale="110" zoomScaleNormal="110" zoomScalePageLayoutView="100" workbookViewId="0">
      <selection pane="topLeft" activeCell="H78" activeCellId="0" sqref="H78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301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297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RESUMO!J45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RESUMO!G45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RESUMO!H45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25.66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118.45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RESUMO!I45</f>
        <v>0.05</v>
      </c>
      <c r="I99" s="59" t="n">
        <f aca="false">TRUNC(H99*I107,2)</f>
        <v>197.41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346.61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3948.38533114395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341.53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346.61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3948.37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3948.37</v>
      </c>
      <c r="D122" s="108" t="n">
        <f aca="false">E13</f>
        <v>1</v>
      </c>
      <c r="E122" s="45" t="n">
        <f aca="false">C122*D122</f>
        <v>3948.37</v>
      </c>
      <c r="F122" s="43" t="n">
        <v>1</v>
      </c>
      <c r="G122" s="45" t="n">
        <f aca="false">E122*F122</f>
        <v>3948.37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3948.37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3948.37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47380.44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3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302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303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RESUMO!J47</f>
        <v>5</v>
      </c>
      <c r="I77" s="78" t="n">
        <f aca="false">(H77*2*22)-(I23*0.06)</f>
        <v>119.2138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583.71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RESUMO!G47</f>
        <v>0.001</v>
      </c>
      <c r="I94" s="59" t="n">
        <f aca="false">TRUNC(H94*I117,2)</f>
        <v>3.44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RESUMO!H47</f>
        <v>0.000416</v>
      </c>
      <c r="I95" s="59" t="n">
        <f aca="false">TRUNC(H95*(I94+I117),2)</f>
        <v>1.43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24.55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113.31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RESUMO!I47</f>
        <v>0.05</v>
      </c>
      <c r="I99" s="59" t="n">
        <f aca="false">TRUNC(H99*I107,2)</f>
        <v>188.85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331.58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3450.43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3777.15380405036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326.72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583.71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3445.56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331.58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3777.14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3777.14</v>
      </c>
      <c r="D122" s="108" t="n">
        <f aca="false">E13</f>
        <v>1</v>
      </c>
      <c r="E122" s="45" t="n">
        <f aca="false">C122*D122</f>
        <v>3777.14</v>
      </c>
      <c r="F122" s="43" t="n">
        <v>1</v>
      </c>
      <c r="G122" s="45" t="n">
        <f aca="false">E122*F122</f>
        <v>3777.14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3777.14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3777.14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45325.68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304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303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RESUMO!J48</f>
        <v>1.5</v>
      </c>
      <c r="I77" s="78" t="n">
        <v>0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464.5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RESUMO!G48</f>
        <v>0.001</v>
      </c>
      <c r="I94" s="59" t="n">
        <f aca="false">TRUNC(H94*I117,2)</f>
        <v>3.32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RESUMO!H48</f>
        <v>0.000416</v>
      </c>
      <c r="I95" s="59" t="n">
        <f aca="false">TRUNC(H95*(I94+I117),2)</f>
        <v>1.38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23.7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109.39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RESUMO!I48</f>
        <v>0.05</v>
      </c>
      <c r="I99" s="59" t="n">
        <f aca="false">TRUNC(H99*I107,2)</f>
        <v>182.32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320.11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3331.05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3646.46962233169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315.41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464.5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3326.35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320.11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3646.46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3646.46</v>
      </c>
      <c r="D122" s="108" t="n">
        <f aca="false">E13</f>
        <v>1</v>
      </c>
      <c r="E122" s="45" t="n">
        <f aca="false">C122*D122</f>
        <v>3646.46</v>
      </c>
      <c r="F122" s="43" t="n">
        <v>1</v>
      </c>
      <c r="G122" s="45" t="n">
        <f aca="false">E122*F122</f>
        <v>3646.46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3646.46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3646.46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43757.52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67" colorId="64" zoomScale="110" zoomScaleNormal="110" zoomScalePageLayoutView="100" workbookViewId="0">
      <selection pane="topLeft" activeCell="H78" activeCellId="0" sqref="H78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305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303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RESUMO!J49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RESUMO!G49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RESUMO!H49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25.11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115.91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RESUMO!I49</f>
        <v>0.03</v>
      </c>
      <c r="I99" s="59" t="n">
        <f aca="false">TRUNC(H99*I107,2)</f>
        <v>115.91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0.067916</v>
      </c>
      <c r="I100" s="62" t="n">
        <f aca="false">TRUNC(SUM(I94:I99),2)</f>
        <v>262.02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0.0665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3863.79217996786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256.94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262.02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3863.78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3863.78</v>
      </c>
      <c r="D122" s="108" t="n">
        <f aca="false">E13</f>
        <v>1</v>
      </c>
      <c r="E122" s="45" t="n">
        <f aca="false">C122*D122</f>
        <v>3863.78</v>
      </c>
      <c r="F122" s="43" t="n">
        <v>1</v>
      </c>
      <c r="G122" s="45" t="n">
        <f aca="false">E122*F122</f>
        <v>3863.78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3863.78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3863.78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46365.36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306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303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RESUMO!J50</f>
        <v>5.8</v>
      </c>
      <c r="I77" s="78" t="n">
        <f aca="false">(H77*2*22)-(I23*0.06)</f>
        <v>154.4138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618.91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RESUMO!G50</f>
        <v>0.001</v>
      </c>
      <c r="I94" s="59" t="n">
        <f aca="false">TRUNC(H94*I117,2)</f>
        <v>3.48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RESUMO!H50</f>
        <v>0.000416</v>
      </c>
      <c r="I95" s="59" t="n">
        <f aca="false">TRUNC(H95*(I94+I117),2)</f>
        <v>1.44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24.8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114.47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RESUMO!I50</f>
        <v>0.05</v>
      </c>
      <c r="I99" s="59" t="n">
        <f aca="false">TRUNC(H99*I107,2)</f>
        <v>190.78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334.97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3485.68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3815.74165298303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330.06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618.91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3480.76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334.97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3815.73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3815.73</v>
      </c>
      <c r="D122" s="108" t="n">
        <f aca="false">E13</f>
        <v>1</v>
      </c>
      <c r="E122" s="45" t="n">
        <f aca="false">C122*D122</f>
        <v>3815.73</v>
      </c>
      <c r="F122" s="43" t="n">
        <v>1</v>
      </c>
      <c r="G122" s="45" t="n">
        <f aca="false">E122*F122</f>
        <v>3815.73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3815.73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3815.73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45788.76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307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303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RESUMO!J51</f>
        <v>3.95</v>
      </c>
      <c r="I77" s="78" t="n">
        <f aca="false">(H77*2*22)-(I23*0.06)</f>
        <v>73.0138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537.51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RESUMO!G51</f>
        <v>0.001</v>
      </c>
      <c r="I94" s="59" t="n">
        <f aca="false">TRUNC(H94*I117,2)</f>
        <v>3.39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RESUMO!H51</f>
        <v>0.000416</v>
      </c>
      <c r="I95" s="59" t="n">
        <f aca="false">TRUNC(H95*(I94+I117),2)</f>
        <v>1.41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24.22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111.79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RESUMO!I51</f>
        <v>0.05</v>
      </c>
      <c r="I99" s="59" t="n">
        <f aca="false">TRUNC(H99*I107,2)</f>
        <v>186.32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327.13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3404.16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3726.50246305419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322.34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537.51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3399.36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327.13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3726.49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3726.49</v>
      </c>
      <c r="D122" s="108" t="n">
        <f aca="false">E13</f>
        <v>1</v>
      </c>
      <c r="E122" s="45" t="n">
        <f aca="false">C122*D122</f>
        <v>3726.49</v>
      </c>
      <c r="F122" s="43" t="n">
        <v>1</v>
      </c>
      <c r="G122" s="45" t="n">
        <f aca="false">E122*F122</f>
        <v>3726.49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3726.49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3726.49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44717.88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308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309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RESUMO!J53</f>
        <v>4.4</v>
      </c>
      <c r="I77" s="78" t="n">
        <f aca="false">(H77*2*22)-(I23*0.06)</f>
        <v>92.8138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557.31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RESUMO!G53</f>
        <v>0.001</v>
      </c>
      <c r="I94" s="59" t="n">
        <f aca="false">TRUNC(H94*I117,2)</f>
        <v>3.41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RESUMO!H53</f>
        <v>0.000416</v>
      </c>
      <c r="I95" s="59" t="n">
        <f aca="false">TRUNC(H95*(I94+I117),2)</f>
        <v>1.42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24.09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111.22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RESUMO!I53</f>
        <v>0.04</v>
      </c>
      <c r="I99" s="59" t="n">
        <f aca="false">TRUNC(H99*I107,2)</f>
        <v>148.3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0.077916</v>
      </c>
      <c r="I100" s="62" t="n">
        <f aca="false">TRUNC(SUM(I94:I99),2)</f>
        <v>288.44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0.0765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3423.99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3707.62317271251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283.63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557.31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3419.16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288.44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3707.6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3707.6</v>
      </c>
      <c r="D122" s="108" t="n">
        <f aca="false">E13</f>
        <v>1</v>
      </c>
      <c r="E122" s="45" t="n">
        <f aca="false">C122*D122</f>
        <v>3707.6</v>
      </c>
      <c r="F122" s="43" t="n">
        <v>1</v>
      </c>
      <c r="G122" s="45" t="n">
        <f aca="false">E122*F122</f>
        <v>3707.6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3707.6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3707.6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44491.2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310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309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RESUMO!J54</f>
        <v>4.4</v>
      </c>
      <c r="I77" s="78" t="n">
        <f aca="false">(H77*2*22)-(I23*0.06)</f>
        <v>92.8138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557.31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RESUMO!G54</f>
        <v>0.001</v>
      </c>
      <c r="I94" s="59" t="n">
        <f aca="false">TRUNC(H94*I117,2)</f>
        <v>3.41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RESUMO!H54</f>
        <v>0.000416</v>
      </c>
      <c r="I95" s="59" t="n">
        <f aca="false">TRUNC(H95*(I94+I117),2)</f>
        <v>1.42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24.36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112.44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RESUMO!I54</f>
        <v>0.05</v>
      </c>
      <c r="I99" s="59" t="n">
        <f aca="false">TRUNC(H99*I107,2)</f>
        <v>187.41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329.04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3423.99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3748.21018062397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324.22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557.31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3419.16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329.04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3748.2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3748.2</v>
      </c>
      <c r="D122" s="108" t="n">
        <f aca="false">E13</f>
        <v>1</v>
      </c>
      <c r="E122" s="45" t="n">
        <f aca="false">C122*D122</f>
        <v>3748.2</v>
      </c>
      <c r="F122" s="43" t="n">
        <v>1</v>
      </c>
      <c r="G122" s="45" t="n">
        <f aca="false">E122*F122</f>
        <v>3748.2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3748.2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3748.2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44978.4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68" activeCellId="0" sqref="H68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3" min="13" style="35" width="12.42"/>
    <col collapsed="false" customWidth="true" hidden="false" outlineLevel="0" max="17" min="17" style="35" width="10.29"/>
    <col collapsed="false" customWidth="true" hidden="false" outlineLevel="0" max="18" min="18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102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46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121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I18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7/30/12*0.3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ROUND(H39*H50,5)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H38*H54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H38*H46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H48*H39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  <c r="J73" s="73" t="n">
        <f aca="false">H39+H50+H60+H64+H69+H73</f>
        <v>0.688262153333333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RESUMO!J6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">
        <v>173</v>
      </c>
      <c r="C78" s="79"/>
      <c r="D78" s="79"/>
      <c r="E78" s="79"/>
      <c r="F78" s="79"/>
      <c r="G78" s="79"/>
      <c r="H78" s="77" t="n"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EQUIPAMENTOS!E20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RESUMO!G6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RESUMO!H6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  <c r="J96" s="83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25.66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118.45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RESUMO!I6</f>
        <v>0.05</v>
      </c>
      <c r="I99" s="59" t="n">
        <f aca="false">TRUNC(H99*I107,2)</f>
        <v>197.41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346.61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3948.38533114395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341.53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346.61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3948.37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3948.37</v>
      </c>
      <c r="D122" s="108" t="n">
        <f aca="false">E13</f>
        <v>46</v>
      </c>
      <c r="E122" s="45" t="n">
        <f aca="false">C122*D122</f>
        <v>181625.02</v>
      </c>
      <c r="F122" s="43" t="n">
        <v>1</v>
      </c>
      <c r="G122" s="45" t="n">
        <f aca="false">E122*F122</f>
        <v>181625.02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3948.37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181625.02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2179500.24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311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309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RESUMO!J55</f>
        <v>2.65</v>
      </c>
      <c r="I77" s="78" t="n">
        <f aca="false">(H77*2*22)-(I23*0.06)</f>
        <v>15.8138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480.31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RESUMO!G55</f>
        <v>0.001</v>
      </c>
      <c r="I94" s="59" t="n">
        <f aca="false">TRUNC(H94*I117,2)</f>
        <v>3.34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RESUMO!H55</f>
        <v>0.000416</v>
      </c>
      <c r="I95" s="59" t="n">
        <f aca="false">TRUNC(H95*(I94+I117),2)</f>
        <v>1.39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23.81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109.91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RESUMO!I55</f>
        <v>0.05</v>
      </c>
      <c r="I99" s="59" t="n">
        <f aca="false">TRUNC(H99*I107,2)</f>
        <v>183.19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321.64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3346.89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3663.80952380952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316.91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480.31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3342.16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321.64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3663.8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3663.8</v>
      </c>
      <c r="D122" s="108" t="n">
        <f aca="false">E13</f>
        <v>1</v>
      </c>
      <c r="E122" s="45" t="n">
        <f aca="false">C122*D122</f>
        <v>3663.8</v>
      </c>
      <c r="F122" s="43" t="n">
        <v>1</v>
      </c>
      <c r="G122" s="45" t="n">
        <f aca="false">E122*F122</f>
        <v>3663.8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3663.8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3663.8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43965.6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312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309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RESUMO!J56</f>
        <v>4.4</v>
      </c>
      <c r="I77" s="78" t="n">
        <f aca="false">(H77*2*22)-(I23*0.06)</f>
        <v>92.8138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557.31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RESUMO!G56</f>
        <v>0.001</v>
      </c>
      <c r="I94" s="59" t="n">
        <f aca="false">TRUNC(H94*I117,2)</f>
        <v>3.41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RESUMO!H56</f>
        <v>0.000416</v>
      </c>
      <c r="I95" s="59" t="n">
        <f aca="false">TRUNC(H95*(I94+I117),2)</f>
        <v>1.42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23.84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110.03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RESUMO!I56</f>
        <v>0.03</v>
      </c>
      <c r="I99" s="59" t="n">
        <f aca="false">TRUNC(H99*I107,2)</f>
        <v>110.03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0.067916</v>
      </c>
      <c r="I100" s="62" t="n">
        <f aca="false">TRUNC(SUM(I94:I99),2)</f>
        <v>248.73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0.0665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3423.99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3667.90573111944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243.91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557.31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3419.16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248.73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3667.89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3667.89</v>
      </c>
      <c r="D122" s="108" t="n">
        <f aca="false">E13</f>
        <v>1</v>
      </c>
      <c r="E122" s="45" t="n">
        <f aca="false">C122*D122</f>
        <v>3667.89</v>
      </c>
      <c r="F122" s="43" t="n">
        <v>1</v>
      </c>
      <c r="G122" s="45" t="n">
        <f aca="false">E122*F122</f>
        <v>3667.89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3667.89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3667.89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44014.68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313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2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309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RESUMO!J57</f>
        <v>4.2</v>
      </c>
      <c r="I77" s="78" t="n">
        <f aca="false">(H77*2*22)-(I23*0.06)</f>
        <v>84.0138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548.51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RESUMO!G57</f>
        <v>0.001</v>
      </c>
      <c r="I94" s="59" t="n">
        <f aca="false">TRUNC(H94*I117,2)</f>
        <v>3.41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RESUMO!H57</f>
        <v>0.000416</v>
      </c>
      <c r="I95" s="59" t="n">
        <f aca="false">TRUNC(H95*(I94+I117),2)</f>
        <v>1.42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24.3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112.15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RESUMO!I57</f>
        <v>0.05</v>
      </c>
      <c r="I99" s="59" t="n">
        <f aca="false">TRUNC(H99*I107,2)</f>
        <v>186.92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328.2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3415.19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3738.57690202518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323.38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548.51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3410.36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328.2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3738.56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3738.56</v>
      </c>
      <c r="D122" s="108" t="n">
        <f aca="false">E13</f>
        <v>2</v>
      </c>
      <c r="E122" s="45" t="n">
        <f aca="false">C122*D122</f>
        <v>7477.12</v>
      </c>
      <c r="F122" s="43" t="n">
        <v>1</v>
      </c>
      <c r="G122" s="45" t="n">
        <f aca="false">E122*F122</f>
        <v>7477.12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3738.56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7477.12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89725.44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314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315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RESUMO!J60</f>
        <v>4.1</v>
      </c>
      <c r="I77" s="78" t="n">
        <f aca="false">(H77*2*22)-(I23*0.06)</f>
        <v>79.6138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544.11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RESUMO!G60</f>
        <v>0.001</v>
      </c>
      <c r="I94" s="59" t="n">
        <f aca="false">TRUNC(H94*I117,2)</f>
        <v>3.4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RESUMO!H60</f>
        <v>0.000416</v>
      </c>
      <c r="I95" s="59" t="n">
        <f aca="false">TRUNC(H95*(I94+I117),2)</f>
        <v>1.41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24.26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112.01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RESUMO!I60</f>
        <v>0.05</v>
      </c>
      <c r="I99" s="59" t="n">
        <f aca="false">TRUNC(H99*I107,2)</f>
        <v>186.68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327.76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3410.77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3733.73836891078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322.96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544.11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3405.96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327.76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3733.72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3733.72</v>
      </c>
      <c r="D122" s="108" t="n">
        <f aca="false">E13</f>
        <v>1</v>
      </c>
      <c r="E122" s="45" t="n">
        <f aca="false">C122*D122</f>
        <v>3733.72</v>
      </c>
      <c r="F122" s="43" t="n">
        <v>1</v>
      </c>
      <c r="G122" s="45" t="n">
        <f aca="false">E122*F122</f>
        <v>3733.72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3733.72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3733.72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44804.64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316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2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315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RESUMO!J61</f>
        <v>4.9</v>
      </c>
      <c r="I77" s="78" t="n">
        <f aca="false">(H77*2*22)-(I23*0.06)</f>
        <v>114.8138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579.31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RESUMO!G61</f>
        <v>0.001</v>
      </c>
      <c r="I94" s="59" t="n">
        <f aca="false">TRUNC(H94*I117,2)</f>
        <v>3.44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RESUMO!H61</f>
        <v>0.000416</v>
      </c>
      <c r="I95" s="59" t="n">
        <f aca="false">TRUNC(H95*(I94+I117),2)</f>
        <v>1.43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24.52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113.17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RESUMO!I61</f>
        <v>0.05</v>
      </c>
      <c r="I99" s="59" t="n">
        <f aca="false">TRUNC(H99*I107,2)</f>
        <v>188.61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331.17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3446.03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3772.33716475096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326.3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579.31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3441.16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331.17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3772.33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3772.33</v>
      </c>
      <c r="D122" s="108" t="n">
        <f aca="false">E13</f>
        <v>2</v>
      </c>
      <c r="E122" s="45" t="n">
        <f aca="false">C122*D122</f>
        <v>7544.66</v>
      </c>
      <c r="F122" s="43" t="n">
        <v>1</v>
      </c>
      <c r="G122" s="45" t="n">
        <f aca="false">E122*F122</f>
        <v>7544.66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3772.33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7544.66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90535.92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317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318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RESUMO!J63</f>
        <v>3.9</v>
      </c>
      <c r="I77" s="78" t="n">
        <f aca="false">(H77*2*22)-(I23*0.06)</f>
        <v>70.8138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535.31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RESUMO!G63</f>
        <v>0.001</v>
      </c>
      <c r="I94" s="59" t="n">
        <f aca="false">TRUNC(H94*I117,2)</f>
        <v>3.39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RESUMO!H63</f>
        <v>0.000416</v>
      </c>
      <c r="I95" s="59" t="n">
        <f aca="false">TRUNC(H95*(I94+I117),2)</f>
        <v>1.41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24.2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111.72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RESUMO!I63</f>
        <v>0.05</v>
      </c>
      <c r="I99" s="59" t="n">
        <f aca="false">TRUNC(H99*I107,2)</f>
        <v>186.2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326.92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3401.96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3724.09414340449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322.13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535.31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3397.16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326.92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3724.08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3724.08</v>
      </c>
      <c r="D122" s="108" t="n">
        <f aca="false">E13</f>
        <v>1</v>
      </c>
      <c r="E122" s="45" t="n">
        <f aca="false">C122*D122</f>
        <v>3724.08</v>
      </c>
      <c r="F122" s="43" t="n">
        <v>1</v>
      </c>
      <c r="G122" s="45" t="n">
        <f aca="false">E122*F122</f>
        <v>3724.08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3724.08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3724.08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44688.96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319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2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318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RESUMO!J64</f>
        <v>5.3</v>
      </c>
      <c r="I77" s="78" t="n">
        <f aca="false">(H77*2*22)-(I23*0.06)</f>
        <v>132.4138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596.91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RESUMO!G64</f>
        <v>0.001</v>
      </c>
      <c r="I94" s="59" t="n">
        <f aca="false">TRUNC(H94*I117,2)</f>
        <v>3.45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RESUMO!H64</f>
        <v>0.000416</v>
      </c>
      <c r="I95" s="59" t="n">
        <f aca="false">TRUNC(H95*(I94+I117),2)</f>
        <v>1.44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23.86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110.13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RESUMO!I64</f>
        <v>0.02</v>
      </c>
      <c r="I99" s="59" t="n">
        <f aca="false">TRUNC(H99*I107,2)</f>
        <v>73.42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0.057916</v>
      </c>
      <c r="I100" s="62" t="n">
        <f aca="false">TRUNC(SUM(I94:I99),2)</f>
        <v>212.3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0.0565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3463.65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3671.06518282989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207.41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596.91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3458.76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212.3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3671.06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3671.06</v>
      </c>
      <c r="D122" s="108" t="n">
        <f aca="false">E13</f>
        <v>2</v>
      </c>
      <c r="E122" s="45" t="n">
        <f aca="false">C122*D122</f>
        <v>7342.12</v>
      </c>
      <c r="F122" s="43" t="n">
        <v>1</v>
      </c>
      <c r="G122" s="45" t="n">
        <f aca="false">E122*F122</f>
        <v>7342.12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3671.06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7342.12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88105.44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320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321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RESUMO!J67</f>
        <v>5</v>
      </c>
      <c r="I77" s="78" t="n">
        <f aca="false">(H77*2*22)-(I23*0.06)</f>
        <v>119.2138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583.71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RESUMO!G67</f>
        <v>0.001</v>
      </c>
      <c r="I94" s="59" t="n">
        <f aca="false">TRUNC(H94*I117,2)</f>
        <v>3.44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RESUMO!H67</f>
        <v>0.000416</v>
      </c>
      <c r="I95" s="59" t="n">
        <f aca="false">TRUNC(H95*(I94+I117),2)</f>
        <v>1.43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24.55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113.31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RESUMO!I67</f>
        <v>0.05</v>
      </c>
      <c r="I99" s="59" t="n">
        <f aca="false">TRUNC(H99*I107,2)</f>
        <v>188.85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331.58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3450.43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3777.15380405036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326.72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583.71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3445.56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331.58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3777.14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3777.14</v>
      </c>
      <c r="D122" s="108" t="n">
        <f aca="false">E13</f>
        <v>1</v>
      </c>
      <c r="E122" s="45" t="n">
        <f aca="false">C122*D122</f>
        <v>3777.14</v>
      </c>
      <c r="F122" s="43" t="n">
        <v>1</v>
      </c>
      <c r="G122" s="45" t="n">
        <f aca="false">E122*F122</f>
        <v>3777.14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3777.14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3777.14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45325.68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322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321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RESUMO!J68</f>
        <v>4.4</v>
      </c>
      <c r="I77" s="78" t="n">
        <f aca="false">(H77*2*22)-(I23*0.06)</f>
        <v>92.8138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557.31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RESUMO!G68</f>
        <v>0.001</v>
      </c>
      <c r="I94" s="59" t="n">
        <f aca="false">TRUNC(H94*I117,2)</f>
        <v>3.41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RESUMO!H68</f>
        <v>0.000416</v>
      </c>
      <c r="I95" s="59" t="n">
        <f aca="false">TRUNC(H95*(I94+I117),2)</f>
        <v>1.42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24.36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112.44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RESUMO!I68</f>
        <v>0.05</v>
      </c>
      <c r="I99" s="59" t="n">
        <f aca="false">TRUNC(H99*I107,2)</f>
        <v>187.41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329.04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3423.99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3748.21018062397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324.22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557.31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3419.16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329.04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3748.2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3748.2</v>
      </c>
      <c r="D122" s="108" t="n">
        <f aca="false">E13</f>
        <v>1</v>
      </c>
      <c r="E122" s="45" t="n">
        <f aca="false">C122*D122</f>
        <v>3748.2</v>
      </c>
      <c r="F122" s="43" t="n">
        <v>1</v>
      </c>
      <c r="G122" s="45" t="n">
        <f aca="false">E122*F122</f>
        <v>3748.2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3748.2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3748.2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44978.4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323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324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RESUMO!J70</f>
        <v>4.5</v>
      </c>
      <c r="I77" s="78" t="n">
        <f aca="false">(H77*2*22)-(I23*0.06)</f>
        <v>97.2138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561.71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RESUMO!G70</f>
        <v>0.001</v>
      </c>
      <c r="I94" s="59" t="n">
        <f aca="false">TRUNC(H94*I117,2)</f>
        <v>3.42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RESUMO!H70</f>
        <v>0.000416</v>
      </c>
      <c r="I95" s="59" t="n">
        <f aca="false">TRUNC(H95*(I94+I117),2)</f>
        <v>1.42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24.39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112.59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RESUMO!I70</f>
        <v>0.05</v>
      </c>
      <c r="I99" s="59" t="n">
        <f aca="false">TRUNC(H99*I107,2)</f>
        <v>187.65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329.47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3428.4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3753.03776683087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324.63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561.71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3423.56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329.47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3753.03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3753.03</v>
      </c>
      <c r="D122" s="108" t="n">
        <f aca="false">E13</f>
        <v>1</v>
      </c>
      <c r="E122" s="45" t="n">
        <f aca="false">C122*D122</f>
        <v>3753.03</v>
      </c>
      <c r="F122" s="43" t="n">
        <v>1</v>
      </c>
      <c r="G122" s="45" t="n">
        <f aca="false">E122*F122</f>
        <v>3753.03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3753.03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3753.03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45036.36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61" colorId="64" zoomScale="110" zoomScaleNormal="110" zoomScalePageLayoutView="100" workbookViewId="0">
      <selection pane="topLeft" activeCell="H72" activeCellId="0" sqref="H72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226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227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RESUMO!J33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RESUMO!G33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RESUMO!H33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25.11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115.91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RESUMO!I33</f>
        <v>0.03</v>
      </c>
      <c r="I99" s="59" t="n">
        <f aca="false">TRUNC(H99*I107,2)</f>
        <v>115.91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0.067916</v>
      </c>
      <c r="I100" s="62" t="n">
        <f aca="false">TRUNC(SUM(I94:I99),2)</f>
        <v>262.02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0.0665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3863.79217996786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256.94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262.02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15" t="n">
        <f aca="false">TRUNC(SUM(I117:I118),2)</f>
        <v>3863.78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3863.78</v>
      </c>
      <c r="D122" s="108" t="n">
        <f aca="false">E13</f>
        <v>1</v>
      </c>
      <c r="E122" s="45" t="n">
        <f aca="false">C122*D122</f>
        <v>3863.78</v>
      </c>
      <c r="F122" s="43" t="n">
        <v>1</v>
      </c>
      <c r="G122" s="45" t="n">
        <f aca="false">E122*F122</f>
        <v>3863.78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3863.78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3863.78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46365.36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325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324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RESUMO!J71</f>
        <v>1</v>
      </c>
      <c r="I77" s="78" t="n">
        <v>0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464.5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RESUMO!G71</f>
        <v>0.001</v>
      </c>
      <c r="I94" s="59" t="n">
        <f aca="false">TRUNC(H94*I117,2)</f>
        <v>3.32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RESUMO!H71</f>
        <v>0.000416</v>
      </c>
      <c r="I95" s="59" t="n">
        <f aca="false">TRUNC(H95*(I94+I117),2)</f>
        <v>1.38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23.7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109.39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RESUMO!I71</f>
        <v>0.05</v>
      </c>
      <c r="I99" s="59" t="n">
        <f aca="false">TRUNC(H99*I107,2)</f>
        <v>182.32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320.11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3331.05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3646.46962233169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315.41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464.5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3326.35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320.11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3646.46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3646.46</v>
      </c>
      <c r="D122" s="108" t="n">
        <f aca="false">E13</f>
        <v>1</v>
      </c>
      <c r="E122" s="45" t="n">
        <f aca="false">C122*D122</f>
        <v>3646.46</v>
      </c>
      <c r="F122" s="43" t="n">
        <v>1</v>
      </c>
      <c r="G122" s="45" t="n">
        <f aca="false">E122*F122</f>
        <v>3646.46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3646.46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3646.46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43757.52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326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324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RESUMO!J72</f>
        <v>3.75</v>
      </c>
      <c r="I77" s="78" t="n">
        <f aca="false">(H77*2*22)-(I23*0.06)</f>
        <v>64.2138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528.71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RESUMO!G72</f>
        <v>0.001</v>
      </c>
      <c r="I94" s="59" t="n">
        <f aca="false">TRUNC(H94*I117,2)</f>
        <v>3.39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RESUMO!H72</f>
        <v>0.000416</v>
      </c>
      <c r="I95" s="59" t="n">
        <f aca="false">TRUNC(H95*(I94+I117),2)</f>
        <v>1.41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23.64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109.11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RESUMO!I72</f>
        <v>0.03</v>
      </c>
      <c r="I99" s="59" t="n">
        <f aca="false">TRUNC(H99*I107,2)</f>
        <v>109.11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0.067916</v>
      </c>
      <c r="I100" s="62" t="n">
        <f aca="false">TRUNC(SUM(I94:I99),2)</f>
        <v>246.66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0.0665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3395.36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3637.23620782003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241.87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528.71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3390.56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246.66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3637.22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3637.22</v>
      </c>
      <c r="D122" s="108" t="n">
        <f aca="false">E13</f>
        <v>1</v>
      </c>
      <c r="E122" s="45" t="n">
        <f aca="false">C122*D122</f>
        <v>3637.22</v>
      </c>
      <c r="F122" s="43" t="n">
        <v>1</v>
      </c>
      <c r="G122" s="45" t="n">
        <f aca="false">E122*F122</f>
        <v>3637.22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3637.22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3637.22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43646.64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82" colorId="64" zoomScale="110" zoomScaleNormal="110" zoomScalePageLayoutView="100" workbookViewId="0">
      <selection pane="topLeft" activeCell="H95" activeCellId="0" sqref="H95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327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328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RESUMO!J74</f>
        <v>4.6</v>
      </c>
      <c r="I77" s="78" t="n">
        <f aca="false">(H77*2*22)-(I23*0.06)</f>
        <v>101.6138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566.11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RESUMO!G74</f>
        <v>0.001</v>
      </c>
      <c r="I94" s="59" t="n">
        <f aca="false">TRUNC(H94*I117,2)</f>
        <v>3.42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RESUMO!H74</f>
        <v>0.000416</v>
      </c>
      <c r="I95" s="59" t="n">
        <f aca="false">TRUNC(H95*(I94+I117),2)</f>
        <v>1.42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24.42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112.73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RESUMO!I74</f>
        <v>0.05</v>
      </c>
      <c r="I99" s="59" t="n">
        <f aca="false">TRUNC(H99*I107,2)</f>
        <v>187.89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329.88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3432.8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3757.85440613027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325.05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566.11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3427.96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329.88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3757.84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3757.84</v>
      </c>
      <c r="D122" s="108" t="n">
        <f aca="false">E13</f>
        <v>1</v>
      </c>
      <c r="E122" s="45" t="n">
        <f aca="false">C122*D122</f>
        <v>3757.84</v>
      </c>
      <c r="F122" s="43" t="n">
        <v>1</v>
      </c>
      <c r="G122" s="45" t="n">
        <f aca="false">E122*F122</f>
        <v>3757.84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3757.84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3757.84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45094.08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64" colorId="64" zoomScale="110" zoomScaleNormal="110" zoomScalePageLayoutView="100" workbookViewId="0">
      <selection pane="topLeft" activeCell="H78" activeCellId="0" sqref="H78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329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328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RESUMO!J75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RESUMO!G75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RESUMO!H75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25.66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118.45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RESUMO!I75</f>
        <v>0.05</v>
      </c>
      <c r="I99" s="59" t="n">
        <f aca="false">TRUNC(H99*I107,2)</f>
        <v>197.41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346.61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3948.38533114395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341.53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346.61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3948.37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3948.37</v>
      </c>
      <c r="D122" s="108" t="n">
        <f aca="false">E13</f>
        <v>1</v>
      </c>
      <c r="E122" s="45" t="n">
        <f aca="false">C122*D122</f>
        <v>3948.37</v>
      </c>
      <c r="F122" s="43" t="n">
        <v>1</v>
      </c>
      <c r="G122" s="45" t="n">
        <f aca="false">E122*F122</f>
        <v>3948.37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3948.37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3948.37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47380.44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330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331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RESUMO!J77</f>
        <v>3.4</v>
      </c>
      <c r="I77" s="78" t="n">
        <f aca="false">(H77*2*22)-(I23*0.06)</f>
        <v>48.8138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513.31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RESUMO!G77</f>
        <v>0.001</v>
      </c>
      <c r="I94" s="59" t="n">
        <f aca="false">TRUNC(H94*I117,2)</f>
        <v>3.37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RESUMO!H77</f>
        <v>0.000416</v>
      </c>
      <c r="I95" s="59" t="n">
        <f aca="false">TRUNC(H95*(I94+I117),2)</f>
        <v>1.4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24.04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110.99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RESUMO!I77</f>
        <v>0.05</v>
      </c>
      <c r="I99" s="59" t="n">
        <f aca="false">TRUNC(H99*I107,2)</f>
        <v>184.99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324.79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3379.93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3699.978106185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320.04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513.31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3375.16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324.79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3699.95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3699.95</v>
      </c>
      <c r="D122" s="108" t="n">
        <f aca="false">E13</f>
        <v>1</v>
      </c>
      <c r="E122" s="45" t="n">
        <f aca="false">C122*D122</f>
        <v>3699.95</v>
      </c>
      <c r="F122" s="43" t="n">
        <v>1</v>
      </c>
      <c r="G122" s="45" t="n">
        <f aca="false">E122*F122</f>
        <v>3699.95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3699.95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3699.95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44399.4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332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331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RESUMO!J78</f>
        <v>3.2</v>
      </c>
      <c r="I77" s="78" t="n">
        <f aca="false">(H77*2*22)-(I23*0.06)</f>
        <v>40.0138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504.51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RESUMO!G78</f>
        <v>0.001</v>
      </c>
      <c r="I94" s="59" t="n">
        <f aca="false">TRUNC(H94*I117,2)</f>
        <v>3.36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RESUMO!H78</f>
        <v>0.000416</v>
      </c>
      <c r="I95" s="59" t="n">
        <f aca="false">TRUNC(H95*(I94+I117),2)</f>
        <v>1.4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23.98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110.71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RESUMO!I78</f>
        <v>0.05</v>
      </c>
      <c r="I99" s="59" t="n">
        <f aca="false">TRUNC(H99*I107,2)</f>
        <v>184.51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323.96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3371.12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3690.33388067871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319.21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504.51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3366.36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323.96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3690.32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3690.32</v>
      </c>
      <c r="D122" s="108" t="n">
        <f aca="false">E13</f>
        <v>1</v>
      </c>
      <c r="E122" s="45" t="n">
        <f aca="false">C122*D122</f>
        <v>3690.32</v>
      </c>
      <c r="F122" s="43" t="n">
        <v>1</v>
      </c>
      <c r="G122" s="45" t="n">
        <f aca="false">E122*F122</f>
        <v>3690.32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3690.32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3690.32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44283.84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333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334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RESUMO!J80</f>
        <v>0</v>
      </c>
      <c r="I77" s="78" t="n">
        <v>0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464.5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RESUMO!G80</f>
        <v>0.001</v>
      </c>
      <c r="I94" s="59" t="n">
        <f aca="false">TRUNC(H94*I117,2)</f>
        <v>3.32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RESUMO!H80</f>
        <v>0.000416</v>
      </c>
      <c r="I95" s="59" t="n">
        <f aca="false">TRUNC(H95*(I94+I117),2)</f>
        <v>1.38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23.7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109.39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RESUMO!I80</f>
        <v>0.05</v>
      </c>
      <c r="I99" s="59" t="n">
        <f aca="false">TRUNC(H99*I107,2)</f>
        <v>182.32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320.11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3331.05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3646.46962233169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315.41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464.5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3326.35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320.11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3646.46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3646.46</v>
      </c>
      <c r="D122" s="108" t="n">
        <f aca="false">E13</f>
        <v>1</v>
      </c>
      <c r="E122" s="45" t="n">
        <f aca="false">C122*D122</f>
        <v>3646.46</v>
      </c>
      <c r="F122" s="43" t="n">
        <v>1</v>
      </c>
      <c r="G122" s="45" t="n">
        <f aca="false">E122*F122</f>
        <v>3646.46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3646.46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3646.46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43757.52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335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334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RESUMO!J81</f>
        <v>5.3</v>
      </c>
      <c r="I77" s="78" t="n">
        <f aca="false">(H77*2*22)-(I23*0.06)</f>
        <v>132.4138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596.91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RESUMO!G81</f>
        <v>0.001</v>
      </c>
      <c r="I94" s="59" t="n">
        <f aca="false">TRUNC(H94*I117,2)</f>
        <v>3.45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RESUMO!H81</f>
        <v>0.000416</v>
      </c>
      <c r="I95" s="59" t="n">
        <f aca="false">TRUNC(H95*(I94+I117),2)</f>
        <v>1.44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23.86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110.13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RESUMO!I81</f>
        <v>0.02</v>
      </c>
      <c r="I99" s="59" t="n">
        <f aca="false">TRUNC(H99*I107,2)</f>
        <v>73.42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0.057916</v>
      </c>
      <c r="I100" s="62" t="n">
        <f aca="false">TRUNC(SUM(I94:I99),2)</f>
        <v>212.3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0.0565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3463.65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3671.06518282989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207.41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596.91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3458.76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212.3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3671.06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3671.06</v>
      </c>
      <c r="D122" s="108" t="n">
        <f aca="false">E13</f>
        <v>1</v>
      </c>
      <c r="E122" s="45" t="n">
        <f aca="false">C122*D122</f>
        <v>3671.06</v>
      </c>
      <c r="F122" s="43" t="n">
        <v>1</v>
      </c>
      <c r="G122" s="45" t="n">
        <f aca="false">E122*F122</f>
        <v>3671.06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3671.06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3671.06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44052.72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336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334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RESUMO!J82</f>
        <v>5</v>
      </c>
      <c r="I77" s="78" t="n">
        <f aca="false">(H77*2*22)-(I23*0.06)</f>
        <v>119.2138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583.71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RESUMO!G82</f>
        <v>0.001</v>
      </c>
      <c r="I94" s="59" t="n">
        <f aca="false">TRUNC(H94*I117,2)</f>
        <v>3.44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RESUMO!H82</f>
        <v>0.000416</v>
      </c>
      <c r="I95" s="59" t="n">
        <f aca="false">TRUNC(H95*(I94+I117),2)</f>
        <v>1.43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24.55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113.31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RESUMO!I82</f>
        <v>0.05</v>
      </c>
      <c r="I99" s="59" t="n">
        <f aca="false">TRUNC(H99*I107,2)</f>
        <v>188.85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331.58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3450.43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3777.15380405036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326.72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583.71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3445.56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331.58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3777.14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3777.14</v>
      </c>
      <c r="D122" s="108" t="n">
        <f aca="false">E13</f>
        <v>1</v>
      </c>
      <c r="E122" s="45" t="n">
        <f aca="false">C122*D122</f>
        <v>3777.14</v>
      </c>
      <c r="F122" s="43" t="n">
        <v>1</v>
      </c>
      <c r="G122" s="45" t="n">
        <f aca="false">E122*F122</f>
        <v>3777.14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3777.14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3777.14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45325.68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337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338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RESUMO!J84</f>
        <v>3.5</v>
      </c>
      <c r="I77" s="78" t="n">
        <f aca="false">(H77*2*22)-(I23*0.06)</f>
        <v>53.2138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517.71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RESUMO!G84</f>
        <v>0.001</v>
      </c>
      <c r="I94" s="59" t="n">
        <f aca="false">TRUNC(H94*I117,2)</f>
        <v>3.37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RESUMO!H84</f>
        <v>0.000416</v>
      </c>
      <c r="I95" s="59" t="n">
        <f aca="false">TRUNC(H95*(I94+I117),2)</f>
        <v>1.4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24.08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111.14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RESUMO!I84</f>
        <v>0.05</v>
      </c>
      <c r="I99" s="59" t="n">
        <f aca="false">TRUNC(H99*I107,2)</f>
        <v>185.23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325.22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3384.33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3704.7947454844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320.46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517.71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3379.56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325.22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3704.78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3704.78</v>
      </c>
      <c r="D122" s="108" t="n">
        <f aca="false">E13</f>
        <v>1</v>
      </c>
      <c r="E122" s="45" t="n">
        <f aca="false">C122*D122</f>
        <v>3704.78</v>
      </c>
      <c r="F122" s="43" t="n">
        <v>1</v>
      </c>
      <c r="G122" s="45" t="n">
        <f aca="false">E122*F122</f>
        <v>3704.78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3704.78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3704.78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44457.36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4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28" activeCellId="0" sqref="I28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4" min="4" style="35" width="11.14"/>
    <col collapsed="false" customWidth="true" hidden="false" outlineLevel="0" max="5" min="5" style="35" width="10.85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57"/>
    <col collapsed="false" customWidth="true" hidden="false" outlineLevel="0" max="10" min="10" style="35" width="16"/>
    <col collapsed="false" customWidth="true" hidden="false" outlineLevel="0" max="14" min="14" style="35" width="12.42"/>
    <col collapsed="false" customWidth="true" hidden="false" outlineLevel="0" max="18" min="18" style="35" width="10.29"/>
    <col collapsed="false" customWidth="true" hidden="false" outlineLevel="0" max="19" min="19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228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116"/>
      <c r="B4" s="116"/>
      <c r="C4" s="116"/>
      <c r="D4" s="116"/>
      <c r="E4" s="116"/>
      <c r="F4" s="116"/>
      <c r="G4" s="116"/>
      <c r="H4" s="116"/>
      <c r="I4" s="116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12.7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117" t="s">
        <v>229</v>
      </c>
    </row>
    <row r="8" customFormat="false" ht="12.75" hidden="false" customHeight="false" outlineLevel="0" collapsed="false">
      <c r="A8" s="43" t="s">
        <v>103</v>
      </c>
      <c r="B8" s="44" t="s">
        <v>230</v>
      </c>
      <c r="C8" s="44"/>
      <c r="D8" s="44"/>
      <c r="E8" s="44"/>
      <c r="F8" s="44"/>
      <c r="G8" s="44"/>
      <c r="H8" s="44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5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118" t="s">
        <v>231</v>
      </c>
      <c r="B13" s="118"/>
      <c r="C13" s="43" t="s">
        <v>113</v>
      </c>
      <c r="D13" s="43"/>
      <c r="E13" s="43"/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2" t="s">
        <v>232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233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119" t="n">
        <v>1516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117" t="s">
        <v>234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235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236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n">
        <v>1</v>
      </c>
      <c r="B23" s="57" t="s">
        <v>124</v>
      </c>
      <c r="C23" s="57"/>
      <c r="D23" s="57"/>
      <c r="E23" s="57"/>
      <c r="F23" s="57"/>
      <c r="G23" s="57"/>
      <c r="H23" s="57" t="s">
        <v>156</v>
      </c>
      <c r="I23" s="68" t="s">
        <v>157</v>
      </c>
    </row>
    <row r="24" customFormat="false" ht="12.75" hidden="false" customHeight="false" outlineLevel="0" collapsed="false">
      <c r="A24" s="57" t="s">
        <v>98</v>
      </c>
      <c r="B24" s="44" t="s">
        <v>125</v>
      </c>
      <c r="C24" s="44"/>
      <c r="D24" s="44"/>
      <c r="E24" s="44"/>
      <c r="F24" s="44"/>
      <c r="G24" s="44"/>
      <c r="H24" s="58"/>
      <c r="I24" s="59" t="n">
        <f aca="false">I18</f>
        <v>1516</v>
      </c>
    </row>
    <row r="25" customFormat="false" ht="12.75" hidden="false" customHeight="false" outlineLevel="0" collapsed="false">
      <c r="A25" s="57" t="s">
        <v>100</v>
      </c>
      <c r="B25" s="44" t="s">
        <v>126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103</v>
      </c>
      <c r="B26" s="44" t="s">
        <v>127</v>
      </c>
      <c r="C26" s="44"/>
      <c r="D26" s="44"/>
      <c r="E26" s="44"/>
      <c r="F26" s="44"/>
      <c r="G26" s="44"/>
      <c r="H26" s="60"/>
      <c r="I26" s="59" t="n">
        <f aca="false">I25*H26</f>
        <v>0</v>
      </c>
    </row>
    <row r="27" customFormat="false" ht="12.75" hidden="false" customHeight="false" outlineLevel="0" collapsed="false">
      <c r="A27" s="57" t="s">
        <v>106</v>
      </c>
      <c r="B27" s="44" t="s">
        <v>128</v>
      </c>
      <c r="C27" s="44"/>
      <c r="D27" s="44"/>
      <c r="E27" s="44"/>
      <c r="F27" s="44"/>
      <c r="G27" s="44"/>
      <c r="H27" s="61"/>
      <c r="I27" s="59" t="n">
        <f aca="false">(I24+I25)*H27</f>
        <v>0</v>
      </c>
    </row>
    <row r="28" customFormat="false" ht="12.75" hidden="false" customHeight="false" outlineLevel="0" collapsed="false">
      <c r="A28" s="57" t="s">
        <v>129</v>
      </c>
      <c r="B28" s="44" t="s">
        <v>130</v>
      </c>
      <c r="C28" s="44"/>
      <c r="D28" s="44"/>
      <c r="E28" s="44"/>
      <c r="F28" s="44"/>
      <c r="G28" s="44"/>
      <c r="H28" s="61"/>
      <c r="I28" s="59" t="n">
        <f aca="false">(I24+I25)*H28</f>
        <v>0</v>
      </c>
    </row>
    <row r="29" customFormat="false" ht="12.75" hidden="false" customHeight="false" outlineLevel="0" collapsed="false">
      <c r="A29" s="57"/>
      <c r="B29" s="47"/>
      <c r="C29" s="47"/>
      <c r="D29" s="47"/>
      <c r="E29" s="47"/>
      <c r="F29" s="47"/>
      <c r="G29" s="47"/>
      <c r="H29" s="120"/>
      <c r="I29" s="81" t="n">
        <f aca="false">(I24+I25)*H29</f>
        <v>0</v>
      </c>
      <c r="J29" s="121"/>
    </row>
    <row r="30" customFormat="false" ht="12.75" hidden="false" customHeight="false" outlineLevel="0" collapsed="false">
      <c r="A30" s="57"/>
      <c r="B30" s="44"/>
      <c r="C30" s="44"/>
      <c r="D30" s="44"/>
      <c r="E30" s="44"/>
      <c r="F30" s="44"/>
      <c r="G30" s="44"/>
      <c r="H30" s="60"/>
      <c r="I30" s="59" t="n">
        <f aca="false">I24*H30</f>
        <v>0</v>
      </c>
    </row>
    <row r="31" customFormat="false" ht="12.75" hidden="false" customHeight="false" outlineLevel="0" collapsed="false">
      <c r="A31" s="57" t="s">
        <v>131</v>
      </c>
      <c r="B31" s="57"/>
      <c r="C31" s="57"/>
      <c r="D31" s="57"/>
      <c r="E31" s="57"/>
      <c r="F31" s="57"/>
      <c r="G31" s="57"/>
      <c r="H31" s="57"/>
      <c r="I31" s="62" t="n">
        <f aca="false">TRUNC(SUM(I24:I30),2)</f>
        <v>1516</v>
      </c>
    </row>
    <row r="32" customFormat="false" ht="12.75" hidden="false" customHeight="false" outlineLevel="0" collapsed="false">
      <c r="A32" s="63"/>
      <c r="B32" s="63"/>
      <c r="C32" s="63"/>
      <c r="D32" s="63"/>
      <c r="E32" s="63"/>
      <c r="F32" s="63"/>
      <c r="G32" s="63"/>
      <c r="H32" s="63"/>
      <c r="I32" s="64"/>
    </row>
    <row r="33" customFormat="false" ht="12.75" hidden="false" customHeight="false" outlineLevel="0" collapsed="false">
      <c r="A33" s="42" t="s">
        <v>237</v>
      </c>
      <c r="B33" s="42"/>
      <c r="C33" s="42"/>
      <c r="D33" s="42"/>
      <c r="E33" s="42"/>
      <c r="F33" s="42"/>
      <c r="G33" s="42"/>
      <c r="H33" s="42"/>
      <c r="I33" s="42"/>
    </row>
    <row r="34" customFormat="false" ht="12.75" hidden="false" customHeight="false" outlineLevel="0" collapsed="false">
      <c r="A34" s="57" t="s">
        <v>238</v>
      </c>
      <c r="B34" s="57"/>
      <c r="C34" s="57"/>
      <c r="D34" s="57"/>
      <c r="E34" s="57"/>
      <c r="F34" s="57"/>
      <c r="G34" s="57"/>
      <c r="H34" s="57" t="s">
        <v>156</v>
      </c>
      <c r="I34" s="68" t="s">
        <v>157</v>
      </c>
    </row>
    <row r="35" customFormat="false" ht="12.75" hidden="false" customHeight="false" outlineLevel="0" collapsed="false">
      <c r="A35" s="57" t="s">
        <v>98</v>
      </c>
      <c r="B35" s="44" t="s">
        <v>239</v>
      </c>
      <c r="C35" s="44"/>
      <c r="D35" s="44"/>
      <c r="E35" s="44"/>
      <c r="F35" s="44"/>
      <c r="G35" s="44"/>
      <c r="H35" s="82" t="n">
        <v>0.0833</v>
      </c>
      <c r="I35" s="59" t="n">
        <f aca="false">$I$31*H35</f>
        <v>126.2828</v>
      </c>
    </row>
    <row r="36" customFormat="false" ht="12.75" hidden="false" customHeight="false" outlineLevel="0" collapsed="false">
      <c r="A36" s="57" t="s">
        <v>100</v>
      </c>
      <c r="B36" s="47" t="s">
        <v>240</v>
      </c>
      <c r="C36" s="47"/>
      <c r="D36" s="47"/>
      <c r="E36" s="47"/>
      <c r="F36" s="47"/>
      <c r="G36" s="47"/>
      <c r="H36" s="122" t="n">
        <v>0.1111</v>
      </c>
      <c r="I36" s="59" t="n">
        <f aca="false">H36*I31</f>
        <v>168.4276</v>
      </c>
    </row>
    <row r="37" customFormat="false" ht="12.75" hidden="false" customHeight="false" outlineLevel="0" collapsed="false">
      <c r="A37" s="57" t="s">
        <v>241</v>
      </c>
      <c r="B37" s="57"/>
      <c r="C37" s="57"/>
      <c r="D37" s="57"/>
      <c r="E37" s="57"/>
      <c r="F37" s="57"/>
      <c r="G37" s="57"/>
      <c r="H37" s="75" t="n">
        <f aca="false">TRUNC(SUM(H35:H36),4)</f>
        <v>0.1944</v>
      </c>
      <c r="I37" s="62" t="n">
        <f aca="false">TRUNC(SUM(I35:I36),2)</f>
        <v>294.71</v>
      </c>
    </row>
    <row r="38" customFormat="false" ht="12.75" hidden="false" customHeight="false" outlineLevel="0" collapsed="false">
      <c r="A38" s="123"/>
      <c r="B38" s="123"/>
      <c r="C38" s="123"/>
      <c r="D38" s="123"/>
      <c r="E38" s="123"/>
      <c r="F38" s="123"/>
      <c r="G38" s="123"/>
      <c r="H38" s="123"/>
      <c r="I38" s="123"/>
    </row>
    <row r="39" customFormat="false" ht="12.75" hidden="false" customHeight="false" outlineLevel="0" collapsed="false">
      <c r="A39" s="57" t="s">
        <v>242</v>
      </c>
      <c r="B39" s="57"/>
      <c r="C39" s="57"/>
      <c r="D39" s="57"/>
      <c r="E39" s="57"/>
      <c r="F39" s="57"/>
      <c r="G39" s="57"/>
      <c r="H39" s="57" t="s">
        <v>156</v>
      </c>
      <c r="I39" s="68" t="s">
        <v>157</v>
      </c>
    </row>
    <row r="40" customFormat="false" ht="12.75" hidden="false" customHeight="false" outlineLevel="0" collapsed="false">
      <c r="A40" s="57" t="s">
        <v>98</v>
      </c>
      <c r="B40" s="44" t="s">
        <v>133</v>
      </c>
      <c r="C40" s="44"/>
      <c r="D40" s="44"/>
      <c r="E40" s="44"/>
      <c r="F40" s="44"/>
      <c r="G40" s="44"/>
      <c r="H40" s="82" t="n">
        <v>0.2</v>
      </c>
      <c r="I40" s="59" t="n">
        <f aca="false">H40*($I$31)</f>
        <v>303.2</v>
      </c>
    </row>
    <row r="41" customFormat="false" ht="12.75" hidden="false" customHeight="false" outlineLevel="0" collapsed="false">
      <c r="A41" s="57" t="s">
        <v>100</v>
      </c>
      <c r="B41" s="44" t="s">
        <v>134</v>
      </c>
      <c r="C41" s="44"/>
      <c r="D41" s="44"/>
      <c r="E41" s="44"/>
      <c r="F41" s="44"/>
      <c r="G41" s="44"/>
      <c r="H41" s="82" t="n">
        <v>0.025</v>
      </c>
      <c r="I41" s="59" t="n">
        <f aca="false">H41*($I$31)</f>
        <v>37.9</v>
      </c>
    </row>
    <row r="42" customFormat="false" ht="12.75" hidden="false" customHeight="false" outlineLevel="0" collapsed="false">
      <c r="A42" s="57" t="s">
        <v>103</v>
      </c>
      <c r="B42" s="47" t="s">
        <v>243</v>
      </c>
      <c r="C42" s="47"/>
      <c r="D42" s="47"/>
      <c r="E42" s="47"/>
      <c r="F42" s="47"/>
      <c r="G42" s="47"/>
      <c r="H42" s="122" t="n">
        <v>0.03</v>
      </c>
      <c r="I42" s="59" t="n">
        <f aca="false">H42*($I$31)</f>
        <v>45.48</v>
      </c>
    </row>
    <row r="43" customFormat="false" ht="12.75" hidden="false" customHeight="false" outlineLevel="0" collapsed="false">
      <c r="A43" s="57" t="s">
        <v>106</v>
      </c>
      <c r="B43" s="44" t="s">
        <v>136</v>
      </c>
      <c r="C43" s="44"/>
      <c r="D43" s="44"/>
      <c r="E43" s="44"/>
      <c r="F43" s="44"/>
      <c r="G43" s="44"/>
      <c r="H43" s="82" t="n">
        <v>0.015</v>
      </c>
      <c r="I43" s="59" t="n">
        <f aca="false">H43*($I$31)</f>
        <v>22.74</v>
      </c>
    </row>
    <row r="44" customFormat="false" ht="12.75" hidden="false" customHeight="false" outlineLevel="0" collapsed="false">
      <c r="A44" s="57" t="s">
        <v>129</v>
      </c>
      <c r="B44" s="44" t="s">
        <v>137</v>
      </c>
      <c r="C44" s="44"/>
      <c r="D44" s="44"/>
      <c r="E44" s="44"/>
      <c r="F44" s="44"/>
      <c r="G44" s="44"/>
      <c r="H44" s="82" t="n">
        <v>0.01</v>
      </c>
      <c r="I44" s="59" t="n">
        <f aca="false">H44*($I$31)</f>
        <v>15.16</v>
      </c>
    </row>
    <row r="45" customFormat="false" ht="12.75" hidden="false" customHeight="false" outlineLevel="0" collapsed="false">
      <c r="A45" s="57" t="s">
        <v>138</v>
      </c>
      <c r="B45" s="44" t="s">
        <v>139</v>
      </c>
      <c r="C45" s="44"/>
      <c r="D45" s="44"/>
      <c r="E45" s="44"/>
      <c r="F45" s="44"/>
      <c r="G45" s="44"/>
      <c r="H45" s="82" t="n">
        <v>0.006</v>
      </c>
      <c r="I45" s="59" t="n">
        <f aca="false">H45*($I$31)</f>
        <v>9.096</v>
      </c>
    </row>
    <row r="46" customFormat="false" ht="12.75" hidden="false" customHeight="false" outlineLevel="0" collapsed="false">
      <c r="A46" s="57" t="s">
        <v>140</v>
      </c>
      <c r="B46" s="44" t="s">
        <v>141</v>
      </c>
      <c r="C46" s="44"/>
      <c r="D46" s="44"/>
      <c r="E46" s="44"/>
      <c r="F46" s="44"/>
      <c r="G46" s="44"/>
      <c r="H46" s="82" t="n">
        <v>0.002</v>
      </c>
      <c r="I46" s="59" t="n">
        <f aca="false">H46*($I$31)</f>
        <v>3.032</v>
      </c>
    </row>
    <row r="47" customFormat="false" ht="12.75" hidden="false" customHeight="false" outlineLevel="0" collapsed="false">
      <c r="A47" s="57" t="s">
        <v>142</v>
      </c>
      <c r="B47" s="44" t="s">
        <v>143</v>
      </c>
      <c r="C47" s="44"/>
      <c r="D47" s="44"/>
      <c r="E47" s="44"/>
      <c r="F47" s="44"/>
      <c r="G47" s="44"/>
      <c r="H47" s="82" t="n">
        <v>0.08</v>
      </c>
      <c r="I47" s="59" t="n">
        <f aca="false">H47*($I$31)</f>
        <v>121.28</v>
      </c>
    </row>
    <row r="48" customFormat="false" ht="12.75" hidden="false" customHeight="false" outlineLevel="0" collapsed="false">
      <c r="A48" s="57" t="s">
        <v>244</v>
      </c>
      <c r="B48" s="57"/>
      <c r="C48" s="57"/>
      <c r="D48" s="57"/>
      <c r="E48" s="57"/>
      <c r="F48" s="57"/>
      <c r="G48" s="57"/>
      <c r="H48" s="75" t="n">
        <f aca="false">SUM(H40:H47)</f>
        <v>0.368</v>
      </c>
      <c r="I48" s="62" t="n">
        <f aca="false">TRUNC(SUM(I40:I47),2)</f>
        <v>557.88</v>
      </c>
    </row>
    <row r="49" customFormat="false" ht="12.75" hidden="false" customHeight="false" outlineLevel="0" collapsed="false">
      <c r="A49" s="124"/>
      <c r="B49" s="124"/>
      <c r="C49" s="124"/>
      <c r="D49" s="124"/>
      <c r="E49" s="124"/>
      <c r="F49" s="124"/>
      <c r="G49" s="124"/>
      <c r="H49" s="124"/>
      <c r="I49" s="124"/>
    </row>
    <row r="50" customFormat="false" ht="12.75" hidden="false" customHeight="false" outlineLevel="0" collapsed="false">
      <c r="A50" s="57" t="s">
        <v>171</v>
      </c>
      <c r="B50" s="57"/>
      <c r="C50" s="57"/>
      <c r="D50" s="57"/>
      <c r="E50" s="57"/>
      <c r="F50" s="57"/>
      <c r="G50" s="57"/>
      <c r="H50" s="75"/>
      <c r="I50" s="68" t="s">
        <v>157</v>
      </c>
    </row>
    <row r="51" customFormat="false" ht="12.75" hidden="false" customHeight="false" outlineLevel="0" collapsed="false">
      <c r="A51" s="57" t="s">
        <v>98</v>
      </c>
      <c r="B51" s="76" t="s">
        <v>172</v>
      </c>
      <c r="C51" s="76"/>
      <c r="D51" s="76"/>
      <c r="E51" s="76"/>
      <c r="F51" s="76"/>
      <c r="G51" s="76"/>
      <c r="H51" s="77" t="e">
        <f aca="false">#REF!</f>
        <v>#REF!</v>
      </c>
      <c r="I51" s="78" t="e">
        <f aca="false">#REF!-#REF!</f>
        <v>#REF!</v>
      </c>
    </row>
    <row r="52" customFormat="false" ht="12.75" hidden="false" customHeight="false" outlineLevel="0" collapsed="false">
      <c r="A52" s="57" t="s">
        <v>100</v>
      </c>
      <c r="B52" s="76" t="s">
        <v>245</v>
      </c>
      <c r="C52" s="76"/>
      <c r="D52" s="76"/>
      <c r="E52" s="76"/>
      <c r="F52" s="76"/>
      <c r="G52" s="76"/>
      <c r="H52" s="77" t="e">
        <f aca="false">#REF!</f>
        <v>#REF!</v>
      </c>
      <c r="I52" s="78" t="e">
        <f aca="false">#REF!</f>
        <v>#REF!</v>
      </c>
    </row>
    <row r="53" customFormat="false" ht="12.75" hidden="false" customHeight="false" outlineLevel="0" collapsed="false">
      <c r="A53" s="57" t="s">
        <v>103</v>
      </c>
      <c r="B53" s="76" t="s">
        <v>174</v>
      </c>
      <c r="C53" s="76"/>
      <c r="D53" s="76"/>
      <c r="E53" s="76"/>
      <c r="F53" s="76"/>
      <c r="G53" s="76"/>
      <c r="H53" s="43" t="s">
        <v>175</v>
      </c>
      <c r="I53" s="78" t="n">
        <v>0</v>
      </c>
    </row>
    <row r="54" customFormat="false" ht="12.75" hidden="false" customHeight="false" outlineLevel="0" collapsed="false">
      <c r="A54" s="57" t="s">
        <v>106</v>
      </c>
      <c r="B54" s="79" t="s">
        <v>246</v>
      </c>
      <c r="C54" s="79"/>
      <c r="D54" s="79"/>
      <c r="E54" s="79"/>
      <c r="F54" s="79"/>
      <c r="G54" s="79"/>
      <c r="H54" s="43"/>
      <c r="I54" s="78" t="e">
        <f aca="false">#REF!</f>
        <v>#REF!</v>
      </c>
    </row>
    <row r="55" customFormat="false" ht="12.75" hidden="false" customHeight="false" outlineLevel="0" collapsed="false">
      <c r="A55" s="57" t="s">
        <v>177</v>
      </c>
      <c r="B55" s="57"/>
      <c r="C55" s="57"/>
      <c r="D55" s="57"/>
      <c r="E55" s="57"/>
      <c r="F55" s="57"/>
      <c r="G55" s="57"/>
      <c r="H55" s="57"/>
      <c r="I55" s="62" t="e">
        <f aca="false">TRUNC(SUM(I51:I54),2)</f>
        <v>#REF!</v>
      </c>
    </row>
    <row r="56" customFormat="false" ht="12.75" hidden="false" customHeight="false" outlineLevel="0" collapsed="false">
      <c r="A56" s="124"/>
      <c r="B56" s="124"/>
      <c r="C56" s="124"/>
      <c r="D56" s="124"/>
      <c r="E56" s="124"/>
      <c r="F56" s="124"/>
      <c r="G56" s="124"/>
      <c r="H56" s="124"/>
      <c r="I56" s="124"/>
    </row>
    <row r="57" customFormat="false" ht="12.75" hidden="false" customHeight="false" outlineLevel="0" collapsed="false">
      <c r="A57" s="98" t="s">
        <v>247</v>
      </c>
      <c r="B57" s="98"/>
      <c r="C57" s="98"/>
      <c r="D57" s="98"/>
      <c r="E57" s="98"/>
      <c r="F57" s="98"/>
      <c r="G57" s="98"/>
      <c r="H57" s="98"/>
      <c r="I57" s="98"/>
    </row>
    <row r="58" customFormat="false" ht="12.75" hidden="false" customHeight="false" outlineLevel="0" collapsed="false">
      <c r="A58" s="57" t="s">
        <v>248</v>
      </c>
      <c r="B58" s="57"/>
      <c r="C58" s="57"/>
      <c r="D58" s="57"/>
      <c r="E58" s="57"/>
      <c r="F58" s="57"/>
      <c r="G58" s="57"/>
      <c r="H58" s="57"/>
      <c r="I58" s="68" t="s">
        <v>157</v>
      </c>
    </row>
    <row r="59" customFormat="false" ht="12.75" hidden="false" customHeight="false" outlineLevel="0" collapsed="false">
      <c r="A59" s="57" t="s">
        <v>249</v>
      </c>
      <c r="B59" s="43" t="s">
        <v>250</v>
      </c>
      <c r="C59" s="43"/>
      <c r="D59" s="43"/>
      <c r="E59" s="43"/>
      <c r="F59" s="43"/>
      <c r="G59" s="43"/>
      <c r="H59" s="43"/>
      <c r="I59" s="59" t="n">
        <f aca="false">I37</f>
        <v>294.71</v>
      </c>
    </row>
    <row r="60" customFormat="false" ht="12.75" hidden="false" customHeight="false" outlineLevel="0" collapsed="false">
      <c r="A60" s="57" t="s">
        <v>251</v>
      </c>
      <c r="B60" s="43" t="s">
        <v>252</v>
      </c>
      <c r="C60" s="43"/>
      <c r="D60" s="43"/>
      <c r="E60" s="43"/>
      <c r="F60" s="43"/>
      <c r="G60" s="43"/>
      <c r="H60" s="43"/>
      <c r="I60" s="59" t="n">
        <f aca="false">I48</f>
        <v>557.88</v>
      </c>
    </row>
    <row r="61" customFormat="false" ht="12.75" hidden="false" customHeight="false" outlineLevel="0" collapsed="false">
      <c r="A61" s="57" t="s">
        <v>253</v>
      </c>
      <c r="B61" s="43" t="s">
        <v>254</v>
      </c>
      <c r="C61" s="43"/>
      <c r="D61" s="43"/>
      <c r="E61" s="43"/>
      <c r="F61" s="43"/>
      <c r="G61" s="43"/>
      <c r="H61" s="43"/>
      <c r="I61" s="59" t="e">
        <f aca="false">I55</f>
        <v>#REF!</v>
      </c>
    </row>
    <row r="62" customFormat="false" ht="12.75" hidden="false" customHeight="false" outlineLevel="0" collapsed="false">
      <c r="A62" s="57" t="s">
        <v>255</v>
      </c>
      <c r="B62" s="57"/>
      <c r="C62" s="57"/>
      <c r="D62" s="57"/>
      <c r="E62" s="57"/>
      <c r="F62" s="57"/>
      <c r="G62" s="57"/>
      <c r="H62" s="57"/>
      <c r="I62" s="62" t="e">
        <f aca="false">TRUNC(SUM(I59:I61),2)</f>
        <v>#REF!</v>
      </c>
    </row>
    <row r="63" customFormat="false" ht="12.75" hidden="false" customHeight="false" outlineLevel="0" collapsed="false">
      <c r="A63" s="80"/>
      <c r="B63" s="80"/>
      <c r="C63" s="80"/>
      <c r="D63" s="80"/>
      <c r="E63" s="80"/>
      <c r="F63" s="80"/>
      <c r="G63" s="80"/>
      <c r="H63" s="80"/>
      <c r="I63" s="80"/>
    </row>
    <row r="64" customFormat="false" ht="12.75" hidden="false" customHeight="false" outlineLevel="0" collapsed="false">
      <c r="A64" s="42" t="s">
        <v>256</v>
      </c>
      <c r="B64" s="42"/>
      <c r="C64" s="42"/>
      <c r="D64" s="42"/>
      <c r="E64" s="42"/>
      <c r="F64" s="42"/>
      <c r="G64" s="42"/>
      <c r="H64" s="42"/>
      <c r="I64" s="42"/>
    </row>
    <row r="65" customFormat="false" ht="12.75" hidden="false" customHeight="false" outlineLevel="0" collapsed="false">
      <c r="A65" s="57" t="n">
        <v>3</v>
      </c>
      <c r="B65" s="57" t="s">
        <v>155</v>
      </c>
      <c r="C65" s="57"/>
      <c r="D65" s="57"/>
      <c r="E65" s="57"/>
      <c r="F65" s="57"/>
      <c r="G65" s="57"/>
      <c r="H65" s="57" t="s">
        <v>156</v>
      </c>
      <c r="I65" s="68" t="s">
        <v>157</v>
      </c>
    </row>
    <row r="66" customFormat="false" ht="12.75" hidden="false" customHeight="false" outlineLevel="0" collapsed="false">
      <c r="A66" s="57" t="s">
        <v>98</v>
      </c>
      <c r="B66" s="44" t="s">
        <v>158</v>
      </c>
      <c r="C66" s="44"/>
      <c r="D66" s="44"/>
      <c r="E66" s="44"/>
      <c r="F66" s="44"/>
      <c r="G66" s="44"/>
      <c r="H66" s="82" t="n">
        <v>0.0042</v>
      </c>
      <c r="I66" s="59" t="n">
        <f aca="false">$I$31*H66</f>
        <v>6.3672</v>
      </c>
    </row>
    <row r="67" customFormat="false" ht="12.75" hidden="false" customHeight="false" outlineLevel="0" collapsed="false">
      <c r="A67" s="57" t="s">
        <v>100</v>
      </c>
      <c r="B67" s="44" t="s">
        <v>257</v>
      </c>
      <c r="C67" s="44"/>
      <c r="D67" s="44"/>
      <c r="E67" s="44"/>
      <c r="F67" s="44"/>
      <c r="G67" s="44"/>
      <c r="H67" s="82" t="n">
        <f aca="false">0.08*H66</f>
        <v>0.000336</v>
      </c>
      <c r="I67" s="59" t="n">
        <f aca="false">H67*I31</f>
        <v>0.509376</v>
      </c>
    </row>
    <row r="68" customFormat="false" ht="12.75" hidden="false" customHeight="false" outlineLevel="0" collapsed="false">
      <c r="A68" s="57" t="s">
        <v>103</v>
      </c>
      <c r="B68" s="44" t="s">
        <v>258</v>
      </c>
      <c r="C68" s="44"/>
      <c r="D68" s="44"/>
      <c r="E68" s="44"/>
      <c r="F68" s="44"/>
      <c r="G68" s="44"/>
      <c r="H68" s="82" t="n">
        <v>0.0344</v>
      </c>
      <c r="I68" s="59" t="n">
        <f aca="false">$I$31*H68</f>
        <v>52.1504</v>
      </c>
    </row>
    <row r="69" customFormat="false" ht="12.75" hidden="false" customHeight="false" outlineLevel="0" collapsed="false">
      <c r="A69" s="57" t="s">
        <v>106</v>
      </c>
      <c r="B69" s="44" t="s">
        <v>148</v>
      </c>
      <c r="C69" s="44"/>
      <c r="D69" s="44"/>
      <c r="E69" s="44"/>
      <c r="F69" s="44"/>
      <c r="G69" s="44"/>
      <c r="H69" s="82" t="n">
        <v>0.005</v>
      </c>
      <c r="I69" s="59" t="n">
        <f aca="false">$I$31*H69</f>
        <v>7.58</v>
      </c>
    </row>
    <row r="70" customFormat="false" ht="12.75" hidden="false" customHeight="false" outlineLevel="0" collapsed="false">
      <c r="A70" s="57" t="s">
        <v>129</v>
      </c>
      <c r="B70" s="53" t="s">
        <v>259</v>
      </c>
      <c r="C70" s="53"/>
      <c r="D70" s="53"/>
      <c r="E70" s="53"/>
      <c r="F70" s="53"/>
      <c r="G70" s="53"/>
      <c r="H70" s="122" t="n">
        <v>0.0072</v>
      </c>
      <c r="I70" s="59" t="n">
        <f aca="false">$I$31*H70</f>
        <v>10.9152</v>
      </c>
    </row>
    <row r="71" customFormat="false" ht="12.75" hidden="false" customHeight="false" outlineLevel="0" collapsed="false">
      <c r="A71" s="57" t="s">
        <v>138</v>
      </c>
      <c r="B71" s="44" t="s">
        <v>260</v>
      </c>
      <c r="C71" s="44"/>
      <c r="D71" s="44"/>
      <c r="E71" s="44"/>
      <c r="F71" s="44"/>
      <c r="G71" s="44"/>
      <c r="H71" s="82" t="n">
        <v>0.00062</v>
      </c>
      <c r="I71" s="59" t="n">
        <f aca="false">$I$31*H71</f>
        <v>0.93992</v>
      </c>
    </row>
    <row r="72" customFormat="false" ht="12.75" hidden="false" customHeight="false" outlineLevel="0" collapsed="false">
      <c r="A72" s="57" t="s">
        <v>261</v>
      </c>
      <c r="B72" s="57"/>
      <c r="C72" s="57"/>
      <c r="D72" s="57"/>
      <c r="E72" s="57"/>
      <c r="F72" s="57"/>
      <c r="G72" s="57"/>
      <c r="H72" s="75" t="n">
        <f aca="false">SUM(H66:H71)</f>
        <v>0.051756</v>
      </c>
      <c r="I72" s="62" t="n">
        <f aca="false">TRUNC(SUM(I66:I71),2)</f>
        <v>78.46</v>
      </c>
    </row>
    <row r="73" customFormat="false" ht="12.75" hidden="false" customHeight="false" outlineLevel="0" collapsed="false">
      <c r="A73" s="125"/>
      <c r="B73" s="125"/>
      <c r="C73" s="125"/>
      <c r="D73" s="125"/>
      <c r="E73" s="125"/>
      <c r="F73" s="125"/>
      <c r="G73" s="125"/>
      <c r="H73" s="125"/>
      <c r="I73" s="125"/>
    </row>
    <row r="74" customFormat="false" ht="12.75" hidden="false" customHeight="false" outlineLevel="0" collapsed="false">
      <c r="A74" s="42" t="s">
        <v>262</v>
      </c>
      <c r="B74" s="42"/>
      <c r="C74" s="42"/>
      <c r="D74" s="42"/>
      <c r="E74" s="42"/>
      <c r="F74" s="42"/>
      <c r="G74" s="42"/>
      <c r="H74" s="42"/>
      <c r="I74" s="42"/>
    </row>
    <row r="75" customFormat="false" ht="12.75" hidden="false" customHeight="false" outlineLevel="0" collapsed="false">
      <c r="A75" s="57" t="s">
        <v>263</v>
      </c>
      <c r="B75" s="57"/>
      <c r="C75" s="57"/>
      <c r="D75" s="57"/>
      <c r="E75" s="57"/>
      <c r="F75" s="57"/>
      <c r="G75" s="57"/>
      <c r="H75" s="57" t="s">
        <v>156</v>
      </c>
      <c r="I75" s="68" t="s">
        <v>157</v>
      </c>
    </row>
    <row r="76" customFormat="false" ht="12.75" hidden="false" customHeight="false" outlineLevel="0" collapsed="false">
      <c r="A76" s="57" t="s">
        <v>98</v>
      </c>
      <c r="B76" s="53" t="s">
        <v>264</v>
      </c>
      <c r="C76" s="53"/>
      <c r="D76" s="53"/>
      <c r="E76" s="53"/>
      <c r="F76" s="53"/>
      <c r="G76" s="53"/>
      <c r="H76" s="82" t="n">
        <v>0.0096</v>
      </c>
      <c r="I76" s="59" t="n">
        <f aca="false">$I$31*H76</f>
        <v>14.5536</v>
      </c>
    </row>
    <row r="77" customFormat="false" ht="24" hidden="false" customHeight="true" outlineLevel="0" collapsed="false">
      <c r="A77" s="57" t="s">
        <v>100</v>
      </c>
      <c r="B77" s="126" t="s">
        <v>265</v>
      </c>
      <c r="C77" s="126"/>
      <c r="D77" s="126"/>
      <c r="E77" s="126"/>
      <c r="F77" s="126"/>
      <c r="G77" s="126"/>
      <c r="H77" s="82" t="n">
        <v>0.0082</v>
      </c>
      <c r="I77" s="59" t="n">
        <f aca="false">$I$31*H77</f>
        <v>12.4312</v>
      </c>
    </row>
    <row r="78" customFormat="false" ht="12.75" hidden="false" customHeight="false" outlineLevel="0" collapsed="false">
      <c r="A78" s="57" t="s">
        <v>103</v>
      </c>
      <c r="B78" s="53" t="s">
        <v>266</v>
      </c>
      <c r="C78" s="53"/>
      <c r="D78" s="53"/>
      <c r="E78" s="53"/>
      <c r="F78" s="53"/>
      <c r="G78" s="53"/>
      <c r="H78" s="82" t="n">
        <v>0.0002</v>
      </c>
      <c r="I78" s="59" t="n">
        <f aca="false">$I$31*H78</f>
        <v>0.3032</v>
      </c>
    </row>
    <row r="79" customFormat="false" ht="12.75" hidden="false" customHeight="false" outlineLevel="0" collapsed="false">
      <c r="A79" s="57" t="s">
        <v>106</v>
      </c>
      <c r="B79" s="53" t="s">
        <v>267</v>
      </c>
      <c r="C79" s="53"/>
      <c r="D79" s="53"/>
      <c r="E79" s="53"/>
      <c r="F79" s="53"/>
      <c r="G79" s="53"/>
      <c r="H79" s="82" t="n">
        <v>0.0003</v>
      </c>
      <c r="I79" s="59" t="n">
        <f aca="false">$I$31*H79</f>
        <v>0.4548</v>
      </c>
    </row>
    <row r="80" customFormat="false" ht="12.75" hidden="false" customHeight="false" outlineLevel="0" collapsed="false">
      <c r="A80" s="57" t="s">
        <v>129</v>
      </c>
      <c r="B80" s="127" t="s">
        <v>268</v>
      </c>
      <c r="C80" s="127"/>
      <c r="D80" s="127"/>
      <c r="E80" s="127"/>
      <c r="F80" s="127"/>
      <c r="G80" s="127"/>
      <c r="H80" s="82" t="n">
        <v>0.0029</v>
      </c>
      <c r="I80" s="59" t="n">
        <f aca="false">$I$31*H80</f>
        <v>4.3964</v>
      </c>
    </row>
    <row r="81" customFormat="false" ht="12.75" hidden="false" customHeight="false" outlineLevel="0" collapsed="false">
      <c r="A81" s="57" t="s">
        <v>138</v>
      </c>
      <c r="B81" s="44" t="s">
        <v>183</v>
      </c>
      <c r="C81" s="44"/>
      <c r="D81" s="44"/>
      <c r="E81" s="44"/>
      <c r="F81" s="44"/>
      <c r="G81" s="44"/>
      <c r="H81" s="82" t="n">
        <v>0</v>
      </c>
      <c r="I81" s="59" t="n">
        <f aca="false">$I$31*H81</f>
        <v>0</v>
      </c>
    </row>
    <row r="82" customFormat="false" ht="12.75" hidden="false" customHeight="false" outlineLevel="0" collapsed="false">
      <c r="A82" s="57" t="s">
        <v>269</v>
      </c>
      <c r="B82" s="57"/>
      <c r="C82" s="57"/>
      <c r="D82" s="57"/>
      <c r="E82" s="57"/>
      <c r="F82" s="57"/>
      <c r="G82" s="57"/>
      <c r="H82" s="75" t="n">
        <f aca="false">TRUNC(SUM(H76:H81),4)</f>
        <v>0.0212</v>
      </c>
      <c r="I82" s="62" t="n">
        <f aca="false">TRUNC(SUM(I76:I81),2)</f>
        <v>32.13</v>
      </c>
    </row>
    <row r="83" customFormat="false" ht="12.75" hidden="false" customHeight="false" outlineLevel="0" collapsed="false">
      <c r="A83" s="128"/>
      <c r="B83" s="128"/>
      <c r="C83" s="128"/>
      <c r="D83" s="128"/>
      <c r="E83" s="128"/>
      <c r="F83" s="128"/>
      <c r="G83" s="128"/>
      <c r="H83" s="128"/>
      <c r="I83" s="128"/>
    </row>
    <row r="84" customFormat="false" ht="12.75" hidden="false" customHeight="false" outlineLevel="0" collapsed="false">
      <c r="A84" s="57" t="s">
        <v>270</v>
      </c>
      <c r="B84" s="57"/>
      <c r="C84" s="57"/>
      <c r="D84" s="57"/>
      <c r="E84" s="57"/>
      <c r="F84" s="57"/>
      <c r="G84" s="57"/>
      <c r="H84" s="57" t="s">
        <v>156</v>
      </c>
      <c r="I84" s="68" t="s">
        <v>157</v>
      </c>
    </row>
    <row r="85" customFormat="false" ht="12.75" hidden="false" customHeight="false" outlineLevel="0" collapsed="false">
      <c r="A85" s="57" t="s">
        <v>98</v>
      </c>
      <c r="B85" s="127" t="s">
        <v>271</v>
      </c>
      <c r="C85" s="127"/>
      <c r="D85" s="127"/>
      <c r="E85" s="127"/>
      <c r="F85" s="127"/>
      <c r="G85" s="127"/>
      <c r="H85" s="82" t="n">
        <v>0</v>
      </c>
      <c r="I85" s="59" t="n">
        <f aca="false">$I$31*H85</f>
        <v>0</v>
      </c>
    </row>
    <row r="86" customFormat="false" ht="12.75" hidden="false" customHeight="false" outlineLevel="0" collapsed="false">
      <c r="A86" s="57" t="s">
        <v>272</v>
      </c>
      <c r="B86" s="57"/>
      <c r="C86" s="57"/>
      <c r="D86" s="57"/>
      <c r="E86" s="57"/>
      <c r="F86" s="57"/>
      <c r="G86" s="57"/>
      <c r="H86" s="75" t="n">
        <f aca="false">TRUNC(SUM(H85),4)</f>
        <v>0</v>
      </c>
      <c r="I86" s="62" t="n">
        <f aca="false">TRUNC(SUM(I85),2)</f>
        <v>0</v>
      </c>
    </row>
    <row r="87" customFormat="false" ht="12.75" hidden="false" customHeight="false" outlineLevel="0" collapsed="false">
      <c r="A87" s="129"/>
      <c r="B87" s="129"/>
      <c r="C87" s="129"/>
      <c r="D87" s="129"/>
      <c r="E87" s="129"/>
      <c r="F87" s="129"/>
      <c r="G87" s="129"/>
      <c r="H87" s="129"/>
      <c r="I87" s="129"/>
    </row>
    <row r="88" customFormat="false" ht="12.75" hidden="false" customHeight="false" outlineLevel="0" collapsed="false">
      <c r="A88" s="98" t="s">
        <v>273</v>
      </c>
      <c r="B88" s="98"/>
      <c r="C88" s="98"/>
      <c r="D88" s="98"/>
      <c r="E88" s="98"/>
      <c r="F88" s="98"/>
      <c r="G88" s="98"/>
      <c r="H88" s="98"/>
      <c r="I88" s="98"/>
    </row>
    <row r="89" customFormat="false" ht="12.75" hidden="false" customHeight="false" outlineLevel="0" collapsed="false">
      <c r="A89" s="57" t="s">
        <v>274</v>
      </c>
      <c r="B89" s="57"/>
      <c r="C89" s="57"/>
      <c r="D89" s="57"/>
      <c r="E89" s="57"/>
      <c r="F89" s="57"/>
      <c r="G89" s="57"/>
      <c r="H89" s="57"/>
      <c r="I89" s="68" t="s">
        <v>157</v>
      </c>
    </row>
    <row r="90" customFormat="false" ht="12.75" hidden="false" customHeight="false" outlineLevel="0" collapsed="false">
      <c r="A90" s="57" t="s">
        <v>275</v>
      </c>
      <c r="B90" s="53" t="s">
        <v>276</v>
      </c>
      <c r="C90" s="53"/>
      <c r="D90" s="53"/>
      <c r="E90" s="53"/>
      <c r="F90" s="53"/>
      <c r="G90" s="53"/>
      <c r="H90" s="53"/>
      <c r="I90" s="59" t="n">
        <f aca="false">I82</f>
        <v>32.13</v>
      </c>
    </row>
    <row r="91" customFormat="false" ht="12.75" hidden="false" customHeight="false" outlineLevel="0" collapsed="false">
      <c r="A91" s="57" t="s">
        <v>277</v>
      </c>
      <c r="B91" s="53" t="s">
        <v>278</v>
      </c>
      <c r="C91" s="53"/>
      <c r="D91" s="53"/>
      <c r="E91" s="53"/>
      <c r="F91" s="53"/>
      <c r="G91" s="53"/>
      <c r="H91" s="53"/>
      <c r="I91" s="59" t="n">
        <f aca="false">I86</f>
        <v>0</v>
      </c>
    </row>
    <row r="92" customFormat="false" ht="12.75" hidden="false" customHeight="false" outlineLevel="0" collapsed="false">
      <c r="A92" s="57" t="s">
        <v>279</v>
      </c>
      <c r="B92" s="57"/>
      <c r="C92" s="57"/>
      <c r="D92" s="57"/>
      <c r="E92" s="57"/>
      <c r="F92" s="57"/>
      <c r="G92" s="57"/>
      <c r="H92" s="57"/>
      <c r="I92" s="62" t="n">
        <f aca="false">TRUNC(SUM(I90:I91),2)</f>
        <v>32.13</v>
      </c>
    </row>
    <row r="93" customFormat="false" ht="12.75" hidden="false" customHeight="false" outlineLevel="0" collapsed="false">
      <c r="A93" s="80"/>
      <c r="B93" s="80"/>
      <c r="C93" s="80"/>
      <c r="D93" s="80"/>
      <c r="E93" s="80"/>
      <c r="F93" s="80"/>
      <c r="G93" s="80"/>
      <c r="H93" s="80"/>
      <c r="I93" s="80"/>
    </row>
    <row r="94" customFormat="false" ht="12.75" hidden="false" customHeight="false" outlineLevel="0" collapsed="false">
      <c r="A94" s="42" t="s">
        <v>178</v>
      </c>
      <c r="B94" s="42"/>
      <c r="C94" s="42"/>
      <c r="D94" s="42"/>
      <c r="E94" s="42"/>
      <c r="F94" s="42"/>
      <c r="G94" s="42"/>
      <c r="H94" s="42"/>
      <c r="I94" s="42"/>
    </row>
    <row r="95" customFormat="false" ht="12.75" hidden="false" customHeight="false" outlineLevel="0" collapsed="false">
      <c r="A95" s="57" t="n">
        <v>5</v>
      </c>
      <c r="B95" s="57" t="s">
        <v>179</v>
      </c>
      <c r="C95" s="57"/>
      <c r="D95" s="57"/>
      <c r="E95" s="57"/>
      <c r="F95" s="57"/>
      <c r="G95" s="57"/>
      <c r="H95" s="57"/>
      <c r="I95" s="68" t="s">
        <v>157</v>
      </c>
    </row>
    <row r="96" customFormat="false" ht="12.75" hidden="false" customHeight="false" outlineLevel="0" collapsed="false">
      <c r="A96" s="57" t="s">
        <v>98</v>
      </c>
      <c r="B96" s="76" t="s">
        <v>280</v>
      </c>
      <c r="C96" s="76"/>
      <c r="D96" s="76"/>
      <c r="E96" s="76"/>
      <c r="F96" s="76"/>
      <c r="G96" s="76"/>
      <c r="H96" s="43" t="s">
        <v>175</v>
      </c>
      <c r="I96" s="81" t="e">
        <f aca="false">#REF!</f>
        <v>#REF!</v>
      </c>
    </row>
    <row r="97" customFormat="false" ht="12.75" hidden="false" customHeight="false" outlineLevel="0" collapsed="false">
      <c r="A97" s="57" t="s">
        <v>100</v>
      </c>
      <c r="B97" s="76" t="s">
        <v>181</v>
      </c>
      <c r="C97" s="76"/>
      <c r="D97" s="76"/>
      <c r="E97" s="76"/>
      <c r="F97" s="76"/>
      <c r="G97" s="76"/>
      <c r="H97" s="43" t="s">
        <v>175</v>
      </c>
      <c r="I97" s="81" t="n">
        <v>0</v>
      </c>
    </row>
    <row r="98" customFormat="false" ht="12.75" hidden="false" customHeight="false" outlineLevel="0" collapsed="false">
      <c r="A98" s="50" t="s">
        <v>103</v>
      </c>
      <c r="B98" s="76" t="s">
        <v>182</v>
      </c>
      <c r="C98" s="76"/>
      <c r="D98" s="76"/>
      <c r="E98" s="76"/>
      <c r="F98" s="76"/>
      <c r="G98" s="76"/>
      <c r="H98" s="43" t="s">
        <v>175</v>
      </c>
      <c r="I98" s="81" t="n">
        <v>0</v>
      </c>
    </row>
    <row r="99" customFormat="false" ht="12.75" hidden="false" customHeight="false" outlineLevel="0" collapsed="false">
      <c r="A99" s="50" t="s">
        <v>106</v>
      </c>
      <c r="B99" s="76" t="s">
        <v>183</v>
      </c>
      <c r="C99" s="76"/>
      <c r="D99" s="76"/>
      <c r="E99" s="76"/>
      <c r="F99" s="76"/>
      <c r="G99" s="76"/>
      <c r="H99" s="43" t="s">
        <v>175</v>
      </c>
      <c r="I99" s="59" t="n">
        <v>0</v>
      </c>
    </row>
    <row r="100" customFormat="false" ht="12.75" hidden="false" customHeight="false" outlineLevel="0" collapsed="false">
      <c r="A100" s="57" t="s">
        <v>184</v>
      </c>
      <c r="B100" s="57"/>
      <c r="C100" s="57"/>
      <c r="D100" s="57"/>
      <c r="E100" s="57"/>
      <c r="F100" s="57"/>
      <c r="G100" s="57"/>
      <c r="H100" s="75" t="s">
        <v>175</v>
      </c>
      <c r="I100" s="62" t="e">
        <f aca="false">TRUNC(SUM(I96:I99),2)</f>
        <v>#REF!</v>
      </c>
    </row>
    <row r="101" customFormat="false" ht="12.75" hidden="false" customHeight="false" outlineLevel="0" collapsed="false">
      <c r="A101" s="80"/>
      <c r="B101" s="80"/>
      <c r="C101" s="80"/>
      <c r="D101" s="80"/>
      <c r="E101" s="80"/>
      <c r="F101" s="80"/>
      <c r="G101" s="80"/>
      <c r="H101" s="80"/>
      <c r="I101" s="80"/>
    </row>
    <row r="102" customFormat="false" ht="12.75" hidden="false" customHeight="false" outlineLevel="0" collapsed="false">
      <c r="A102" s="42" t="s">
        <v>185</v>
      </c>
      <c r="B102" s="42"/>
      <c r="C102" s="42"/>
      <c r="D102" s="42"/>
      <c r="E102" s="42"/>
      <c r="F102" s="42"/>
      <c r="G102" s="42"/>
      <c r="H102" s="42"/>
      <c r="I102" s="42"/>
    </row>
    <row r="103" customFormat="false" ht="12.75" hidden="false" customHeight="false" outlineLevel="0" collapsed="false">
      <c r="A103" s="57" t="n">
        <v>6</v>
      </c>
      <c r="B103" s="57" t="s">
        <v>186</v>
      </c>
      <c r="C103" s="57"/>
      <c r="D103" s="57"/>
      <c r="E103" s="57"/>
      <c r="F103" s="57"/>
      <c r="G103" s="57"/>
      <c r="H103" s="57" t="s">
        <v>156</v>
      </c>
      <c r="I103" s="68" t="s">
        <v>157</v>
      </c>
    </row>
    <row r="104" customFormat="false" ht="12.75" hidden="false" customHeight="false" outlineLevel="0" collapsed="false">
      <c r="A104" s="57" t="s">
        <v>98</v>
      </c>
      <c r="B104" s="44" t="s">
        <v>187</v>
      </c>
      <c r="C104" s="44"/>
      <c r="D104" s="44"/>
      <c r="E104" s="44"/>
      <c r="F104" s="44"/>
      <c r="G104" s="44"/>
      <c r="H104" s="130" t="e">
        <f aca="false">#REF!</f>
        <v>#REF!</v>
      </c>
      <c r="I104" s="59" t="e">
        <f aca="false">TRUNC(H104*I128,2)</f>
        <v>#REF!</v>
      </c>
    </row>
    <row r="105" customFormat="false" ht="12.75" hidden="false" customHeight="false" outlineLevel="0" collapsed="false">
      <c r="A105" s="57" t="s">
        <v>100</v>
      </c>
      <c r="B105" s="44" t="s">
        <v>188</v>
      </c>
      <c r="C105" s="44"/>
      <c r="D105" s="44"/>
      <c r="E105" s="44"/>
      <c r="F105" s="44"/>
      <c r="G105" s="44"/>
      <c r="H105" s="130" t="e">
        <f aca="false">#REF!</f>
        <v>#REF!</v>
      </c>
      <c r="I105" s="59" t="e">
        <f aca="false">TRUNC(H105*(I104+I128),2)</f>
        <v>#REF!</v>
      </c>
    </row>
    <row r="106" customFormat="false" ht="12.75" hidden="false" customHeight="false" outlineLevel="0" collapsed="false">
      <c r="A106" s="57" t="s">
        <v>103</v>
      </c>
      <c r="B106" s="53" t="s">
        <v>189</v>
      </c>
      <c r="C106" s="53"/>
      <c r="D106" s="53"/>
      <c r="E106" s="53"/>
      <c r="F106" s="53"/>
      <c r="G106" s="53"/>
      <c r="H106" s="60"/>
      <c r="I106" s="45"/>
      <c r="K106" s="83"/>
    </row>
    <row r="107" customFormat="false" ht="12.75" hidden="false" customHeight="false" outlineLevel="0" collapsed="false">
      <c r="A107" s="57" t="s">
        <v>190</v>
      </c>
      <c r="B107" s="44" t="s">
        <v>191</v>
      </c>
      <c r="C107" s="44"/>
      <c r="D107" s="44"/>
      <c r="E107" s="44"/>
      <c r="F107" s="44"/>
      <c r="G107" s="44"/>
      <c r="H107" s="131" t="n">
        <v>0.0065</v>
      </c>
      <c r="I107" s="59" t="e">
        <f aca="false">TRUNC(H107*I117,2)</f>
        <v>#REF!</v>
      </c>
    </row>
    <row r="108" customFormat="false" ht="12.75" hidden="false" customHeight="false" outlineLevel="0" collapsed="false">
      <c r="A108" s="57" t="s">
        <v>192</v>
      </c>
      <c r="B108" s="44" t="s">
        <v>193</v>
      </c>
      <c r="C108" s="44"/>
      <c r="D108" s="44"/>
      <c r="E108" s="44"/>
      <c r="F108" s="44"/>
      <c r="G108" s="44"/>
      <c r="H108" s="132" t="n">
        <v>0.03</v>
      </c>
      <c r="I108" s="59" t="e">
        <f aca="false">TRUNC(H108*I117,2)</f>
        <v>#REF!</v>
      </c>
    </row>
    <row r="109" customFormat="false" ht="12.75" hidden="false" customHeight="false" outlineLevel="0" collapsed="false">
      <c r="A109" s="57" t="s">
        <v>194</v>
      </c>
      <c r="B109" s="47" t="s">
        <v>9</v>
      </c>
      <c r="C109" s="47"/>
      <c r="D109" s="47"/>
      <c r="E109" s="47"/>
      <c r="F109" s="47"/>
      <c r="G109" s="47"/>
      <c r="H109" s="133" t="n">
        <v>0.05</v>
      </c>
      <c r="I109" s="59" t="e">
        <f aca="false">TRUNC(H109*I117,2)</f>
        <v>#REF!</v>
      </c>
    </row>
    <row r="110" customFormat="false" ht="12.75" hidden="false" customHeight="false" outlineLevel="0" collapsed="false">
      <c r="A110" s="57" t="s">
        <v>195</v>
      </c>
      <c r="B110" s="57"/>
      <c r="C110" s="57"/>
      <c r="D110" s="57"/>
      <c r="E110" s="57"/>
      <c r="F110" s="57"/>
      <c r="G110" s="57"/>
      <c r="H110" s="131" t="e">
        <f aca="false">SUM(H104:H109)</f>
        <v>#REF!</v>
      </c>
      <c r="I110" s="62" t="e">
        <f aca="false">TRUNC(SUM(I104:I109),2)</f>
        <v>#REF!</v>
      </c>
    </row>
    <row r="111" customFormat="false" ht="12.75" hidden="false" customHeight="false" outlineLevel="0" collapsed="false">
      <c r="A111" s="48"/>
      <c r="B111" s="84" t="s">
        <v>196</v>
      </c>
      <c r="C111" s="84"/>
      <c r="D111" s="84"/>
      <c r="E111" s="84"/>
      <c r="F111" s="84"/>
      <c r="G111" s="84"/>
      <c r="H111" s="84"/>
      <c r="I111" s="84"/>
    </row>
    <row r="112" customFormat="false" ht="12.75" hidden="false" customHeight="false" outlineLevel="0" collapsed="false">
      <c r="A112" s="85" t="s">
        <v>197</v>
      </c>
      <c r="B112" s="86" t="s">
        <v>198</v>
      </c>
      <c r="C112" s="86"/>
      <c r="D112" s="86"/>
      <c r="E112" s="86"/>
      <c r="F112" s="86"/>
      <c r="G112" s="86"/>
      <c r="H112" s="134" t="n">
        <f aca="false">TRUNC(H107+H108+H109,4)</f>
        <v>0.0865</v>
      </c>
      <c r="I112" s="88"/>
    </row>
    <row r="113" customFormat="false" ht="12.75" hidden="false" customHeight="false" outlineLevel="0" collapsed="false">
      <c r="A113" s="89"/>
      <c r="B113" s="90" t="n">
        <v>100</v>
      </c>
      <c r="C113" s="90"/>
      <c r="D113" s="90"/>
      <c r="E113" s="90"/>
      <c r="F113" s="90"/>
      <c r="G113" s="90"/>
      <c r="H113" s="91"/>
      <c r="I113" s="92"/>
    </row>
    <row r="114" customFormat="false" ht="12.75" hidden="false" customHeight="false" outlineLevel="0" collapsed="false">
      <c r="A114" s="93"/>
      <c r="B114" s="40"/>
      <c r="C114" s="40"/>
      <c r="D114" s="40"/>
      <c r="E114" s="40"/>
      <c r="F114" s="40"/>
      <c r="G114" s="40"/>
      <c r="H114" s="91"/>
      <c r="I114" s="92"/>
    </row>
    <row r="115" customFormat="false" ht="12.75" hidden="false" customHeight="false" outlineLevel="0" collapsed="false">
      <c r="A115" s="89" t="s">
        <v>199</v>
      </c>
      <c r="B115" s="90" t="s">
        <v>200</v>
      </c>
      <c r="C115" s="90"/>
      <c r="D115" s="90"/>
      <c r="E115" s="90"/>
      <c r="F115" s="90"/>
      <c r="G115" s="90"/>
      <c r="H115" s="91"/>
      <c r="I115" s="92" t="e">
        <f aca="false">TRUNC(I128+I104+I105,2)</f>
        <v>#REF!</v>
      </c>
    </row>
    <row r="116" customFormat="false" ht="12.75" hidden="false" customHeight="false" outlineLevel="0" collapsed="false">
      <c r="A116" s="89"/>
      <c r="B116" s="40"/>
      <c r="C116" s="40"/>
      <c r="D116" s="40"/>
      <c r="E116" s="40"/>
      <c r="F116" s="40"/>
      <c r="G116" s="40"/>
      <c r="H116" s="91"/>
      <c r="I116" s="92"/>
    </row>
    <row r="117" customFormat="false" ht="12.75" hidden="false" customHeight="false" outlineLevel="0" collapsed="false">
      <c r="A117" s="89" t="s">
        <v>201</v>
      </c>
      <c r="B117" s="90" t="s">
        <v>202</v>
      </c>
      <c r="C117" s="90"/>
      <c r="D117" s="90"/>
      <c r="E117" s="90"/>
      <c r="F117" s="90"/>
      <c r="G117" s="90"/>
      <c r="H117" s="91"/>
      <c r="I117" s="92" t="e">
        <f aca="false">I115/(1-H112)</f>
        <v>#REF!</v>
      </c>
    </row>
    <row r="118" customFormat="false" ht="12.75" hidden="false" customHeight="false" outlineLevel="0" collapsed="false">
      <c r="A118" s="89"/>
      <c r="B118" s="40"/>
      <c r="C118" s="40"/>
      <c r="D118" s="40"/>
      <c r="E118" s="40"/>
      <c r="F118" s="40"/>
      <c r="G118" s="40"/>
      <c r="H118" s="91"/>
      <c r="I118" s="92"/>
    </row>
    <row r="119" customFormat="false" ht="12.75" hidden="false" customHeight="false" outlineLevel="0" collapsed="false">
      <c r="A119" s="94"/>
      <c r="B119" s="95" t="s">
        <v>203</v>
      </c>
      <c r="C119" s="95"/>
      <c r="D119" s="95"/>
      <c r="E119" s="95"/>
      <c r="F119" s="95"/>
      <c r="G119" s="95"/>
      <c r="H119" s="96"/>
      <c r="I119" s="97" t="e">
        <f aca="false">TRUNC(I117-I115,2)</f>
        <v>#REF!</v>
      </c>
    </row>
    <row r="120" customFormat="false" ht="12.75" hidden="false" customHeight="false" outlineLevel="0" collapsed="false">
      <c r="A120" s="48"/>
      <c r="B120" s="48"/>
      <c r="C120" s="48"/>
      <c r="D120" s="48"/>
      <c r="E120" s="48"/>
      <c r="F120" s="48"/>
      <c r="G120" s="48"/>
      <c r="H120" s="48"/>
      <c r="I120" s="64"/>
    </row>
    <row r="121" customFormat="false" ht="12.75" hidden="false" customHeight="false" outlineLevel="0" collapsed="false">
      <c r="A121" s="98" t="s">
        <v>204</v>
      </c>
      <c r="B121" s="98"/>
      <c r="C121" s="98"/>
      <c r="D121" s="98"/>
      <c r="E121" s="98"/>
      <c r="F121" s="98"/>
      <c r="G121" s="98"/>
      <c r="H121" s="98"/>
      <c r="I121" s="98"/>
    </row>
    <row r="122" customFormat="false" ht="12.75" hidden="false" customHeight="false" outlineLevel="0" collapsed="false">
      <c r="A122" s="57" t="s">
        <v>205</v>
      </c>
      <c r="B122" s="57"/>
      <c r="C122" s="57"/>
      <c r="D122" s="57"/>
      <c r="E122" s="57"/>
      <c r="F122" s="57"/>
      <c r="G122" s="57"/>
      <c r="H122" s="57"/>
      <c r="I122" s="68" t="s">
        <v>157</v>
      </c>
    </row>
    <row r="123" customFormat="false" ht="12.75" hidden="false" customHeight="false" outlineLevel="0" collapsed="false">
      <c r="A123" s="43" t="s">
        <v>98</v>
      </c>
      <c r="B123" s="44" t="str">
        <f aca="false">A22</f>
        <v>MÓDULO 1 - COMPOSIÇÃO DA REMUNERAÇÃO</v>
      </c>
      <c r="C123" s="44"/>
      <c r="D123" s="44"/>
      <c r="E123" s="44"/>
      <c r="F123" s="44"/>
      <c r="G123" s="44"/>
      <c r="H123" s="44"/>
      <c r="I123" s="59" t="n">
        <f aca="false">I31</f>
        <v>1516</v>
      </c>
    </row>
    <row r="124" customFormat="false" ht="12.75" hidden="false" customHeight="false" outlineLevel="0" collapsed="false">
      <c r="A124" s="43" t="s">
        <v>100</v>
      </c>
      <c r="B124" s="44" t="str">
        <f aca="false">A33</f>
        <v>MÓDULO 2 – ENCARGOS E BENEFÍCIOS ANUAIS, MENSAIS E DIÁRIOS</v>
      </c>
      <c r="C124" s="44"/>
      <c r="D124" s="44"/>
      <c r="E124" s="44"/>
      <c r="F124" s="44"/>
      <c r="G124" s="44"/>
      <c r="H124" s="44"/>
      <c r="I124" s="59" t="e">
        <f aca="false">I62</f>
        <v>#REF!</v>
      </c>
    </row>
    <row r="125" customFormat="false" ht="12.75" hidden="false" customHeight="false" outlineLevel="0" collapsed="false">
      <c r="A125" s="43" t="s">
        <v>103</v>
      </c>
      <c r="B125" s="44" t="str">
        <f aca="false">A64</f>
        <v>MÓDULO 3 – PROVISÃO PARA RESCISÃO</v>
      </c>
      <c r="C125" s="44"/>
      <c r="D125" s="44"/>
      <c r="E125" s="44"/>
      <c r="F125" s="44"/>
      <c r="G125" s="44"/>
      <c r="H125" s="44"/>
      <c r="I125" s="59" t="n">
        <f aca="false">I72</f>
        <v>78.46</v>
      </c>
    </row>
    <row r="126" customFormat="false" ht="12.75" hidden="false" customHeight="false" outlineLevel="0" collapsed="false">
      <c r="A126" s="43" t="s">
        <v>106</v>
      </c>
      <c r="B126" s="44" t="str">
        <f aca="false">A74</f>
        <v>MÓDULO 4 – CUSTO DE REPOSIÇÃO DO PROFISSIONAL AUSENTE</v>
      </c>
      <c r="C126" s="44"/>
      <c r="D126" s="44"/>
      <c r="E126" s="44"/>
      <c r="F126" s="44"/>
      <c r="G126" s="44"/>
      <c r="H126" s="44"/>
      <c r="I126" s="59" t="n">
        <f aca="false">I92</f>
        <v>32.13</v>
      </c>
    </row>
    <row r="127" customFormat="false" ht="12.75" hidden="false" customHeight="false" outlineLevel="0" collapsed="false">
      <c r="A127" s="43" t="s">
        <v>129</v>
      </c>
      <c r="B127" s="44" t="str">
        <f aca="false">A94</f>
        <v>MÓDULO 5 – INSUMOS DIVERSOS</v>
      </c>
      <c r="C127" s="44"/>
      <c r="D127" s="44"/>
      <c r="E127" s="44"/>
      <c r="F127" s="44"/>
      <c r="G127" s="44"/>
      <c r="H127" s="44"/>
      <c r="I127" s="59" t="e">
        <f aca="false">I100</f>
        <v>#REF!</v>
      </c>
    </row>
    <row r="128" customFormat="false" ht="12.75" hidden="false" customHeight="false" outlineLevel="0" collapsed="false">
      <c r="A128" s="57"/>
      <c r="B128" s="57" t="s">
        <v>281</v>
      </c>
      <c r="C128" s="57"/>
      <c r="D128" s="57"/>
      <c r="E128" s="57"/>
      <c r="F128" s="57"/>
      <c r="G128" s="57"/>
      <c r="H128" s="57"/>
      <c r="I128" s="62" t="e">
        <f aca="false">TRUNC(SUM(I123:I127),2)</f>
        <v>#REF!</v>
      </c>
    </row>
    <row r="129" customFormat="false" ht="12.75" hidden="false" customHeight="false" outlineLevel="0" collapsed="false">
      <c r="A129" s="43" t="s">
        <v>138</v>
      </c>
      <c r="B129" s="44" t="str">
        <f aca="false">A102</f>
        <v>MÓDULO 6 – CUSTOS INDIRETOS, TRIBUTOS E LUCRO</v>
      </c>
      <c r="C129" s="44"/>
      <c r="D129" s="44"/>
      <c r="E129" s="44"/>
      <c r="F129" s="44"/>
      <c r="G129" s="44"/>
      <c r="H129" s="44"/>
      <c r="I129" s="59" t="e">
        <f aca="false">I110</f>
        <v>#REF!</v>
      </c>
    </row>
    <row r="130" customFormat="false" ht="12.75" hidden="false" customHeight="false" outlineLevel="0" collapsed="false">
      <c r="A130" s="57" t="s">
        <v>209</v>
      </c>
      <c r="B130" s="57"/>
      <c r="C130" s="57"/>
      <c r="D130" s="57"/>
      <c r="E130" s="57"/>
      <c r="F130" s="57"/>
      <c r="G130" s="57"/>
      <c r="H130" s="57"/>
      <c r="I130" s="115" t="e">
        <f aca="false">TRUNC(SUM(I128:I129),2)</f>
        <v>#REF!</v>
      </c>
    </row>
    <row r="131" customFormat="false" ht="12.75" hidden="false" customHeight="false" outlineLevel="0" collapsed="false">
      <c r="A131" s="101"/>
      <c r="B131" s="102"/>
      <c r="D131" s="103" t="s">
        <v>210</v>
      </c>
      <c r="E131" s="104"/>
    </row>
    <row r="132" customFormat="false" ht="12.75" hidden="false" customHeight="false" outlineLevel="0" collapsed="false">
      <c r="A132" s="9" t="s">
        <v>211</v>
      </c>
      <c r="B132" s="9"/>
      <c r="C132" s="135" t="s">
        <v>282</v>
      </c>
      <c r="D132" s="135" t="s">
        <v>283</v>
      </c>
      <c r="E132" s="135" t="s">
        <v>284</v>
      </c>
      <c r="F132" s="135" t="s">
        <v>285</v>
      </c>
      <c r="G132" s="135" t="s">
        <v>286</v>
      </c>
    </row>
    <row r="133" customFormat="false" ht="12.75" hidden="false" customHeight="false" outlineLevel="0" collapsed="false">
      <c r="A133" s="9"/>
      <c r="B133" s="9"/>
      <c r="C133" s="136" t="s">
        <v>287</v>
      </c>
      <c r="D133" s="136" t="s">
        <v>288</v>
      </c>
      <c r="E133" s="136" t="s">
        <v>289</v>
      </c>
      <c r="F133" s="136" t="s">
        <v>290</v>
      </c>
      <c r="G133" s="136" t="s">
        <v>291</v>
      </c>
    </row>
    <row r="134" customFormat="false" ht="12.75" hidden="false" customHeight="false" outlineLevel="0" collapsed="false">
      <c r="A134" s="137"/>
      <c r="B134" s="138" t="s">
        <v>234</v>
      </c>
      <c r="C134" s="59" t="e">
        <f aca="false">I130</f>
        <v>#REF!</v>
      </c>
      <c r="D134" s="108" t="n">
        <v>4</v>
      </c>
      <c r="E134" s="59" t="e">
        <f aca="false">C134*D134</f>
        <v>#REF!</v>
      </c>
      <c r="F134" s="43" t="n">
        <v>1</v>
      </c>
      <c r="G134" s="59" t="e">
        <f aca="false">E134*F134</f>
        <v>#REF!</v>
      </c>
    </row>
    <row r="137" customFormat="false" ht="12.75" hidden="false" customHeight="false" outlineLevel="0" collapsed="false">
      <c r="A137" s="109" t="s">
        <v>218</v>
      </c>
      <c r="B137" s="109"/>
      <c r="C137" s="109"/>
      <c r="D137" s="109"/>
      <c r="E137" s="109"/>
      <c r="F137" s="109"/>
      <c r="G137" s="109"/>
      <c r="H137" s="109"/>
      <c r="I137" s="109"/>
      <c r="J137" s="109"/>
    </row>
    <row r="138" customFormat="false" ht="12.75" hidden="false" customHeight="true" outlineLevel="0" collapsed="false">
      <c r="A138" s="110" t="s">
        <v>219</v>
      </c>
      <c r="B138" s="110"/>
      <c r="C138" s="110"/>
      <c r="D138" s="110"/>
      <c r="E138" s="110"/>
      <c r="F138" s="110"/>
      <c r="G138" s="110"/>
      <c r="H138" s="110"/>
      <c r="I138" s="110"/>
      <c r="J138" s="110"/>
    </row>
    <row r="139" customFormat="false" ht="24" hidden="false" customHeight="true" outlineLevel="0" collapsed="false">
      <c r="A139" s="139" t="s">
        <v>220</v>
      </c>
      <c r="B139" s="139"/>
      <c r="C139" s="139"/>
      <c r="D139" s="139"/>
      <c r="E139" s="139"/>
      <c r="F139" s="139"/>
      <c r="G139" s="139"/>
      <c r="H139" s="139"/>
      <c r="I139" s="139"/>
      <c r="J139" s="110" t="s">
        <v>292</v>
      </c>
    </row>
    <row r="140" customFormat="false" ht="12.75" hidden="false" customHeight="true" outlineLevel="0" collapsed="false">
      <c r="A140" s="112" t="s">
        <v>222</v>
      </c>
      <c r="B140" s="113" t="s">
        <v>223</v>
      </c>
      <c r="C140" s="113"/>
      <c r="D140" s="113"/>
      <c r="E140" s="113"/>
      <c r="F140" s="113"/>
      <c r="G140" s="113"/>
      <c r="H140" s="113"/>
      <c r="I140" s="113"/>
      <c r="J140" s="114" t="e">
        <f aca="false">E134</f>
        <v>#REF!</v>
      </c>
    </row>
    <row r="141" customFormat="false" ht="12.75" hidden="false" customHeight="true" outlineLevel="0" collapsed="false">
      <c r="A141" s="112" t="s">
        <v>100</v>
      </c>
      <c r="B141" s="113" t="s">
        <v>224</v>
      </c>
      <c r="C141" s="113"/>
      <c r="D141" s="113"/>
      <c r="E141" s="113"/>
      <c r="F141" s="113"/>
      <c r="G141" s="113"/>
      <c r="H141" s="113"/>
      <c r="I141" s="113"/>
      <c r="J141" s="140" t="e">
        <f aca="false">G134</f>
        <v>#REF!</v>
      </c>
    </row>
    <row r="142" customFormat="false" ht="12.75" hidden="false" customHeight="true" outlineLevel="0" collapsed="false">
      <c r="A142" s="112" t="s">
        <v>103</v>
      </c>
      <c r="B142" s="113" t="s">
        <v>225</v>
      </c>
      <c r="C142" s="113"/>
      <c r="D142" s="113"/>
      <c r="E142" s="113"/>
      <c r="F142" s="113"/>
      <c r="G142" s="113"/>
      <c r="H142" s="113"/>
      <c r="I142" s="113"/>
      <c r="J142" s="140" t="e">
        <f aca="false">G134*12</f>
        <v>#REF!</v>
      </c>
    </row>
  </sheetData>
  <mergeCells count="134">
    <mergeCell ref="A1:I1"/>
    <mergeCell ref="A2:I2"/>
    <mergeCell ref="A3:I3"/>
    <mergeCell ref="A4:I4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B28:G28"/>
    <mergeCell ref="B29:G29"/>
    <mergeCell ref="B30:G30"/>
    <mergeCell ref="A31:H31"/>
    <mergeCell ref="A33:I33"/>
    <mergeCell ref="A34:G34"/>
    <mergeCell ref="B35:G35"/>
    <mergeCell ref="B36:G36"/>
    <mergeCell ref="A37:G37"/>
    <mergeCell ref="A38:I38"/>
    <mergeCell ref="A39:G39"/>
    <mergeCell ref="B40:G40"/>
    <mergeCell ref="B41:G41"/>
    <mergeCell ref="B42:G42"/>
    <mergeCell ref="B43:G43"/>
    <mergeCell ref="B44:G44"/>
    <mergeCell ref="B45:G45"/>
    <mergeCell ref="B46:G46"/>
    <mergeCell ref="B47:G47"/>
    <mergeCell ref="A48:G48"/>
    <mergeCell ref="A49:I49"/>
    <mergeCell ref="A50:G50"/>
    <mergeCell ref="B51:G51"/>
    <mergeCell ref="B52:G52"/>
    <mergeCell ref="B53:G53"/>
    <mergeCell ref="B54:G54"/>
    <mergeCell ref="A55:H55"/>
    <mergeCell ref="A56:I56"/>
    <mergeCell ref="A57:I57"/>
    <mergeCell ref="A58:H58"/>
    <mergeCell ref="B59:H59"/>
    <mergeCell ref="B60:H60"/>
    <mergeCell ref="B61:H61"/>
    <mergeCell ref="A62:H62"/>
    <mergeCell ref="A63:I63"/>
    <mergeCell ref="A64:I64"/>
    <mergeCell ref="B65:G65"/>
    <mergeCell ref="B66:G66"/>
    <mergeCell ref="B67:G67"/>
    <mergeCell ref="B68:G68"/>
    <mergeCell ref="B69:G69"/>
    <mergeCell ref="B70:G70"/>
    <mergeCell ref="B71:G71"/>
    <mergeCell ref="A72:G72"/>
    <mergeCell ref="A73:I73"/>
    <mergeCell ref="A74:I74"/>
    <mergeCell ref="A75:G75"/>
    <mergeCell ref="B76:G76"/>
    <mergeCell ref="B77:G77"/>
    <mergeCell ref="B78:G78"/>
    <mergeCell ref="B79:G79"/>
    <mergeCell ref="B80:G80"/>
    <mergeCell ref="B81:G81"/>
    <mergeCell ref="A82:G82"/>
    <mergeCell ref="A83:I83"/>
    <mergeCell ref="A84:G84"/>
    <mergeCell ref="B85:G85"/>
    <mergeCell ref="A86:G86"/>
    <mergeCell ref="A87:I87"/>
    <mergeCell ref="A88:I88"/>
    <mergeCell ref="A89:H89"/>
    <mergeCell ref="B90:H90"/>
    <mergeCell ref="B91:H91"/>
    <mergeCell ref="A92:H92"/>
    <mergeCell ref="A93:I93"/>
    <mergeCell ref="A94:I94"/>
    <mergeCell ref="B95:G95"/>
    <mergeCell ref="B96:G96"/>
    <mergeCell ref="B97:G97"/>
    <mergeCell ref="B98:G98"/>
    <mergeCell ref="B99:G99"/>
    <mergeCell ref="A100:G100"/>
    <mergeCell ref="A101:I101"/>
    <mergeCell ref="A102:I102"/>
    <mergeCell ref="B103:G103"/>
    <mergeCell ref="B104:G104"/>
    <mergeCell ref="B105:G105"/>
    <mergeCell ref="B106:G106"/>
    <mergeCell ref="B107:G107"/>
    <mergeCell ref="B108:G108"/>
    <mergeCell ref="B109:G109"/>
    <mergeCell ref="A110:G110"/>
    <mergeCell ref="B111:I111"/>
    <mergeCell ref="B112:G112"/>
    <mergeCell ref="B113:G113"/>
    <mergeCell ref="B115:G115"/>
    <mergeCell ref="B117:G117"/>
    <mergeCell ref="B119:G119"/>
    <mergeCell ref="A121:I121"/>
    <mergeCell ref="A122:H122"/>
    <mergeCell ref="B123:H123"/>
    <mergeCell ref="B124:H124"/>
    <mergeCell ref="B125:H125"/>
    <mergeCell ref="B126:H126"/>
    <mergeCell ref="B127:H127"/>
    <mergeCell ref="B128:H128"/>
    <mergeCell ref="B129:H129"/>
    <mergeCell ref="A130:H130"/>
    <mergeCell ref="A132:B133"/>
    <mergeCell ref="A137:J137"/>
    <mergeCell ref="A138:J138"/>
    <mergeCell ref="A139:I139"/>
    <mergeCell ref="B140:I140"/>
    <mergeCell ref="B141:I141"/>
    <mergeCell ref="B142:I142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339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338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RESUMO!J85</f>
        <v>4.3</v>
      </c>
      <c r="I77" s="78" t="n">
        <f aca="false">(H77*2*22)-(I23*0.06)</f>
        <v>88.4138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552.91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RESUMO!G85</f>
        <v>0.001</v>
      </c>
      <c r="I94" s="59" t="n">
        <f aca="false">TRUNC(H94*I117,2)</f>
        <v>3.41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RESUMO!H85</f>
        <v>0.000416</v>
      </c>
      <c r="I95" s="59" t="n">
        <f aca="false">TRUNC(H95*(I94+I117),2)</f>
        <v>1.42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23.55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108.73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RESUMO!I85</f>
        <v>0.02</v>
      </c>
      <c r="I99" s="59" t="n">
        <f aca="false">TRUNC(H99*I107,2)</f>
        <v>72.48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0.057916</v>
      </c>
      <c r="I100" s="62" t="n">
        <f aca="false">TRUNC(SUM(I94:I99),2)</f>
        <v>209.59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0.0565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3419.59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3624.36671966084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204.77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552.91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3414.76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209.59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3624.35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3624.35</v>
      </c>
      <c r="D122" s="108" t="n">
        <f aca="false">E13</f>
        <v>1</v>
      </c>
      <c r="E122" s="45" t="n">
        <f aca="false">C122*D122</f>
        <v>3624.35</v>
      </c>
      <c r="F122" s="43" t="n">
        <v>1</v>
      </c>
      <c r="G122" s="45" t="n">
        <f aca="false">E122*F122</f>
        <v>3624.35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3624.35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3624.35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43492.2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119" activeCellId="0" sqref="I119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340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338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RESUMO!J86</f>
        <v>4.3</v>
      </c>
      <c r="I77" s="78" t="n">
        <f aca="false">(H77*2*22)-(I23*0.06)</f>
        <v>88.4138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552.91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RESUMO!G86</f>
        <v>0.001</v>
      </c>
      <c r="I94" s="59" t="n">
        <f aca="false">TRUNC(H94*I117,2)</f>
        <v>3.41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RESUMO!H86</f>
        <v>0.000416</v>
      </c>
      <c r="I95" s="59" t="n">
        <f aca="false">TRUNC(H95*(I94+I117),2)</f>
        <v>1.42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24.33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112.3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RESUMO!I86</f>
        <v>0.05</v>
      </c>
      <c r="I99" s="59" t="n">
        <f aca="false">TRUNC(H99*I107,2)</f>
        <v>187.16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328.62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3419.59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3743.39354132458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323.8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552.91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3414.76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328.62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3743.38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3743.38</v>
      </c>
      <c r="D122" s="108" t="n">
        <f aca="false">E13</f>
        <v>1</v>
      </c>
      <c r="E122" s="45" t="n">
        <f aca="false">C122*D122</f>
        <v>3743.38</v>
      </c>
      <c r="F122" s="43" t="n">
        <v>1</v>
      </c>
      <c r="G122" s="45" t="n">
        <f aca="false">E122*F122</f>
        <v>3743.38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3743.38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3743.38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44920.56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EK95"/>
  <sheetViews>
    <sheetView showFormulas="false" showGridLines="true" showRowColHeaders="true" showZeros="true" rightToLeft="false" tabSelected="false" showOutlineSymbols="true" defaultGridColor="true" view="normal" topLeftCell="L1" colorId="64" zoomScale="110" zoomScaleNormal="110" zoomScalePageLayoutView="100" workbookViewId="0">
      <selection pane="topLeft" activeCell="E10" activeCellId="0" sqref="E10"/>
    </sheetView>
  </sheetViews>
  <sheetFormatPr defaultColWidth="12.00390625" defaultRowHeight="12" zeroHeight="false" outlineLevelRow="0" outlineLevelCol="0"/>
  <cols>
    <col collapsed="false" customWidth="true" hidden="false" outlineLevel="0" max="1" min="1" style="141" width="62.42"/>
    <col collapsed="false" customWidth="true" hidden="false" outlineLevel="0" max="2" min="2" style="142" width="7.16"/>
    <col collapsed="false" customWidth="true" hidden="false" outlineLevel="0" max="4" min="3" style="142" width="10.71"/>
    <col collapsed="false" customWidth="true" hidden="false" outlineLevel="0" max="5" min="5" style="141" width="11.71"/>
    <col collapsed="false" customWidth="false" hidden="false" outlineLevel="0" max="16375" min="6" style="141" width="12"/>
    <col collapsed="false" customWidth="true" hidden="false" outlineLevel="0" max="16383" min="16376" style="141" width="11.57"/>
    <col collapsed="false" customWidth="true" hidden="false" outlineLevel="0" max="16384" min="16384" style="141" width="11.53"/>
  </cols>
  <sheetData>
    <row r="1" s="142" customFormat="true" ht="19.25" hidden="false" customHeight="false" outlineLevel="0" collapsed="false">
      <c r="A1" s="143" t="s">
        <v>341</v>
      </c>
      <c r="B1" s="144" t="s">
        <v>342</v>
      </c>
      <c r="C1" s="145" t="s">
        <v>343</v>
      </c>
      <c r="D1" s="146" t="s">
        <v>344</v>
      </c>
      <c r="E1" s="147" t="s">
        <v>217</v>
      </c>
    </row>
    <row r="2" customFormat="false" ht="37.5" hidden="false" customHeight="true" outlineLevel="0" collapsed="false">
      <c r="A2" s="148" t="s">
        <v>345</v>
      </c>
      <c r="B2" s="149" t="n">
        <v>4</v>
      </c>
      <c r="C2" s="150" t="n">
        <v>33.075</v>
      </c>
      <c r="D2" s="151" t="n">
        <f aca="false">C2*B2</f>
        <v>132.3</v>
      </c>
      <c r="E2" s="152" t="n">
        <f aca="false">D2</f>
        <v>132.3</v>
      </c>
      <c r="XEK2" s="153"/>
    </row>
    <row r="3" customFormat="false" ht="15" hidden="false" customHeight="true" outlineLevel="0" collapsed="false">
      <c r="A3" s="154" t="s">
        <v>346</v>
      </c>
      <c r="B3" s="155" t="n">
        <v>1</v>
      </c>
      <c r="C3" s="150" t="n">
        <v>21</v>
      </c>
      <c r="D3" s="151" t="n">
        <f aca="false">C3*B3</f>
        <v>21</v>
      </c>
      <c r="E3" s="152" t="n">
        <f aca="false">D3</f>
        <v>21</v>
      </c>
    </row>
    <row r="4" customFormat="false" ht="15" hidden="false" customHeight="true" outlineLevel="0" collapsed="false">
      <c r="A4" s="154" t="s">
        <v>347</v>
      </c>
      <c r="B4" s="155" t="n">
        <v>4</v>
      </c>
      <c r="C4" s="150" t="n">
        <v>7.875</v>
      </c>
      <c r="D4" s="151" t="n">
        <f aca="false">C4*B4</f>
        <v>31.5</v>
      </c>
      <c r="E4" s="156" t="n">
        <f aca="false">D4</f>
        <v>31.5</v>
      </c>
    </row>
    <row r="5" customFormat="false" ht="15" hidden="false" customHeight="true" outlineLevel="0" collapsed="false">
      <c r="A5" s="154" t="s">
        <v>348</v>
      </c>
      <c r="B5" s="155" t="n">
        <v>4</v>
      </c>
      <c r="C5" s="150" t="n">
        <v>4.375</v>
      </c>
      <c r="D5" s="151" t="n">
        <f aca="false">C5*B5</f>
        <v>17.5</v>
      </c>
      <c r="E5" s="156" t="n">
        <f aca="false">D5</f>
        <v>17.5</v>
      </c>
    </row>
    <row r="6" customFormat="false" ht="15" hidden="false" customHeight="true" outlineLevel="0" collapsed="false">
      <c r="A6" s="154" t="s">
        <v>349</v>
      </c>
      <c r="B6" s="155" t="n">
        <v>4</v>
      </c>
      <c r="C6" s="150" t="n">
        <v>1.75</v>
      </c>
      <c r="D6" s="151" t="n">
        <f aca="false">C6*B6</f>
        <v>7</v>
      </c>
      <c r="E6" s="156" t="n">
        <f aca="false">D6</f>
        <v>7</v>
      </c>
    </row>
    <row r="7" customFormat="false" ht="15" hidden="false" customHeight="true" outlineLevel="0" collapsed="false">
      <c r="A7" s="154" t="s">
        <v>350</v>
      </c>
      <c r="B7" s="155" t="n">
        <v>2</v>
      </c>
      <c r="C7" s="150" t="n">
        <v>3.325</v>
      </c>
      <c r="D7" s="151" t="n">
        <f aca="false">C7*B7</f>
        <v>6.65</v>
      </c>
      <c r="E7" s="156" t="n">
        <f aca="false">D7</f>
        <v>6.65</v>
      </c>
    </row>
    <row r="8" customFormat="false" ht="24.75" hidden="false" customHeight="true" outlineLevel="0" collapsed="false">
      <c r="A8" s="154" t="s">
        <v>351</v>
      </c>
      <c r="B8" s="155" t="n">
        <v>2</v>
      </c>
      <c r="C8" s="150" t="n">
        <v>13.125</v>
      </c>
      <c r="D8" s="151" t="n">
        <f aca="false">C8*B8</f>
        <v>26.25</v>
      </c>
      <c r="E8" s="157" t="n">
        <f aca="false">D8</f>
        <v>26.25</v>
      </c>
    </row>
    <row r="9" customFormat="false" ht="15" hidden="false" customHeight="true" outlineLevel="0" collapsed="false">
      <c r="B9" s="158" t="s">
        <v>352</v>
      </c>
      <c r="C9" s="158"/>
      <c r="D9" s="158"/>
      <c r="E9" s="159" t="n">
        <f aca="false">E2+E3+E4+E5+E6+E7+E8</f>
        <v>242.2</v>
      </c>
      <c r="F9" s="160"/>
    </row>
    <row r="10" customFormat="false" ht="27" hidden="false" customHeight="true" outlineLevel="0" collapsed="false">
      <c r="B10" s="161" t="s">
        <v>353</v>
      </c>
      <c r="C10" s="161"/>
      <c r="D10" s="161"/>
      <c r="E10" s="162" t="n">
        <f aca="false">E9/12</f>
        <v>20.1833333333333</v>
      </c>
    </row>
    <row r="11" customFormat="false" ht="12.75" hidden="false" customHeight="true" outlineLevel="0" collapsed="false">
      <c r="C11" s="163"/>
    </row>
    <row r="12" customFormat="false" ht="12.75" hidden="false" customHeight="true" outlineLevel="0" collapsed="false"/>
    <row r="95" customFormat="false" ht="12.65" hidden="false" customHeight="false" outlineLevel="0" collapsed="false">
      <c r="D95" s="164" t="n">
        <f aca="false">22*22.5*0.9</f>
        <v>445.5</v>
      </c>
    </row>
  </sheetData>
  <mergeCells count="2">
    <mergeCell ref="B9:D9"/>
    <mergeCell ref="B10:D1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70" colorId="64" zoomScale="110" zoomScaleNormal="110" zoomScalePageLayoutView="100" workbookViewId="0">
      <selection pane="topLeft" activeCell="I82" activeCellId="0" sqref="I82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354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338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RESUMO!J87</f>
        <v>0</v>
      </c>
      <c r="I77" s="78" t="n">
        <v>0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464.5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RESUMO!G87</f>
        <v>0.001</v>
      </c>
      <c r="I94" s="59" t="n">
        <f aca="false">TRUNC(H94*I117,2)</f>
        <v>3.32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RESUMO!H87</f>
        <v>0.000416</v>
      </c>
      <c r="I95" s="59" t="n">
        <f aca="false">TRUNC(H95*(I94+I117),2)</f>
        <v>1.38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23.7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109.39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RESUMO!I87</f>
        <v>0.05</v>
      </c>
      <c r="I99" s="59" t="n">
        <f aca="false">TRUNC(H99*I107,2)</f>
        <v>182.32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320.11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3331.05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3646.46962233169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315.41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464.5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3326.35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320.11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3646.46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3646.46</v>
      </c>
      <c r="D122" s="108" t="n">
        <f aca="false">E13</f>
        <v>1</v>
      </c>
      <c r="E122" s="45" t="n">
        <f aca="false">C122*D122</f>
        <v>3646.46</v>
      </c>
      <c r="F122" s="43" t="n">
        <v>1</v>
      </c>
      <c r="G122" s="45" t="n">
        <f aca="false">E122*F122</f>
        <v>3646.46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3646.46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3646.46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43757.52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EL99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2" activeCellId="0" sqref="C2"/>
    </sheetView>
  </sheetViews>
  <sheetFormatPr defaultColWidth="12.00390625" defaultRowHeight="12" zeroHeight="false" outlineLevelRow="0" outlineLevelCol="0"/>
  <cols>
    <col collapsed="false" customWidth="true" hidden="false" outlineLevel="0" max="1" min="1" style="141" width="62.42"/>
    <col collapsed="false" customWidth="true" hidden="false" outlineLevel="0" max="2" min="2" style="142" width="7.16"/>
    <col collapsed="false" customWidth="true" hidden="false" outlineLevel="0" max="4" min="3" style="142" width="15.42"/>
    <col collapsed="false" customWidth="true" hidden="false" outlineLevel="0" max="5" min="5" style="141" width="15.42"/>
    <col collapsed="false" customWidth="false" hidden="false" outlineLevel="0" max="16376" min="6" style="141" width="12"/>
    <col collapsed="false" customWidth="true" hidden="false" outlineLevel="0" max="16384" min="16377" style="141" width="11.57"/>
  </cols>
  <sheetData>
    <row r="1" s="142" customFormat="true" ht="19.25" hidden="false" customHeight="false" outlineLevel="0" collapsed="false">
      <c r="A1" s="165" t="s">
        <v>355</v>
      </c>
      <c r="B1" s="165" t="s">
        <v>342</v>
      </c>
      <c r="C1" s="165" t="s">
        <v>343</v>
      </c>
      <c r="D1" s="165" t="s">
        <v>344</v>
      </c>
      <c r="E1" s="165" t="s">
        <v>217</v>
      </c>
    </row>
    <row r="2" customFormat="false" ht="13.5" hidden="false" customHeight="true" outlineLevel="0" collapsed="false">
      <c r="A2" s="166" t="s">
        <v>356</v>
      </c>
      <c r="B2" s="167" t="n">
        <v>1</v>
      </c>
      <c r="C2" s="164" t="n">
        <v>6.97</v>
      </c>
      <c r="D2" s="164" t="n">
        <f aca="false">C2*B2</f>
        <v>6.97</v>
      </c>
      <c r="E2" s="164" t="n">
        <f aca="false">D2</f>
        <v>6.97</v>
      </c>
      <c r="XEL2" s="153"/>
    </row>
    <row r="3" customFormat="false" ht="13.5" hidden="false" customHeight="true" outlineLevel="0" collapsed="false">
      <c r="A3" s="166" t="s">
        <v>357</v>
      </c>
      <c r="B3" s="167" t="n">
        <v>1</v>
      </c>
      <c r="C3" s="164" t="n">
        <v>1.99</v>
      </c>
      <c r="D3" s="164" t="n">
        <f aca="false">C3*B3</f>
        <v>1.99</v>
      </c>
      <c r="E3" s="164" t="n">
        <f aca="false">D3</f>
        <v>1.99</v>
      </c>
    </row>
    <row r="4" customFormat="false" ht="13.5" hidden="false" customHeight="true" outlineLevel="0" collapsed="false">
      <c r="A4" s="166" t="s">
        <v>358</v>
      </c>
      <c r="B4" s="167" t="n">
        <v>1</v>
      </c>
      <c r="C4" s="164" t="n">
        <v>5.97</v>
      </c>
      <c r="D4" s="164" t="n">
        <f aca="false">C4*B4</f>
        <v>5.97</v>
      </c>
      <c r="E4" s="164" t="n">
        <f aca="false">D4</f>
        <v>5.97</v>
      </c>
    </row>
    <row r="5" customFormat="false" ht="13.5" hidden="false" customHeight="true" outlineLevel="0" collapsed="false">
      <c r="A5" s="166" t="s">
        <v>359</v>
      </c>
      <c r="B5" s="167" t="n">
        <v>4</v>
      </c>
      <c r="C5" s="164" t="n">
        <v>4.38</v>
      </c>
      <c r="D5" s="164" t="n">
        <f aca="false">C5*B5</f>
        <v>17.52</v>
      </c>
      <c r="E5" s="164" t="n">
        <f aca="false">D5</f>
        <v>17.52</v>
      </c>
    </row>
    <row r="6" customFormat="false" ht="13.5" hidden="false" customHeight="true" outlineLevel="0" collapsed="false">
      <c r="A6" s="166" t="s">
        <v>360</v>
      </c>
      <c r="B6" s="167" t="n">
        <v>1</v>
      </c>
      <c r="C6" s="164" t="n">
        <v>4.98</v>
      </c>
      <c r="D6" s="164" t="n">
        <f aca="false">C6*B6</f>
        <v>4.98</v>
      </c>
      <c r="E6" s="164" t="n">
        <f aca="false">D6</f>
        <v>4.98</v>
      </c>
    </row>
    <row r="7" customFormat="false" ht="13.5" hidden="false" customHeight="true" outlineLevel="0" collapsed="false">
      <c r="A7" s="166" t="s">
        <v>361</v>
      </c>
      <c r="B7" s="167" t="n">
        <v>4</v>
      </c>
      <c r="C7" s="164" t="n">
        <v>2.65</v>
      </c>
      <c r="D7" s="164" t="n">
        <f aca="false">C7*B7</f>
        <v>10.6</v>
      </c>
      <c r="E7" s="164" t="n">
        <f aca="false">D7</f>
        <v>10.6</v>
      </c>
    </row>
    <row r="8" customFormat="false" ht="13.5" hidden="false" customHeight="true" outlineLevel="0" collapsed="false">
      <c r="A8" s="166" t="s">
        <v>362</v>
      </c>
      <c r="B8" s="167" t="n">
        <v>1</v>
      </c>
      <c r="C8" s="164" t="n">
        <v>1</v>
      </c>
      <c r="D8" s="164" t="n">
        <f aca="false">C8*B8</f>
        <v>1</v>
      </c>
      <c r="E8" s="164" t="n">
        <f aca="false">D8</f>
        <v>1</v>
      </c>
    </row>
    <row r="9" customFormat="false" ht="13.5" hidden="false" customHeight="true" outlineLevel="0" collapsed="false">
      <c r="A9" s="166" t="s">
        <v>363</v>
      </c>
      <c r="B9" s="167" t="n">
        <v>4</v>
      </c>
      <c r="C9" s="164" t="n">
        <v>0.3</v>
      </c>
      <c r="D9" s="164" t="n">
        <f aca="false">C9*B9</f>
        <v>1.2</v>
      </c>
      <c r="E9" s="164" t="n">
        <f aca="false">D9</f>
        <v>1.2</v>
      </c>
    </row>
    <row r="10" customFormat="false" ht="13.5" hidden="false" customHeight="true" outlineLevel="0" collapsed="false">
      <c r="A10" s="166" t="s">
        <v>364</v>
      </c>
      <c r="B10" s="167" t="n">
        <v>4</v>
      </c>
      <c r="C10" s="164" t="n">
        <v>0.2</v>
      </c>
      <c r="D10" s="164" t="n">
        <f aca="false">C10*B10</f>
        <v>0.8</v>
      </c>
      <c r="E10" s="164" t="n">
        <f aca="false">D10</f>
        <v>0.8</v>
      </c>
    </row>
    <row r="11" customFormat="false" ht="13.5" hidden="false" customHeight="true" outlineLevel="0" collapsed="false">
      <c r="A11" s="166" t="s">
        <v>365</v>
      </c>
      <c r="B11" s="167" t="n">
        <v>1</v>
      </c>
      <c r="C11" s="164" t="n">
        <v>0.1</v>
      </c>
      <c r="D11" s="164" t="n">
        <f aca="false">C11*B11</f>
        <v>0.1</v>
      </c>
      <c r="E11" s="164" t="n">
        <f aca="false">D11</f>
        <v>0.1</v>
      </c>
    </row>
    <row r="12" customFormat="false" ht="13.5" hidden="false" customHeight="true" outlineLevel="0" collapsed="false">
      <c r="A12" s="166" t="s">
        <v>366</v>
      </c>
      <c r="B12" s="167" t="n">
        <v>1</v>
      </c>
      <c r="C12" s="164" t="n">
        <v>0.5</v>
      </c>
      <c r="D12" s="164" t="n">
        <f aca="false">C12*B12</f>
        <v>0.5</v>
      </c>
      <c r="E12" s="164" t="n">
        <f aca="false">D12</f>
        <v>0.5</v>
      </c>
    </row>
    <row r="13" customFormat="false" ht="13.5" hidden="false" customHeight="true" outlineLevel="0" collapsed="false">
      <c r="A13" s="168"/>
      <c r="B13" s="169" t="s">
        <v>367</v>
      </c>
      <c r="C13" s="169"/>
      <c r="D13" s="169"/>
      <c r="E13" s="164" t="n">
        <f aca="false">SUM(E2:E12)</f>
        <v>51.63</v>
      </c>
      <c r="F13" s="160"/>
    </row>
    <row r="14" customFormat="false" ht="13.5" hidden="false" customHeight="true" outlineLevel="0" collapsed="false">
      <c r="A14" s="168"/>
      <c r="B14" s="170" t="s">
        <v>368</v>
      </c>
      <c r="C14" s="170"/>
      <c r="D14" s="170"/>
      <c r="E14" s="171" t="n">
        <v>95</v>
      </c>
    </row>
    <row r="15" customFormat="false" ht="13.5" hidden="false" customHeight="true" outlineLevel="0" collapsed="false">
      <c r="A15" s="168"/>
      <c r="B15" s="170" t="s">
        <v>369</v>
      </c>
      <c r="C15" s="170"/>
      <c r="D15" s="170"/>
      <c r="E15" s="172" t="n">
        <f aca="false">E13*E14</f>
        <v>4904.85</v>
      </c>
    </row>
    <row r="16" customFormat="false" ht="12.75" hidden="false" customHeight="true" outlineLevel="0" collapsed="false">
      <c r="A16" s="166" t="s">
        <v>370</v>
      </c>
      <c r="B16" s="167" t="n">
        <f aca="false">[1]Sheet25!C6+[1]Sheet25!C7+[1]Sheet25!C15+[1]Sheet25!C17+[1]Sheet25!C19+[1]Sheet25!C28+[1]Sheet25!C34+[1]Sheet25!C44+[1]Sheet25!C62</f>
        <v>34</v>
      </c>
      <c r="C16" s="173" t="n">
        <v>50</v>
      </c>
      <c r="D16" s="173" t="n">
        <f aca="false">C16*B16</f>
        <v>1700</v>
      </c>
      <c r="E16" s="172" t="n">
        <f aca="false">D16</f>
        <v>1700</v>
      </c>
    </row>
    <row r="17" customFormat="false" ht="13.5" hidden="false" customHeight="true" outlineLevel="0" collapsed="false">
      <c r="A17" s="168"/>
      <c r="B17" s="169" t="s">
        <v>371</v>
      </c>
      <c r="C17" s="169"/>
      <c r="D17" s="169"/>
      <c r="E17" s="172" t="n">
        <f aca="false">E16</f>
        <v>1700</v>
      </c>
    </row>
    <row r="18" customFormat="false" ht="12" hidden="false" customHeight="true" outlineLevel="0" collapsed="false">
      <c r="A18" s="174"/>
      <c r="B18" s="175" t="s">
        <v>372</v>
      </c>
      <c r="C18" s="175"/>
      <c r="D18" s="175"/>
      <c r="E18" s="172" t="n">
        <f aca="false">E15+E17</f>
        <v>6604.85</v>
      </c>
    </row>
    <row r="19" customFormat="false" ht="12" hidden="false" customHeight="false" outlineLevel="0" collapsed="false">
      <c r="A19" s="174"/>
      <c r="B19" s="175"/>
      <c r="C19" s="175"/>
      <c r="D19" s="175"/>
      <c r="E19" s="172"/>
    </row>
    <row r="20" customFormat="false" ht="12" hidden="false" customHeight="true" outlineLevel="0" collapsed="false">
      <c r="A20" s="176"/>
      <c r="B20" s="177" t="s">
        <v>373</v>
      </c>
      <c r="C20" s="177"/>
      <c r="D20" s="177"/>
      <c r="E20" s="172" t="n">
        <f aca="false">ROUND(E18/95/12,2)</f>
        <v>5.79</v>
      </c>
    </row>
    <row r="21" customFormat="false" ht="12" hidden="false" customHeight="false" outlineLevel="0" collapsed="false">
      <c r="A21" s="176"/>
      <c r="B21" s="177"/>
      <c r="C21" s="177"/>
      <c r="D21" s="177"/>
      <c r="E21" s="172"/>
    </row>
    <row r="99" customFormat="false" ht="12.65" hidden="false" customHeight="false" outlineLevel="0" collapsed="false">
      <c r="D99" s="164" t="n">
        <f aca="false">22*22.5*0.9</f>
        <v>445.5</v>
      </c>
    </row>
  </sheetData>
  <mergeCells count="8">
    <mergeCell ref="B13:D13"/>
    <mergeCell ref="B14:D14"/>
    <mergeCell ref="B15:D15"/>
    <mergeCell ref="B17:D17"/>
    <mergeCell ref="B18:D19"/>
    <mergeCell ref="E18:E19"/>
    <mergeCell ref="B20:D21"/>
    <mergeCell ref="E20:E2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67" colorId="64" zoomScale="110" zoomScaleNormal="110" zoomScalePageLayoutView="100" workbookViewId="0">
      <selection pane="topLeft" activeCell="H78" activeCellId="0" sqref="H78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293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4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227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RESUMO!J34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RESUMO!G34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RESUMO!H34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25.66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118.45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RESUMO!I34</f>
        <v>0.05</v>
      </c>
      <c r="I99" s="59" t="n">
        <f aca="false">TRUNC(H99*I107,2)</f>
        <v>197.41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346.61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3948.38533114395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341.53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346.61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15" t="n">
        <f aca="false">TRUNC(SUM(I117:I118),2)</f>
        <v>3948.37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3948.37</v>
      </c>
      <c r="D122" s="108" t="n">
        <f aca="false">E13</f>
        <v>4</v>
      </c>
      <c r="E122" s="45" t="n">
        <f aca="false">C122*D122</f>
        <v>15793.48</v>
      </c>
      <c r="F122" s="43" t="n">
        <v>1</v>
      </c>
      <c r="G122" s="45" t="n">
        <f aca="false">E122*F122</f>
        <v>15793.48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3948.37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15793.48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189521.76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58" colorId="64" zoomScale="110" zoomScaleNormal="110" zoomScalePageLayoutView="100" workbookViewId="0">
      <selection pane="topLeft" activeCell="H78" activeCellId="0" sqref="H78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294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227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RESUMO!J35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RESUMO!G35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RESUMO!H35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25.66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118.45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RESUMO!I35</f>
        <v>0.05</v>
      </c>
      <c r="I99" s="59" t="n">
        <f aca="false">TRUNC(H99*I107,2)</f>
        <v>197.41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346.61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3948.38533114395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341.53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346.61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3948.37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3948.37</v>
      </c>
      <c r="D122" s="108" t="n">
        <f aca="false">E13</f>
        <v>1</v>
      </c>
      <c r="E122" s="45" t="n">
        <f aca="false">C122*D122</f>
        <v>3948.37</v>
      </c>
      <c r="F122" s="43" t="n">
        <v>1</v>
      </c>
      <c r="G122" s="45" t="n">
        <f aca="false">E122*F122</f>
        <v>3948.37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3948.37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3948.37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47380.44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64" colorId="64" zoomScale="110" zoomScaleNormal="110" zoomScalePageLayoutView="100" workbookViewId="0">
      <selection pane="topLeft" activeCell="H77" activeCellId="0" sqref="H77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295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2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227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RESUMO!J36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RESUMO!G36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RESUMO!H36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25.66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118.45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RESUMO!I36</f>
        <v>0.05</v>
      </c>
      <c r="I99" s="59" t="n">
        <f aca="false">TRUNC(H99*I107,2)</f>
        <v>197.41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346.61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3948.38533114395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341.53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346.61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3948.37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3948.37</v>
      </c>
      <c r="D122" s="108" t="n">
        <f aca="false">E13</f>
        <v>2</v>
      </c>
      <c r="E122" s="45" t="n">
        <f aca="false">C122*D122</f>
        <v>7896.74</v>
      </c>
      <c r="F122" s="43" t="n">
        <v>1</v>
      </c>
      <c r="G122" s="45" t="n">
        <f aca="false">E122*F122</f>
        <v>7896.74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3948.37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7896.74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94760.88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61" colorId="64" zoomScale="110" zoomScaleNormal="110" zoomScalePageLayoutView="100" workbookViewId="0">
      <selection pane="topLeft" activeCell="H77" activeCellId="0" sqref="H77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296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297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RESUMO!J39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RESUMO!G39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RESUMO!H39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25.66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118.45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RESUMO!I39</f>
        <v>0.05</v>
      </c>
      <c r="I99" s="59" t="n">
        <f aca="false">TRUNC(H99*I107,2)</f>
        <v>197.41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0.087916</v>
      </c>
      <c r="I100" s="62" t="n">
        <f aca="false">TRUNC(SUM(I94:I99),2)</f>
        <v>346.61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0.0865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3948.38533114395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341.53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346.61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15" t="n">
        <f aca="false">TRUNC(SUM(I117:I118),2)</f>
        <v>3948.37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3948.37</v>
      </c>
      <c r="D122" s="108" t="n">
        <f aca="false">E13</f>
        <v>1</v>
      </c>
      <c r="E122" s="45" t="n">
        <f aca="false">C122*D122</f>
        <v>3948.37</v>
      </c>
      <c r="F122" s="43" t="n">
        <v>1</v>
      </c>
      <c r="G122" s="45" t="n">
        <f aca="false">E122*F122</f>
        <v>3948.37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3948.37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3948.37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47380.44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I130"/>
  <sheetViews>
    <sheetView showFormulas="false" showGridLines="true" showRowColHeaders="true" showZeros="true" rightToLeft="false" tabSelected="false" showOutlineSymbols="true" defaultGridColor="true" view="normal" topLeftCell="A55" colorId="64" zoomScale="110" zoomScaleNormal="110" zoomScalePageLayoutView="100" workbookViewId="0">
      <selection pane="topLeft" activeCell="H77" activeCellId="0" sqref="H77"/>
    </sheetView>
  </sheetViews>
  <sheetFormatPr defaultColWidth="9.1484375" defaultRowHeight="12.75" zeroHeight="false" outlineLevelRow="0" outlineLevelCol="0"/>
  <cols>
    <col collapsed="false" customWidth="true" hidden="false" outlineLevel="0" max="1" min="1" style="35" width="10"/>
    <col collapsed="false" customWidth="true" hidden="false" outlineLevel="0" max="2" min="2" style="35" width="22.86"/>
    <col collapsed="false" customWidth="true" hidden="false" outlineLevel="0" max="3" min="3" style="35" width="10.71"/>
    <col collapsed="false" customWidth="true" hidden="false" outlineLevel="0" max="4" min="4" style="35" width="11.14"/>
    <col collapsed="false" customWidth="true" hidden="false" outlineLevel="0" max="5" min="5" style="35" width="14.86"/>
    <col collapsed="false" customWidth="true" hidden="false" outlineLevel="0" max="6" min="6" style="35" width="11.57"/>
    <col collapsed="false" customWidth="true" hidden="false" outlineLevel="0" max="7" min="7" style="35" width="19.14"/>
    <col collapsed="false" customWidth="true" hidden="false" outlineLevel="0" max="8" min="8" style="35" width="14.14"/>
    <col collapsed="false" customWidth="true" hidden="false" outlineLevel="0" max="9" min="9" style="36" width="17.86"/>
    <col collapsed="false" customWidth="true" hidden="false" outlineLevel="0" max="12" min="12" style="35" width="12.42"/>
    <col collapsed="false" customWidth="true" hidden="false" outlineLevel="0" max="16" min="16" style="35" width="10.29"/>
    <col collapsed="false" customWidth="true" hidden="false" outlineLevel="0" max="17" min="17" style="35" width="8.29"/>
  </cols>
  <sheetData>
    <row r="1" customFormat="false" ht="15.75" hidden="false" customHeight="true" outlineLevel="0" collapsed="false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customFormat="false" ht="12.75" hidden="false" customHeight="false" outlineLevel="0" collapsed="false">
      <c r="A2" s="38"/>
      <c r="B2" s="38"/>
      <c r="C2" s="38"/>
      <c r="D2" s="38"/>
      <c r="E2" s="38"/>
      <c r="F2" s="38"/>
      <c r="G2" s="38"/>
      <c r="H2" s="38"/>
      <c r="I2" s="38"/>
    </row>
    <row r="3" customFormat="false" ht="12.75" hidden="false" customHeight="false" outlineLevel="0" collapsed="false">
      <c r="A3" s="39" t="s">
        <v>96</v>
      </c>
      <c r="B3" s="39"/>
      <c r="C3" s="39"/>
      <c r="D3" s="39"/>
      <c r="E3" s="39"/>
      <c r="F3" s="39"/>
      <c r="G3" s="39"/>
      <c r="H3" s="39"/>
      <c r="I3" s="39"/>
    </row>
    <row r="4" customFormat="false" ht="12.75" hidden="false" customHeight="false" outlineLevel="0" collapsed="false">
      <c r="A4" s="40"/>
      <c r="B4" s="40"/>
      <c r="C4" s="40"/>
      <c r="D4" s="40"/>
      <c r="E4" s="40"/>
      <c r="F4" s="40"/>
      <c r="G4" s="40"/>
      <c r="H4" s="40"/>
      <c r="I4" s="41"/>
    </row>
    <row r="5" customFormat="false" ht="12.75" hidden="false" customHeight="false" outlineLevel="0" collapsed="false">
      <c r="A5" s="42" t="s">
        <v>97</v>
      </c>
      <c r="B5" s="42"/>
      <c r="C5" s="42"/>
      <c r="D5" s="42"/>
      <c r="E5" s="42"/>
      <c r="F5" s="42"/>
      <c r="G5" s="42"/>
      <c r="H5" s="42"/>
      <c r="I5" s="42"/>
    </row>
    <row r="6" customFormat="false" ht="12.75" hidden="false" customHeight="false" outlineLevel="0" collapsed="false">
      <c r="A6" s="43" t="s">
        <v>98</v>
      </c>
      <c r="B6" s="44" t="s">
        <v>99</v>
      </c>
      <c r="C6" s="44"/>
      <c r="D6" s="44"/>
      <c r="E6" s="44"/>
      <c r="F6" s="44"/>
      <c r="G6" s="44"/>
      <c r="H6" s="44"/>
      <c r="I6" s="45"/>
    </row>
    <row r="7" customFormat="false" ht="24.05" hidden="false" customHeight="false" outlineLevel="0" collapsed="false">
      <c r="A7" s="43" t="s">
        <v>100</v>
      </c>
      <c r="B7" s="44" t="s">
        <v>101</v>
      </c>
      <c r="C7" s="44"/>
      <c r="D7" s="44"/>
      <c r="E7" s="44"/>
      <c r="F7" s="44"/>
      <c r="G7" s="44"/>
      <c r="H7" s="44"/>
      <c r="I7" s="46" t="s">
        <v>298</v>
      </c>
    </row>
    <row r="8" customFormat="false" ht="12.75" hidden="false" customHeight="false" outlineLevel="0" collapsed="false">
      <c r="A8" s="43" t="s">
        <v>103</v>
      </c>
      <c r="B8" s="47" t="s">
        <v>104</v>
      </c>
      <c r="C8" s="47"/>
      <c r="D8" s="47"/>
      <c r="E8" s="47"/>
      <c r="F8" s="47"/>
      <c r="G8" s="47"/>
      <c r="H8" s="47"/>
      <c r="I8" s="45" t="s">
        <v>105</v>
      </c>
    </row>
    <row r="9" customFormat="false" ht="12.75" hidden="false" customHeight="false" outlineLevel="0" collapsed="false">
      <c r="A9" s="43" t="s">
        <v>106</v>
      </c>
      <c r="B9" s="44" t="s">
        <v>107</v>
      </c>
      <c r="C9" s="44"/>
      <c r="D9" s="44"/>
      <c r="E9" s="44"/>
      <c r="F9" s="44"/>
      <c r="G9" s="44"/>
      <c r="H9" s="44"/>
      <c r="I9" s="43" t="n">
        <v>12</v>
      </c>
    </row>
    <row r="10" customFormat="false" ht="12.75" hidden="false" customHeight="false" outlineLevel="0" collapsed="false">
      <c r="A10" s="48"/>
      <c r="B10" s="40"/>
      <c r="C10" s="40"/>
      <c r="D10" s="40"/>
      <c r="E10" s="40"/>
      <c r="F10" s="40"/>
      <c r="G10" s="40"/>
      <c r="H10" s="48"/>
      <c r="I10" s="49"/>
    </row>
    <row r="11" customFormat="false" ht="12.75" hidden="false" customHeight="false" outlineLevel="0" collapsed="false">
      <c r="A11" s="42" t="s">
        <v>108</v>
      </c>
      <c r="B11" s="42"/>
      <c r="C11" s="42"/>
      <c r="D11" s="42"/>
      <c r="E11" s="42"/>
      <c r="F11" s="42"/>
      <c r="G11" s="42"/>
      <c r="H11" s="42"/>
      <c r="I11" s="42"/>
    </row>
    <row r="12" customFormat="false" ht="12.75" hidden="false" customHeight="false" outlineLevel="0" collapsed="false">
      <c r="A12" s="43" t="s">
        <v>109</v>
      </c>
      <c r="B12" s="43"/>
      <c r="C12" s="43" t="s">
        <v>110</v>
      </c>
      <c r="D12" s="43"/>
      <c r="E12" s="43" t="s">
        <v>111</v>
      </c>
      <c r="F12" s="43"/>
      <c r="G12" s="43"/>
      <c r="H12" s="43"/>
      <c r="I12" s="43"/>
    </row>
    <row r="13" customFormat="false" ht="12.75" hidden="false" customHeight="false" outlineLevel="0" collapsed="false">
      <c r="A13" s="50" t="s">
        <v>112</v>
      </c>
      <c r="B13" s="50"/>
      <c r="C13" s="43" t="s">
        <v>113</v>
      </c>
      <c r="D13" s="43"/>
      <c r="E13" s="43" t="n">
        <v>1</v>
      </c>
      <c r="F13" s="43"/>
      <c r="G13" s="43"/>
      <c r="H13" s="43"/>
      <c r="I13" s="43"/>
    </row>
    <row r="14" customFormat="false" ht="12.75" hidden="false" customHeight="false" outlineLevel="0" collapsed="false">
      <c r="A14" s="48"/>
      <c r="B14" s="40"/>
      <c r="C14" s="40"/>
      <c r="D14" s="40"/>
      <c r="E14" s="40"/>
      <c r="F14" s="40"/>
      <c r="G14" s="40"/>
      <c r="H14" s="48"/>
      <c r="I14" s="49"/>
    </row>
    <row r="15" customFormat="false" ht="12.75" hidden="false" customHeight="false" outlineLevel="0" collapsed="false">
      <c r="A15" s="42" t="s">
        <v>114</v>
      </c>
      <c r="B15" s="42"/>
      <c r="C15" s="42"/>
      <c r="D15" s="42"/>
      <c r="E15" s="42"/>
      <c r="F15" s="42"/>
      <c r="G15" s="42"/>
      <c r="H15" s="42"/>
      <c r="I15" s="42"/>
    </row>
    <row r="16" customFormat="false" ht="12.75" hidden="false" customHeight="false" outlineLevel="0" collapsed="false">
      <c r="A16" s="43" t="n">
        <v>1</v>
      </c>
      <c r="B16" s="44" t="s">
        <v>115</v>
      </c>
      <c r="C16" s="44"/>
      <c r="D16" s="44"/>
      <c r="E16" s="44"/>
      <c r="F16" s="44"/>
      <c r="G16" s="44"/>
      <c r="H16" s="44"/>
      <c r="I16" s="51" t="s">
        <v>116</v>
      </c>
    </row>
    <row r="17" customFormat="false" ht="12.75" hidden="false" customHeight="false" outlineLevel="0" collapsed="false">
      <c r="A17" s="43" t="n">
        <v>2</v>
      </c>
      <c r="B17" s="44" t="s">
        <v>117</v>
      </c>
      <c r="C17" s="44"/>
      <c r="D17" s="44"/>
      <c r="E17" s="44"/>
      <c r="F17" s="44"/>
      <c r="G17" s="44"/>
      <c r="H17" s="44"/>
      <c r="I17" s="52" t="s">
        <v>118</v>
      </c>
    </row>
    <row r="18" customFormat="false" ht="12.75" hidden="false" customHeight="false" outlineLevel="0" collapsed="false">
      <c r="A18" s="43" t="n">
        <v>3</v>
      </c>
      <c r="B18" s="53" t="s">
        <v>119</v>
      </c>
      <c r="C18" s="53"/>
      <c r="D18" s="53"/>
      <c r="E18" s="53"/>
      <c r="F18" s="53"/>
      <c r="G18" s="53"/>
      <c r="H18" s="53"/>
      <c r="I18" s="54" t="n">
        <v>1679.77</v>
      </c>
    </row>
    <row r="19" customFormat="false" ht="12.75" hidden="false" customHeight="false" outlineLevel="0" collapsed="false">
      <c r="A19" s="43" t="n">
        <v>4</v>
      </c>
      <c r="B19" s="44" t="s">
        <v>120</v>
      </c>
      <c r="C19" s="44"/>
      <c r="D19" s="44"/>
      <c r="E19" s="44"/>
      <c r="F19" s="44"/>
      <c r="G19" s="44"/>
      <c r="H19" s="44"/>
      <c r="I19" s="55" t="s">
        <v>297</v>
      </c>
    </row>
    <row r="20" customFormat="false" ht="12.75" hidden="false" customHeight="false" outlineLevel="0" collapsed="false">
      <c r="A20" s="43" t="n">
        <v>5</v>
      </c>
      <c r="B20" s="44" t="s">
        <v>122</v>
      </c>
      <c r="C20" s="44"/>
      <c r="D20" s="44"/>
      <c r="E20" s="44"/>
      <c r="F20" s="44"/>
      <c r="G20" s="44"/>
      <c r="H20" s="44"/>
      <c r="I20" s="52" t="s">
        <v>123</v>
      </c>
    </row>
    <row r="21" customFormat="false" ht="12.75" hidden="false" customHeight="false" outlineLevel="0" collapsed="false">
      <c r="A21" s="56"/>
      <c r="B21" s="56"/>
      <c r="C21" s="56"/>
      <c r="D21" s="56"/>
      <c r="E21" s="56"/>
      <c r="F21" s="56"/>
      <c r="G21" s="56"/>
      <c r="H21" s="56"/>
      <c r="I21" s="56"/>
    </row>
    <row r="22" customFormat="false" ht="12.75" hidden="false" customHeight="false" outlineLevel="0" collapsed="false">
      <c r="A22" s="42" t="s">
        <v>124</v>
      </c>
      <c r="B22" s="42"/>
      <c r="C22" s="42"/>
      <c r="D22" s="42"/>
      <c r="E22" s="42"/>
      <c r="F22" s="42"/>
      <c r="G22" s="42"/>
      <c r="H22" s="42"/>
      <c r="I22" s="42"/>
    </row>
    <row r="23" customFormat="false" ht="12.75" hidden="false" customHeight="false" outlineLevel="0" collapsed="false">
      <c r="A23" s="57" t="s">
        <v>98</v>
      </c>
      <c r="B23" s="44" t="s">
        <v>125</v>
      </c>
      <c r="C23" s="44"/>
      <c r="D23" s="44"/>
      <c r="E23" s="44"/>
      <c r="F23" s="44"/>
      <c r="G23" s="44"/>
      <c r="H23" s="58"/>
      <c r="I23" s="59" t="n">
        <f aca="false">CAPITAL!I23</f>
        <v>1679.77</v>
      </c>
    </row>
    <row r="24" customFormat="false" ht="12.75" hidden="false" customHeight="false" outlineLevel="0" collapsed="false">
      <c r="A24" s="57" t="s">
        <v>100</v>
      </c>
      <c r="B24" s="44" t="s">
        <v>126</v>
      </c>
      <c r="C24" s="44"/>
      <c r="D24" s="44"/>
      <c r="E24" s="44"/>
      <c r="F24" s="44"/>
      <c r="G24" s="44"/>
      <c r="H24" s="60"/>
      <c r="I24" s="59" t="n">
        <f aca="false">I23*H24</f>
        <v>0</v>
      </c>
    </row>
    <row r="25" customFormat="false" ht="12.75" hidden="false" customHeight="false" outlineLevel="0" collapsed="false">
      <c r="A25" s="57" t="s">
        <v>103</v>
      </c>
      <c r="B25" s="44" t="s">
        <v>127</v>
      </c>
      <c r="C25" s="44"/>
      <c r="D25" s="44"/>
      <c r="E25" s="44"/>
      <c r="F25" s="44"/>
      <c r="G25" s="44"/>
      <c r="H25" s="60"/>
      <c r="I25" s="59" t="n">
        <f aca="false">I24*H25</f>
        <v>0</v>
      </c>
    </row>
    <row r="26" customFormat="false" ht="12.75" hidden="false" customHeight="false" outlineLevel="0" collapsed="false">
      <c r="A26" s="57" t="s">
        <v>106</v>
      </c>
      <c r="B26" s="44" t="s">
        <v>128</v>
      </c>
      <c r="C26" s="44"/>
      <c r="D26" s="44"/>
      <c r="E26" s="44"/>
      <c r="F26" s="44"/>
      <c r="G26" s="44"/>
      <c r="H26" s="61"/>
      <c r="I26" s="59" t="n">
        <f aca="false">(I23+I24)*H26</f>
        <v>0</v>
      </c>
    </row>
    <row r="27" customFormat="false" ht="12.75" hidden="false" customHeight="false" outlineLevel="0" collapsed="false">
      <c r="A27" s="57" t="s">
        <v>129</v>
      </c>
      <c r="B27" s="44" t="s">
        <v>130</v>
      </c>
      <c r="C27" s="44"/>
      <c r="D27" s="44"/>
      <c r="E27" s="44"/>
      <c r="F27" s="44"/>
      <c r="G27" s="44"/>
      <c r="H27" s="61"/>
      <c r="I27" s="59" t="n">
        <f aca="false">(I23+I24)*H27</f>
        <v>0</v>
      </c>
    </row>
    <row r="28" customFormat="false" ht="12.75" hidden="false" customHeight="false" outlineLevel="0" collapsed="false">
      <c r="A28" s="57" t="s">
        <v>131</v>
      </c>
      <c r="B28" s="57"/>
      <c r="C28" s="57"/>
      <c r="D28" s="57"/>
      <c r="E28" s="57"/>
      <c r="F28" s="57"/>
      <c r="G28" s="57"/>
      <c r="H28" s="57"/>
      <c r="I28" s="62" t="n">
        <f aca="false">TRUNC(SUM(I23:I27),2)</f>
        <v>1679.77</v>
      </c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3"/>
      <c r="H29" s="63"/>
      <c r="I29" s="64"/>
    </row>
    <row r="30" customFormat="false" ht="12.75" hidden="false" customHeight="false" outlineLevel="0" collapsed="false">
      <c r="A30" s="42" t="s">
        <v>132</v>
      </c>
      <c r="B30" s="42"/>
      <c r="C30" s="42"/>
      <c r="D30" s="42"/>
      <c r="E30" s="42"/>
      <c r="F30" s="42"/>
      <c r="G30" s="42"/>
      <c r="H30" s="42"/>
      <c r="I30" s="42"/>
    </row>
    <row r="31" customFormat="false" ht="12.75" hidden="false" customHeight="false" outlineLevel="0" collapsed="false">
      <c r="A31" s="57" t="s">
        <v>98</v>
      </c>
      <c r="B31" s="44" t="s">
        <v>133</v>
      </c>
      <c r="C31" s="44"/>
      <c r="D31" s="44"/>
      <c r="E31" s="44"/>
      <c r="F31" s="44"/>
      <c r="G31" s="44"/>
      <c r="H31" s="65" t="n">
        <f aca="false">CAPITAL!H31</f>
        <v>0.2</v>
      </c>
      <c r="I31" s="59" t="n">
        <f aca="false">ROUND(H31*($I$28),2)</f>
        <v>335.95</v>
      </c>
    </row>
    <row r="32" customFormat="false" ht="12.75" hidden="false" customHeight="false" outlineLevel="0" collapsed="false">
      <c r="A32" s="57" t="s">
        <v>100</v>
      </c>
      <c r="B32" s="44" t="s">
        <v>134</v>
      </c>
      <c r="C32" s="44"/>
      <c r="D32" s="44"/>
      <c r="E32" s="44"/>
      <c r="F32" s="44"/>
      <c r="G32" s="44"/>
      <c r="H32" s="65" t="n">
        <f aca="false">CAPITAL!H32</f>
        <v>0.025</v>
      </c>
      <c r="I32" s="59" t="n">
        <f aca="false">ROUND(H32*($I$28),2)</f>
        <v>41.99</v>
      </c>
    </row>
    <row r="33" customFormat="false" ht="12.75" hidden="false" customHeight="false" outlineLevel="0" collapsed="false">
      <c r="A33" s="57" t="s">
        <v>103</v>
      </c>
      <c r="B33" s="47" t="s">
        <v>135</v>
      </c>
      <c r="C33" s="47"/>
      <c r="D33" s="47"/>
      <c r="E33" s="47"/>
      <c r="F33" s="47"/>
      <c r="G33" s="47"/>
      <c r="H33" s="65" t="n">
        <f aca="false">CAPITAL!H33</f>
        <v>0.015</v>
      </c>
      <c r="I33" s="59" t="n">
        <f aca="false">ROUND(H33*($I$28),2)</f>
        <v>25.2</v>
      </c>
    </row>
    <row r="34" customFormat="false" ht="12.75" hidden="false" customHeight="false" outlineLevel="0" collapsed="false">
      <c r="A34" s="57" t="s">
        <v>106</v>
      </c>
      <c r="B34" s="44" t="s">
        <v>136</v>
      </c>
      <c r="C34" s="44"/>
      <c r="D34" s="44"/>
      <c r="E34" s="44"/>
      <c r="F34" s="44"/>
      <c r="G34" s="44"/>
      <c r="H34" s="65" t="n">
        <f aca="false">CAPITAL!H34</f>
        <v>0.015</v>
      </c>
      <c r="I34" s="59" t="n">
        <f aca="false">ROUND(H34*($I$28),2)</f>
        <v>25.2</v>
      </c>
    </row>
    <row r="35" customFormat="false" ht="12.75" hidden="false" customHeight="false" outlineLevel="0" collapsed="false">
      <c r="A35" s="57" t="s">
        <v>129</v>
      </c>
      <c r="B35" s="44" t="s">
        <v>137</v>
      </c>
      <c r="C35" s="44"/>
      <c r="D35" s="44"/>
      <c r="E35" s="44"/>
      <c r="F35" s="44"/>
      <c r="G35" s="44"/>
      <c r="H35" s="65" t="n">
        <f aca="false">CAPITAL!H35</f>
        <v>0.01</v>
      </c>
      <c r="I35" s="59" t="n">
        <f aca="false">ROUND(H35*($I$28),2)</f>
        <v>16.8</v>
      </c>
    </row>
    <row r="36" customFormat="false" ht="12.75" hidden="false" customHeight="false" outlineLevel="0" collapsed="false">
      <c r="A36" s="57" t="s">
        <v>138</v>
      </c>
      <c r="B36" s="44" t="s">
        <v>139</v>
      </c>
      <c r="C36" s="44"/>
      <c r="D36" s="44"/>
      <c r="E36" s="44"/>
      <c r="F36" s="44"/>
      <c r="G36" s="44"/>
      <c r="H36" s="65" t="n">
        <f aca="false">CAPITAL!H36</f>
        <v>0.006</v>
      </c>
      <c r="I36" s="59" t="n">
        <f aca="false">ROUND(H36*($I$28),2)</f>
        <v>10.08</v>
      </c>
    </row>
    <row r="37" customFormat="false" ht="12.75" hidden="false" customHeight="false" outlineLevel="0" collapsed="false">
      <c r="A37" s="57" t="s">
        <v>140</v>
      </c>
      <c r="B37" s="44" t="s">
        <v>141</v>
      </c>
      <c r="C37" s="44"/>
      <c r="D37" s="44"/>
      <c r="E37" s="44"/>
      <c r="F37" s="44"/>
      <c r="G37" s="44"/>
      <c r="H37" s="65" t="n">
        <f aca="false">CAPITAL!H37</f>
        <v>0.002</v>
      </c>
      <c r="I37" s="59" t="n">
        <f aca="false">ROUND(H37*($I$28),2)</f>
        <v>3.36</v>
      </c>
    </row>
    <row r="38" customFormat="false" ht="12.75" hidden="false" customHeight="false" outlineLevel="0" collapsed="false">
      <c r="A38" s="57" t="s">
        <v>142</v>
      </c>
      <c r="B38" s="44" t="s">
        <v>143</v>
      </c>
      <c r="C38" s="44"/>
      <c r="D38" s="44"/>
      <c r="E38" s="44"/>
      <c r="F38" s="44"/>
      <c r="G38" s="44"/>
      <c r="H38" s="65" t="n">
        <f aca="false">CAPITAL!H38</f>
        <v>0.08</v>
      </c>
      <c r="I38" s="59" t="n">
        <f aca="false">ROUND(H38*($I$28),2)</f>
        <v>134.38</v>
      </c>
    </row>
    <row r="39" customFormat="false" ht="12.75" hidden="false" customHeight="false" outlineLevel="0" collapsed="false">
      <c r="A39" s="57" t="s">
        <v>144</v>
      </c>
      <c r="B39" s="57"/>
      <c r="C39" s="57"/>
      <c r="D39" s="57"/>
      <c r="E39" s="57"/>
      <c r="F39" s="57"/>
      <c r="G39" s="57"/>
      <c r="H39" s="66" t="n">
        <f aca="false">SUM(H31:H38)</f>
        <v>0.353</v>
      </c>
      <c r="I39" s="62" t="n">
        <f aca="false">TRUNC(SUM(I31:I38),2)</f>
        <v>592.96</v>
      </c>
    </row>
    <row r="40" customFormat="false" ht="12.75" hidden="false" customHeight="false" outlineLevel="0" collapsed="false">
      <c r="A40" s="63"/>
      <c r="B40" s="63"/>
      <c r="C40" s="63"/>
      <c r="D40" s="63"/>
      <c r="E40" s="63"/>
      <c r="F40" s="63"/>
      <c r="G40" s="63"/>
      <c r="H40" s="67"/>
      <c r="I40" s="64"/>
    </row>
    <row r="41" customFormat="false" ht="12.75" hidden="false" customHeight="false" outlineLevel="0" collapsed="false">
      <c r="A41" s="42" t="s">
        <v>145</v>
      </c>
      <c r="B41" s="42"/>
      <c r="C41" s="42"/>
      <c r="D41" s="42"/>
      <c r="E41" s="42"/>
      <c r="F41" s="42"/>
      <c r="G41" s="42"/>
      <c r="H41" s="42"/>
      <c r="I41" s="42"/>
    </row>
    <row r="42" customFormat="false" ht="12.75" hidden="false" customHeight="false" outlineLevel="0" collapsed="false">
      <c r="A42" s="57" t="s">
        <v>98</v>
      </c>
      <c r="B42" s="44" t="s">
        <v>146</v>
      </c>
      <c r="C42" s="44"/>
      <c r="D42" s="44"/>
      <c r="E42" s="44"/>
      <c r="F42" s="44"/>
      <c r="G42" s="44"/>
      <c r="H42" s="65" t="n">
        <f aca="false">CAPITAL!H42</f>
        <v>0.08333</v>
      </c>
      <c r="I42" s="59" t="n">
        <f aca="false">ROUND($I$28*H42,2)</f>
        <v>139.98</v>
      </c>
    </row>
    <row r="43" customFormat="false" ht="12.75" hidden="false" customHeight="false" outlineLevel="0" collapsed="false">
      <c r="A43" s="57" t="s">
        <v>100</v>
      </c>
      <c r="B43" s="47" t="s">
        <v>147</v>
      </c>
      <c r="C43" s="47"/>
      <c r="D43" s="47"/>
      <c r="E43" s="47"/>
      <c r="F43" s="47"/>
      <c r="G43" s="47"/>
      <c r="H43" s="65" t="n">
        <f aca="false">CAPITAL!H43</f>
        <v>0.11111</v>
      </c>
      <c r="I43" s="59" t="n">
        <f aca="false">ROUND($I$28*H43,2)</f>
        <v>186.64</v>
      </c>
    </row>
    <row r="44" customFormat="false" ht="12.75" hidden="false" customHeight="false" outlineLevel="0" collapsed="false">
      <c r="A44" s="57" t="s">
        <v>103</v>
      </c>
      <c r="B44" s="44" t="s">
        <v>148</v>
      </c>
      <c r="C44" s="44"/>
      <c r="D44" s="44"/>
      <c r="E44" s="44"/>
      <c r="F44" s="44"/>
      <c r="G44" s="44"/>
      <c r="H44" s="65" t="n">
        <f aca="false">CAPITAL!H44</f>
        <v>0.00583333333333333</v>
      </c>
      <c r="I44" s="59" t="n">
        <f aca="false">ROUND($I$28*H44,2)</f>
        <v>9.8</v>
      </c>
    </row>
    <row r="45" customFormat="false" ht="12.75" hidden="false" customHeight="false" outlineLevel="0" collapsed="false">
      <c r="A45" s="57" t="s">
        <v>106</v>
      </c>
      <c r="B45" s="44" t="s">
        <v>149</v>
      </c>
      <c r="C45" s="44"/>
      <c r="D45" s="44"/>
      <c r="E45" s="44"/>
      <c r="F45" s="44"/>
      <c r="G45" s="44"/>
      <c r="H45" s="65" t="n">
        <f aca="false">CAPITAL!H45</f>
        <v>0.01389</v>
      </c>
      <c r="I45" s="59" t="n">
        <f aca="false">ROUND($I$28*H45,2)</f>
        <v>23.33</v>
      </c>
    </row>
    <row r="46" customFormat="false" ht="12.75" hidden="false" customHeight="false" outlineLevel="0" collapsed="false">
      <c r="A46" s="57" t="s">
        <v>129</v>
      </c>
      <c r="B46" s="44" t="s">
        <v>150</v>
      </c>
      <c r="C46" s="44"/>
      <c r="D46" s="44"/>
      <c r="E46" s="44"/>
      <c r="F46" s="44"/>
      <c r="G46" s="44"/>
      <c r="H46" s="65" t="n">
        <f aca="false">CAPITAL!H46</f>
        <v>0.0003</v>
      </c>
      <c r="I46" s="59" t="n">
        <f aca="false">ROUND($I$28*H46,2)</f>
        <v>0.5</v>
      </c>
    </row>
    <row r="47" customFormat="false" ht="12.75" hidden="false" customHeight="false" outlineLevel="0" collapsed="false">
      <c r="A47" s="57" t="s">
        <v>138</v>
      </c>
      <c r="B47" s="44" t="s">
        <v>151</v>
      </c>
      <c r="C47" s="44"/>
      <c r="D47" s="44"/>
      <c r="E47" s="44"/>
      <c r="F47" s="44"/>
      <c r="G47" s="44"/>
      <c r="H47" s="65" t="n">
        <f aca="false">CAPITAL!H47</f>
        <v>0.00277</v>
      </c>
      <c r="I47" s="59" t="n">
        <f aca="false">ROUND($I$28*H47,2)</f>
        <v>4.65</v>
      </c>
    </row>
    <row r="48" customFormat="false" ht="12.75" hidden="false" customHeight="false" outlineLevel="0" collapsed="false">
      <c r="A48" s="57" t="s">
        <v>140</v>
      </c>
      <c r="B48" s="44" t="s">
        <v>152</v>
      </c>
      <c r="C48" s="44"/>
      <c r="D48" s="44"/>
      <c r="E48" s="44"/>
      <c r="F48" s="44"/>
      <c r="G48" s="44"/>
      <c r="H48" s="65" t="n">
        <f aca="false">CAPITAL!H48</f>
        <v>0.00074</v>
      </c>
      <c r="I48" s="59" t="n">
        <f aca="false">ROUND($I$28*H48,2)</f>
        <v>1.24</v>
      </c>
    </row>
    <row r="49" customFormat="false" ht="12.75" hidden="false" customHeight="false" outlineLevel="0" collapsed="false">
      <c r="A49" s="57" t="s">
        <v>142</v>
      </c>
      <c r="B49" s="44" t="s">
        <v>153</v>
      </c>
      <c r="C49" s="44"/>
      <c r="D49" s="44"/>
      <c r="E49" s="44"/>
      <c r="F49" s="44"/>
      <c r="G49" s="44"/>
      <c r="H49" s="65" t="n">
        <f aca="false">CAPITAL!H49</f>
        <v>0.00021</v>
      </c>
      <c r="I49" s="59" t="n">
        <f aca="false">ROUND($I$28*H49,2)</f>
        <v>0.35</v>
      </c>
    </row>
    <row r="50" customFormat="false" ht="12.75" hidden="false" customHeight="false" outlineLevel="0" collapsed="false">
      <c r="A50" s="57" t="s">
        <v>94</v>
      </c>
      <c r="B50" s="57"/>
      <c r="C50" s="57"/>
      <c r="D50" s="57"/>
      <c r="E50" s="57"/>
      <c r="F50" s="57"/>
      <c r="G50" s="57"/>
      <c r="H50" s="66" t="n">
        <f aca="false">SUM(H42:H49)</f>
        <v>0.218183333333333</v>
      </c>
      <c r="I50" s="62" t="n">
        <f aca="false">TRUNC(SUM(I42:I49),2)</f>
        <v>366.49</v>
      </c>
    </row>
    <row r="52" customFormat="false" ht="12.75" hidden="false" customHeight="false" outlineLevel="0" collapsed="false">
      <c r="A52" s="42" t="s">
        <v>154</v>
      </c>
      <c r="B52" s="42"/>
      <c r="C52" s="42"/>
      <c r="D52" s="42"/>
      <c r="E52" s="42"/>
      <c r="F52" s="42"/>
      <c r="G52" s="42"/>
      <c r="H52" s="42"/>
      <c r="I52" s="42"/>
    </row>
    <row r="53" customFormat="false" ht="12.75" hidden="false" customHeight="false" outlineLevel="0" collapsed="false">
      <c r="A53" s="57" t="n">
        <v>3</v>
      </c>
      <c r="B53" s="57" t="s">
        <v>155</v>
      </c>
      <c r="C53" s="57"/>
      <c r="D53" s="57"/>
      <c r="E53" s="57"/>
      <c r="F53" s="57"/>
      <c r="G53" s="57"/>
      <c r="H53" s="57" t="s">
        <v>156</v>
      </c>
      <c r="I53" s="68" t="s">
        <v>157</v>
      </c>
    </row>
    <row r="54" customFormat="false" ht="12.75" hidden="false" customHeight="false" outlineLevel="0" collapsed="false">
      <c r="A54" s="57" t="s">
        <v>98</v>
      </c>
      <c r="B54" s="44" t="s">
        <v>158</v>
      </c>
      <c r="C54" s="44"/>
      <c r="D54" s="44"/>
      <c r="E54" s="44"/>
      <c r="F54" s="44"/>
      <c r="G54" s="44"/>
      <c r="H54" s="65" t="n">
        <f aca="false">CAPITAL!H54</f>
        <v>0.00417</v>
      </c>
      <c r="I54" s="59" t="n">
        <f aca="false">ROUND($I$28*H54,2)</f>
        <v>7</v>
      </c>
    </row>
    <row r="55" customFormat="false" ht="12.75" hidden="false" customHeight="false" outlineLevel="0" collapsed="false">
      <c r="A55" s="57" t="s">
        <v>100</v>
      </c>
      <c r="B55" s="44" t="s">
        <v>159</v>
      </c>
      <c r="C55" s="44"/>
      <c r="D55" s="44"/>
      <c r="E55" s="44"/>
      <c r="F55" s="44"/>
      <c r="G55" s="44"/>
      <c r="H55" s="65" t="n">
        <f aca="false">CAPITAL!H55</f>
        <v>0.00167</v>
      </c>
      <c r="I55" s="59" t="n">
        <f aca="false">ROUND($I$28*H55,2)</f>
        <v>2.81</v>
      </c>
    </row>
    <row r="56" customFormat="false" ht="12.75" hidden="false" customHeight="false" outlineLevel="0" collapsed="false">
      <c r="A56" s="57" t="s">
        <v>103</v>
      </c>
      <c r="B56" s="44" t="s">
        <v>160</v>
      </c>
      <c r="C56" s="44"/>
      <c r="D56" s="44"/>
      <c r="E56" s="44"/>
      <c r="F56" s="44"/>
      <c r="G56" s="44"/>
      <c r="H56" s="65" t="n">
        <f aca="false">CAPITAL!H56</f>
        <v>0.032</v>
      </c>
      <c r="I56" s="59" t="n">
        <f aca="false">ROUND($I$28*H56,2)</f>
        <v>53.75</v>
      </c>
    </row>
    <row r="57" customFormat="false" ht="12.75" hidden="false" customHeight="false" outlineLevel="0" collapsed="false">
      <c r="A57" s="57" t="s">
        <v>106</v>
      </c>
      <c r="B57" s="44" t="s">
        <v>161</v>
      </c>
      <c r="C57" s="44"/>
      <c r="D57" s="44"/>
      <c r="E57" s="44"/>
      <c r="F57" s="44"/>
      <c r="G57" s="44"/>
      <c r="H57" s="65" t="n">
        <f aca="false">CAPITAL!H57</f>
        <v>0.0016</v>
      </c>
      <c r="I57" s="59" t="n">
        <f aca="false">ROUND($I$28*H57,2)</f>
        <v>2.69</v>
      </c>
    </row>
    <row r="58" customFormat="false" ht="12.75" hidden="false" customHeight="false" outlineLevel="0" collapsed="false">
      <c r="A58" s="57" t="s">
        <v>129</v>
      </c>
      <c r="B58" s="44" t="s">
        <v>162</v>
      </c>
      <c r="C58" s="44"/>
      <c r="D58" s="44"/>
      <c r="E58" s="44"/>
      <c r="F58" s="44"/>
      <c r="G58" s="44"/>
      <c r="H58" s="65" t="n">
        <f aca="false">CAPITAL!H58</f>
        <v>0</v>
      </c>
      <c r="I58" s="59" t="n">
        <f aca="false">ROUND($I$28*H58,2)</f>
        <v>0</v>
      </c>
    </row>
    <row r="59" customFormat="false" ht="12.75" hidden="false" customHeight="false" outlineLevel="0" collapsed="false">
      <c r="A59" s="57" t="s">
        <v>138</v>
      </c>
      <c r="B59" s="44" t="s">
        <v>163</v>
      </c>
      <c r="C59" s="44"/>
      <c r="D59" s="44"/>
      <c r="E59" s="44"/>
      <c r="F59" s="44"/>
      <c r="G59" s="44"/>
      <c r="H59" s="65" t="n">
        <f aca="false">CAPITAL!H59</f>
        <v>0</v>
      </c>
      <c r="I59" s="59" t="n">
        <f aca="false">ROUND($I$28*H59,2)</f>
        <v>0</v>
      </c>
    </row>
    <row r="60" customFormat="false" ht="12.75" hidden="false" customHeight="false" outlineLevel="0" collapsed="false">
      <c r="A60" s="57" t="s">
        <v>94</v>
      </c>
      <c r="B60" s="57"/>
      <c r="C60" s="57"/>
      <c r="D60" s="57"/>
      <c r="E60" s="57"/>
      <c r="F60" s="57"/>
      <c r="G60" s="57"/>
      <c r="H60" s="66" t="n">
        <f aca="false">SUM(H54:H59)</f>
        <v>0.03944</v>
      </c>
      <c r="I60" s="62" t="n">
        <f aca="false">TRUNC(SUM(I54:I59),2)</f>
        <v>66.25</v>
      </c>
    </row>
    <row r="62" customFormat="false" ht="12.75" hidden="false" customHeight="false" outlineLevel="0" collapsed="false">
      <c r="A62" s="42" t="s">
        <v>164</v>
      </c>
      <c r="B62" s="42"/>
      <c r="C62" s="42"/>
      <c r="D62" s="42"/>
      <c r="E62" s="42"/>
      <c r="F62" s="42"/>
      <c r="G62" s="42"/>
      <c r="H62" s="42"/>
      <c r="I62" s="42"/>
    </row>
    <row r="63" customFormat="false" ht="12.75" hidden="false" customHeight="false" outlineLevel="0" collapsed="false">
      <c r="A63" s="57" t="s">
        <v>98</v>
      </c>
      <c r="B63" s="44" t="s">
        <v>165</v>
      </c>
      <c r="C63" s="44"/>
      <c r="D63" s="44"/>
      <c r="E63" s="44"/>
      <c r="F63" s="44"/>
      <c r="G63" s="44"/>
      <c r="H63" s="69" t="n">
        <f aca="false">CAPITAL!H63</f>
        <v>0.07702</v>
      </c>
      <c r="I63" s="59" t="n">
        <f aca="false">$I$28*H63</f>
        <v>129.3758854</v>
      </c>
    </row>
    <row r="64" customFormat="false" ht="12.75" hidden="false" customHeight="false" outlineLevel="0" collapsed="false">
      <c r="A64" s="57" t="s">
        <v>94</v>
      </c>
      <c r="B64" s="57"/>
      <c r="C64" s="57"/>
      <c r="D64" s="57"/>
      <c r="E64" s="57"/>
      <c r="F64" s="57"/>
      <c r="G64" s="57"/>
      <c r="H64" s="66" t="n">
        <f aca="false">SUM(H63:H63)</f>
        <v>0.07702</v>
      </c>
      <c r="I64" s="62" t="n">
        <f aca="false">TRUNC(SUM(I63:I63),2)</f>
        <v>129.37</v>
      </c>
    </row>
    <row r="65" customFormat="false" ht="12.75" hidden="false" customHeight="false" outlineLevel="0" collapsed="false">
      <c r="A65" s="63"/>
      <c r="B65" s="63"/>
      <c r="C65" s="63"/>
      <c r="D65" s="63"/>
      <c r="E65" s="63"/>
      <c r="F65" s="63"/>
      <c r="G65" s="63"/>
      <c r="H65" s="70"/>
      <c r="I65" s="64"/>
    </row>
    <row r="66" customFormat="false" ht="12.75" hidden="false" customHeight="false" outlineLevel="0" collapsed="false">
      <c r="A66" s="42" t="s">
        <v>166</v>
      </c>
      <c r="B66" s="42"/>
      <c r="C66" s="42"/>
      <c r="D66" s="42"/>
      <c r="E66" s="42"/>
      <c r="F66" s="42"/>
      <c r="G66" s="42"/>
      <c r="H66" s="42"/>
      <c r="I66" s="42"/>
    </row>
    <row r="67" customFormat="false" ht="12.75" hidden="false" customHeight="false" outlineLevel="0" collapsed="false">
      <c r="A67" s="57" t="s">
        <v>98</v>
      </c>
      <c r="B67" s="44" t="s">
        <v>167</v>
      </c>
      <c r="C67" s="44"/>
      <c r="D67" s="44"/>
      <c r="E67" s="44"/>
      <c r="F67" s="44"/>
      <c r="G67" s="44"/>
      <c r="H67" s="71" t="n">
        <f aca="false">CAPITAL!H67</f>
        <v>0.0003336</v>
      </c>
      <c r="I67" s="59" t="n">
        <f aca="false">ROUND($I$28*H67,2)</f>
        <v>0.56</v>
      </c>
    </row>
    <row r="68" customFormat="false" ht="12.75" hidden="false" customHeight="false" outlineLevel="0" collapsed="false">
      <c r="A68" s="57" t="s">
        <v>100</v>
      </c>
      <c r="B68" s="44" t="s">
        <v>168</v>
      </c>
      <c r="C68" s="44"/>
      <c r="D68" s="44"/>
      <c r="E68" s="44"/>
      <c r="F68" s="44"/>
      <c r="G68" s="44"/>
      <c r="H68" s="71" t="n">
        <f aca="false">CAPITAL!H68</f>
        <v>2.4E-005</v>
      </c>
      <c r="I68" s="59" t="n">
        <f aca="false">ROUND($I$28*H68,2)</f>
        <v>0.04</v>
      </c>
    </row>
    <row r="69" customFormat="false" ht="12.75" hidden="false" customHeight="false" outlineLevel="0" collapsed="false">
      <c r="A69" s="57" t="s">
        <v>94</v>
      </c>
      <c r="B69" s="57"/>
      <c r="C69" s="57"/>
      <c r="D69" s="57"/>
      <c r="E69" s="57"/>
      <c r="F69" s="57"/>
      <c r="G69" s="57"/>
      <c r="H69" s="72" t="n">
        <f aca="false">SUM(H67:H68)</f>
        <v>0.0003576</v>
      </c>
      <c r="I69" s="62" t="n">
        <f aca="false">TRUNC(SUM(I67:I68),2)</f>
        <v>0.6</v>
      </c>
    </row>
    <row r="70" customFormat="false" ht="12.75" hidden="false" customHeight="false" outlineLevel="0" collapsed="false">
      <c r="A70" s="63"/>
      <c r="B70" s="63"/>
      <c r="C70" s="63"/>
      <c r="D70" s="63"/>
      <c r="E70" s="63"/>
      <c r="F70" s="63"/>
      <c r="G70" s="63"/>
      <c r="H70" s="70"/>
      <c r="I70" s="64"/>
    </row>
    <row r="71" customFormat="false" ht="12.75" hidden="false" customHeight="false" outlineLevel="0" collapsed="false">
      <c r="A71" s="42" t="s">
        <v>169</v>
      </c>
      <c r="B71" s="42"/>
      <c r="C71" s="42"/>
      <c r="D71" s="42"/>
      <c r="E71" s="42"/>
      <c r="F71" s="42"/>
      <c r="G71" s="42"/>
      <c r="H71" s="42"/>
      <c r="I71" s="42"/>
    </row>
    <row r="72" customFormat="false" ht="12.75" hidden="false" customHeight="false" outlineLevel="0" collapsed="false">
      <c r="A72" s="57" t="s">
        <v>98</v>
      </c>
      <c r="B72" s="44" t="s">
        <v>170</v>
      </c>
      <c r="C72" s="44"/>
      <c r="D72" s="44"/>
      <c r="E72" s="44"/>
      <c r="F72" s="44"/>
      <c r="G72" s="44"/>
      <c r="H72" s="65" t="n">
        <f aca="false">CAPITAL!H72</f>
        <v>0.00026122</v>
      </c>
      <c r="I72" s="59" t="n">
        <f aca="false">ROUND($I$28*H72,2)</f>
        <v>0.44</v>
      </c>
    </row>
    <row r="73" customFormat="false" ht="12.75" hidden="false" customHeight="false" outlineLevel="0" collapsed="false">
      <c r="A73" s="57" t="s">
        <v>94</v>
      </c>
      <c r="B73" s="57"/>
      <c r="C73" s="57"/>
      <c r="D73" s="57"/>
      <c r="E73" s="57"/>
      <c r="F73" s="57"/>
      <c r="G73" s="57"/>
      <c r="H73" s="66" t="n">
        <f aca="false">SUM(H72:H72)</f>
        <v>0.00026122</v>
      </c>
      <c r="I73" s="62" t="n">
        <f aca="false">TRUNC(SUM(I72:I72),2)</f>
        <v>0.44</v>
      </c>
    </row>
    <row r="74" customFormat="false" ht="12.75" hidden="false" customHeight="false" outlineLevel="0" collapsed="false">
      <c r="A74" s="63"/>
      <c r="B74" s="63"/>
      <c r="C74" s="63"/>
      <c r="D74" s="63"/>
      <c r="E74" s="63"/>
      <c r="F74" s="63"/>
      <c r="G74" s="63"/>
      <c r="H74" s="70"/>
      <c r="I74" s="64"/>
    </row>
    <row r="75" customFormat="false" ht="12.75" hidden="false" customHeight="false" outlineLevel="0" collapsed="false">
      <c r="A75" s="74"/>
      <c r="B75" s="74"/>
      <c r="C75" s="74"/>
      <c r="D75" s="74"/>
      <c r="E75" s="74"/>
      <c r="F75" s="74"/>
      <c r="G75" s="74"/>
      <c r="H75" s="74"/>
      <c r="I75" s="74"/>
    </row>
    <row r="76" customFormat="false" ht="12.75" hidden="false" customHeight="false" outlineLevel="0" collapsed="false">
      <c r="A76" s="57" t="s">
        <v>171</v>
      </c>
      <c r="B76" s="57"/>
      <c r="C76" s="57"/>
      <c r="D76" s="57"/>
      <c r="E76" s="57"/>
      <c r="F76" s="57"/>
      <c r="G76" s="57"/>
      <c r="H76" s="75"/>
      <c r="I76" s="68" t="s">
        <v>157</v>
      </c>
    </row>
    <row r="77" customFormat="false" ht="12.75" hidden="false" customHeight="false" outlineLevel="0" collapsed="false">
      <c r="A77" s="57" t="s">
        <v>98</v>
      </c>
      <c r="B77" s="76" t="s">
        <v>172</v>
      </c>
      <c r="C77" s="76"/>
      <c r="D77" s="76"/>
      <c r="E77" s="76"/>
      <c r="F77" s="76"/>
      <c r="G77" s="76"/>
      <c r="H77" s="77" t="n">
        <f aca="false">RESUMO!J40</f>
        <v>8.55</v>
      </c>
      <c r="I77" s="78" t="n">
        <f aca="false">(H77*2*22)-(I23*0.06)</f>
        <v>275.4138</v>
      </c>
    </row>
    <row r="78" customFormat="false" ht="12.75" hidden="false" customHeight="false" outlineLevel="0" collapsed="false">
      <c r="A78" s="57" t="s">
        <v>100</v>
      </c>
      <c r="B78" s="79" t="str">
        <f aca="false">CAPITAL!B78</f>
        <v>Auxílio-Refeição/Alimentação por 22 dias (R$ 22,50 x 22 dias - 10% CCT)</v>
      </c>
      <c r="C78" s="79"/>
      <c r="D78" s="79"/>
      <c r="E78" s="79"/>
      <c r="F78" s="79"/>
      <c r="G78" s="79"/>
      <c r="H78" s="77" t="n">
        <f aca="false">CAPITAL!H78</f>
        <v>22.5</v>
      </c>
      <c r="I78" s="78" t="n">
        <f aca="false">(22.5*22*0.9)</f>
        <v>445.5</v>
      </c>
    </row>
    <row r="79" customFormat="false" ht="12.75" hidden="false" customHeight="false" outlineLevel="0" collapsed="false">
      <c r="A79" s="57" t="s">
        <v>103</v>
      </c>
      <c r="B79" s="76" t="s">
        <v>174</v>
      </c>
      <c r="C79" s="76"/>
      <c r="D79" s="76"/>
      <c r="E79" s="76"/>
      <c r="F79" s="76"/>
      <c r="G79" s="76"/>
      <c r="H79" s="43" t="s">
        <v>175</v>
      </c>
      <c r="I79" s="78" t="n">
        <v>0</v>
      </c>
    </row>
    <row r="80" customFormat="false" ht="12.75" hidden="false" customHeight="false" outlineLevel="0" collapsed="false">
      <c r="A80" s="57" t="s">
        <v>106</v>
      </c>
      <c r="B80" s="79" t="s">
        <v>176</v>
      </c>
      <c r="C80" s="79"/>
      <c r="D80" s="79"/>
      <c r="E80" s="79"/>
      <c r="F80" s="79"/>
      <c r="G80" s="79"/>
      <c r="H80" s="77" t="n">
        <f aca="false">CAPITAL!H80</f>
        <v>19</v>
      </c>
      <c r="I80" s="78" t="n">
        <f aca="false">H80</f>
        <v>19</v>
      </c>
    </row>
    <row r="81" customFormat="false" ht="12.75" hidden="false" customHeight="false" outlineLevel="0" collapsed="false">
      <c r="A81" s="57" t="s">
        <v>177</v>
      </c>
      <c r="B81" s="57"/>
      <c r="C81" s="57"/>
      <c r="D81" s="57"/>
      <c r="E81" s="57"/>
      <c r="F81" s="57"/>
      <c r="G81" s="57"/>
      <c r="H81" s="57"/>
      <c r="I81" s="62" t="n">
        <f aca="false">TRUNC(SUM(I77:I80),2)</f>
        <v>739.91</v>
      </c>
    </row>
    <row r="82" customFormat="false" ht="12.75" hidden="false" customHeight="false" outlineLevel="0" collapsed="false">
      <c r="A82" s="63"/>
      <c r="B82" s="63"/>
      <c r="C82" s="63"/>
      <c r="D82" s="63"/>
      <c r="E82" s="63"/>
      <c r="F82" s="63"/>
      <c r="G82" s="63"/>
      <c r="H82" s="63"/>
      <c r="I82" s="64"/>
    </row>
    <row r="83" customFormat="false" ht="12.75" hidden="false" customHeight="false" outlineLevel="0" collapsed="false">
      <c r="A83" s="80"/>
      <c r="B83" s="80"/>
      <c r="C83" s="80"/>
      <c r="D83" s="80"/>
      <c r="E83" s="80"/>
      <c r="F83" s="80"/>
      <c r="G83" s="80"/>
      <c r="H83" s="80"/>
      <c r="I83" s="80"/>
    </row>
    <row r="84" customFormat="false" ht="12.75" hidden="false" customHeight="false" outlineLevel="0" collapsed="false">
      <c r="A84" s="42" t="s">
        <v>178</v>
      </c>
      <c r="B84" s="42"/>
      <c r="C84" s="42"/>
      <c r="D84" s="42"/>
      <c r="E84" s="42"/>
      <c r="F84" s="42"/>
      <c r="G84" s="42"/>
      <c r="H84" s="42"/>
      <c r="I84" s="42"/>
    </row>
    <row r="85" customFormat="false" ht="12.75" hidden="false" customHeight="false" outlineLevel="0" collapsed="false">
      <c r="A85" s="57" t="n">
        <v>5</v>
      </c>
      <c r="B85" s="57" t="s">
        <v>179</v>
      </c>
      <c r="C85" s="57"/>
      <c r="D85" s="57"/>
      <c r="E85" s="57"/>
      <c r="F85" s="57"/>
      <c r="G85" s="57"/>
      <c r="H85" s="57"/>
      <c r="I85" s="68" t="s">
        <v>157</v>
      </c>
    </row>
    <row r="86" customFormat="false" ht="12.75" hidden="false" customHeight="false" outlineLevel="0" collapsed="false">
      <c r="A86" s="57" t="s">
        <v>98</v>
      </c>
      <c r="B86" s="76" t="s">
        <v>180</v>
      </c>
      <c r="C86" s="76"/>
      <c r="D86" s="76"/>
      <c r="E86" s="76"/>
      <c r="F86" s="76"/>
      <c r="G86" s="76"/>
      <c r="H86" s="43" t="s">
        <v>175</v>
      </c>
      <c r="I86" s="81" t="n">
        <f aca="false">UNIFORME!E10</f>
        <v>20.1833333333333</v>
      </c>
    </row>
    <row r="87" customFormat="false" ht="12.75" hidden="false" customHeight="false" outlineLevel="0" collapsed="false">
      <c r="A87" s="57" t="s">
        <v>100</v>
      </c>
      <c r="B87" s="76" t="s">
        <v>181</v>
      </c>
      <c r="C87" s="76"/>
      <c r="D87" s="76"/>
      <c r="E87" s="76"/>
      <c r="F87" s="76"/>
      <c r="G87" s="76"/>
      <c r="H87" s="43" t="s">
        <v>175</v>
      </c>
      <c r="I87" s="81" t="n">
        <v>0</v>
      </c>
    </row>
    <row r="88" customFormat="false" ht="12.75" hidden="false" customHeight="false" outlineLevel="0" collapsed="false">
      <c r="A88" s="50" t="s">
        <v>103</v>
      </c>
      <c r="B88" s="76" t="s">
        <v>182</v>
      </c>
      <c r="C88" s="76"/>
      <c r="D88" s="76"/>
      <c r="E88" s="76"/>
      <c r="F88" s="76"/>
      <c r="G88" s="76"/>
      <c r="H88" s="43" t="s">
        <v>175</v>
      </c>
      <c r="I88" s="81" t="n">
        <f aca="false">CAPITAL!I88</f>
        <v>5.79</v>
      </c>
    </row>
    <row r="89" customFormat="false" ht="12.75" hidden="false" customHeight="false" outlineLevel="0" collapsed="false">
      <c r="A89" s="50" t="s">
        <v>106</v>
      </c>
      <c r="B89" s="76" t="s">
        <v>183</v>
      </c>
      <c r="C89" s="76"/>
      <c r="D89" s="76"/>
      <c r="E89" s="76"/>
      <c r="F89" s="76"/>
      <c r="G89" s="76"/>
      <c r="H89" s="43" t="s">
        <v>175</v>
      </c>
      <c r="I89" s="59" t="n">
        <v>0</v>
      </c>
    </row>
    <row r="90" customFormat="false" ht="12.75" hidden="false" customHeight="false" outlineLevel="0" collapsed="false">
      <c r="A90" s="57" t="s">
        <v>184</v>
      </c>
      <c r="B90" s="57"/>
      <c r="C90" s="57"/>
      <c r="D90" s="57"/>
      <c r="E90" s="57"/>
      <c r="F90" s="57"/>
      <c r="G90" s="57"/>
      <c r="H90" s="75" t="s">
        <v>175</v>
      </c>
      <c r="I90" s="62" t="n">
        <f aca="false">TRUNC(SUM(I86:I89),2)</f>
        <v>25.97</v>
      </c>
    </row>
    <row r="91" customFormat="false" ht="12.75" hidden="false" customHeight="false" outlineLevel="0" collapsed="false">
      <c r="A91" s="80"/>
      <c r="B91" s="80"/>
      <c r="C91" s="80"/>
      <c r="D91" s="80"/>
      <c r="E91" s="80"/>
      <c r="F91" s="80"/>
      <c r="G91" s="80"/>
      <c r="H91" s="80"/>
      <c r="I91" s="80"/>
    </row>
    <row r="92" customFormat="false" ht="12.75" hidden="false" customHeight="false" outlineLevel="0" collapsed="false">
      <c r="A92" s="42" t="s">
        <v>185</v>
      </c>
      <c r="B92" s="42"/>
      <c r="C92" s="42"/>
      <c r="D92" s="42"/>
      <c r="E92" s="42"/>
      <c r="F92" s="42"/>
      <c r="G92" s="42"/>
      <c r="H92" s="42"/>
      <c r="I92" s="42"/>
    </row>
    <row r="93" customFormat="false" ht="12.75" hidden="false" customHeight="false" outlineLevel="0" collapsed="false">
      <c r="A93" s="57" t="n">
        <v>6</v>
      </c>
      <c r="B93" s="57" t="s">
        <v>186</v>
      </c>
      <c r="C93" s="57"/>
      <c r="D93" s="57"/>
      <c r="E93" s="57"/>
      <c r="F93" s="57"/>
      <c r="G93" s="57"/>
      <c r="H93" s="57" t="s">
        <v>156</v>
      </c>
      <c r="I93" s="68" t="s">
        <v>157</v>
      </c>
    </row>
    <row r="94" customFormat="false" ht="12.75" hidden="false" customHeight="false" outlineLevel="0" collapsed="false">
      <c r="A94" s="57" t="s">
        <v>98</v>
      </c>
      <c r="B94" s="44" t="s">
        <v>187</v>
      </c>
      <c r="C94" s="44"/>
      <c r="D94" s="44"/>
      <c r="E94" s="44"/>
      <c r="F94" s="44"/>
      <c r="G94" s="44"/>
      <c r="H94" s="82" t="n">
        <f aca="false">RESUMO!G40</f>
        <v>0.001</v>
      </c>
      <c r="I94" s="59" t="n">
        <f aca="false">TRUNC(H94*I117,2)</f>
        <v>3.6</v>
      </c>
    </row>
    <row r="95" customFormat="false" ht="12.75" hidden="false" customHeight="false" outlineLevel="0" collapsed="false">
      <c r="A95" s="57" t="s">
        <v>100</v>
      </c>
      <c r="B95" s="44" t="s">
        <v>188</v>
      </c>
      <c r="C95" s="44"/>
      <c r="D95" s="44"/>
      <c r="E95" s="44"/>
      <c r="F95" s="44"/>
      <c r="G95" s="44"/>
      <c r="H95" s="82" t="n">
        <f aca="false">RESUMO!H40</f>
        <v>0.000416</v>
      </c>
      <c r="I95" s="59" t="n">
        <f aca="false">TRUNC(H95*(I94+I117),2)</f>
        <v>1.49</v>
      </c>
    </row>
    <row r="96" customFormat="false" ht="12.75" hidden="false" customHeight="false" outlineLevel="0" collapsed="false">
      <c r="A96" s="57" t="s">
        <v>103</v>
      </c>
      <c r="B96" s="53" t="s">
        <v>189</v>
      </c>
      <c r="C96" s="53"/>
      <c r="D96" s="53"/>
      <c r="E96" s="53"/>
      <c r="F96" s="53"/>
      <c r="G96" s="53"/>
      <c r="H96" s="60"/>
      <c r="I96" s="45"/>
    </row>
    <row r="97" customFormat="false" ht="12.75" hidden="false" customHeight="false" outlineLevel="0" collapsed="false">
      <c r="A97" s="57" t="s">
        <v>190</v>
      </c>
      <c r="B97" s="44" t="s">
        <v>191</v>
      </c>
      <c r="C97" s="44"/>
      <c r="D97" s="44"/>
      <c r="E97" s="44"/>
      <c r="F97" s="44"/>
      <c r="G97" s="44"/>
      <c r="H97" s="60" t="n">
        <v>0.0065</v>
      </c>
      <c r="I97" s="59" t="n">
        <f aca="false">TRUNC(H97*I107,2)</f>
        <v>24.84</v>
      </c>
    </row>
    <row r="98" customFormat="false" ht="12.75" hidden="false" customHeight="false" outlineLevel="0" collapsed="false">
      <c r="A98" s="57" t="s">
        <v>192</v>
      </c>
      <c r="B98" s="44" t="s">
        <v>193</v>
      </c>
      <c r="C98" s="44"/>
      <c r="D98" s="44"/>
      <c r="E98" s="44"/>
      <c r="F98" s="44"/>
      <c r="G98" s="44"/>
      <c r="H98" s="60" t="n">
        <v>0.03</v>
      </c>
      <c r="I98" s="59" t="n">
        <f aca="false">TRUNC(H98*I107,2)</f>
        <v>114.68</v>
      </c>
    </row>
    <row r="99" customFormat="false" ht="12.75" hidden="false" customHeight="false" outlineLevel="0" collapsed="false">
      <c r="A99" s="57" t="s">
        <v>194</v>
      </c>
      <c r="B99" s="47" t="s">
        <v>9</v>
      </c>
      <c r="C99" s="47"/>
      <c r="D99" s="47"/>
      <c r="E99" s="47"/>
      <c r="F99" s="47"/>
      <c r="G99" s="47"/>
      <c r="H99" s="61" t="n">
        <f aca="false">RESUMO!I40</f>
        <v>0.02</v>
      </c>
      <c r="I99" s="59" t="n">
        <f aca="false">TRUNC(H99*I107,2)</f>
        <v>76.45</v>
      </c>
    </row>
    <row r="100" customFormat="false" ht="12.75" hidden="false" customHeight="false" outlineLevel="0" collapsed="false">
      <c r="A100" s="57" t="s">
        <v>195</v>
      </c>
      <c r="B100" s="57"/>
      <c r="C100" s="57"/>
      <c r="D100" s="57"/>
      <c r="E100" s="57"/>
      <c r="F100" s="57"/>
      <c r="G100" s="57"/>
      <c r="H100" s="60" t="n">
        <f aca="false">SUM(H94:H99)</f>
        <v>0.057916</v>
      </c>
      <c r="I100" s="62" t="n">
        <f aca="false">TRUNC(SUM(I94:I99),2)</f>
        <v>221.06</v>
      </c>
    </row>
    <row r="101" customFormat="false" ht="12.75" hidden="false" customHeight="false" outlineLevel="0" collapsed="false">
      <c r="A101" s="48"/>
      <c r="B101" s="84" t="s">
        <v>196</v>
      </c>
      <c r="C101" s="84"/>
      <c r="D101" s="84"/>
      <c r="E101" s="84"/>
      <c r="F101" s="84"/>
      <c r="G101" s="84"/>
      <c r="H101" s="84"/>
      <c r="I101" s="84"/>
    </row>
    <row r="102" customFormat="false" ht="12.75" hidden="false" customHeight="false" outlineLevel="0" collapsed="false">
      <c r="A102" s="85" t="s">
        <v>197</v>
      </c>
      <c r="B102" s="86" t="s">
        <v>198</v>
      </c>
      <c r="C102" s="86"/>
      <c r="D102" s="86"/>
      <c r="E102" s="86"/>
      <c r="F102" s="86"/>
      <c r="G102" s="86"/>
      <c r="H102" s="87" t="n">
        <f aca="false">TRUNC(H97+H98+H99,4)</f>
        <v>0.0565</v>
      </c>
      <c r="I102" s="88"/>
    </row>
    <row r="103" customFormat="false" ht="12.75" hidden="false" customHeight="false" outlineLevel="0" collapsed="false">
      <c r="A103" s="89"/>
      <c r="B103" s="90" t="n">
        <v>100</v>
      </c>
      <c r="C103" s="90"/>
      <c r="D103" s="90"/>
      <c r="E103" s="90"/>
      <c r="F103" s="90"/>
      <c r="G103" s="90"/>
      <c r="H103" s="91"/>
      <c r="I103" s="92"/>
    </row>
    <row r="104" customFormat="false" ht="12.75" hidden="false" customHeight="false" outlineLevel="0" collapsed="false">
      <c r="A104" s="93"/>
      <c r="B104" s="40"/>
      <c r="C104" s="40"/>
      <c r="D104" s="40"/>
      <c r="E104" s="40"/>
      <c r="F104" s="40"/>
      <c r="G104" s="40"/>
      <c r="H104" s="91"/>
      <c r="I104" s="92"/>
    </row>
    <row r="105" customFormat="false" ht="12.75" hidden="false" customHeight="false" outlineLevel="0" collapsed="false">
      <c r="A105" s="89" t="s">
        <v>199</v>
      </c>
      <c r="B105" s="90" t="s">
        <v>200</v>
      </c>
      <c r="C105" s="90"/>
      <c r="D105" s="90"/>
      <c r="E105" s="90"/>
      <c r="F105" s="90"/>
      <c r="G105" s="90"/>
      <c r="H105" s="91"/>
      <c r="I105" s="92" t="n">
        <f aca="false">TRUNC(I117+I94+I95,2)</f>
        <v>3606.85</v>
      </c>
    </row>
    <row r="106" customFormat="false" ht="12.75" hidden="false" customHeight="false" outlineLevel="0" collapsed="false">
      <c r="A106" s="89"/>
      <c r="B106" s="40"/>
      <c r="C106" s="40"/>
      <c r="D106" s="40"/>
      <c r="E106" s="40"/>
      <c r="F106" s="40"/>
      <c r="G106" s="40"/>
      <c r="H106" s="91"/>
      <c r="I106" s="92"/>
    </row>
    <row r="107" customFormat="false" ht="12.75" hidden="false" customHeight="false" outlineLevel="0" collapsed="false">
      <c r="A107" s="89" t="s">
        <v>201</v>
      </c>
      <c r="B107" s="90" t="s">
        <v>202</v>
      </c>
      <c r="C107" s="90"/>
      <c r="D107" s="90"/>
      <c r="E107" s="90"/>
      <c r="F107" s="90"/>
      <c r="G107" s="90"/>
      <c r="H107" s="91"/>
      <c r="I107" s="92" t="n">
        <f aca="false">I105/(1-H102)</f>
        <v>3822.84048754637</v>
      </c>
    </row>
    <row r="108" customFormat="false" ht="12.75" hidden="false" customHeight="false" outlineLevel="0" collapsed="false">
      <c r="A108" s="89"/>
      <c r="B108" s="40"/>
      <c r="C108" s="40"/>
      <c r="D108" s="40"/>
      <c r="E108" s="40"/>
      <c r="F108" s="40"/>
      <c r="G108" s="40"/>
      <c r="H108" s="91"/>
      <c r="I108" s="92"/>
    </row>
    <row r="109" customFormat="false" ht="12.75" hidden="false" customHeight="false" outlineLevel="0" collapsed="false">
      <c r="A109" s="94"/>
      <c r="B109" s="95" t="s">
        <v>203</v>
      </c>
      <c r="C109" s="95"/>
      <c r="D109" s="95"/>
      <c r="E109" s="95"/>
      <c r="F109" s="95"/>
      <c r="G109" s="95"/>
      <c r="H109" s="96"/>
      <c r="I109" s="97" t="n">
        <f aca="false">TRUNC(I107-I105,2)</f>
        <v>215.99</v>
      </c>
    </row>
    <row r="110" customFormat="false" ht="12.75" hidden="false" customHeight="false" outlineLevel="0" collapsed="false">
      <c r="A110" s="48"/>
      <c r="B110" s="48"/>
      <c r="C110" s="48"/>
      <c r="D110" s="48"/>
      <c r="E110" s="48"/>
      <c r="F110" s="48"/>
      <c r="G110" s="48"/>
      <c r="H110" s="48"/>
      <c r="I110" s="64"/>
    </row>
    <row r="111" customFormat="false" ht="12.75" hidden="false" customHeight="false" outlineLevel="0" collapsed="false">
      <c r="A111" s="98" t="s">
        <v>204</v>
      </c>
      <c r="B111" s="98"/>
      <c r="C111" s="98"/>
      <c r="D111" s="98"/>
      <c r="E111" s="98"/>
      <c r="F111" s="98"/>
      <c r="G111" s="98"/>
      <c r="H111" s="98"/>
      <c r="I111" s="98"/>
    </row>
    <row r="112" customFormat="false" ht="12.75" hidden="false" customHeight="false" outlineLevel="0" collapsed="false">
      <c r="A112" s="57" t="s">
        <v>205</v>
      </c>
      <c r="B112" s="57"/>
      <c r="C112" s="57"/>
      <c r="D112" s="57"/>
      <c r="E112" s="57"/>
      <c r="F112" s="57"/>
      <c r="G112" s="57"/>
      <c r="H112" s="57"/>
      <c r="I112" s="68" t="s">
        <v>157</v>
      </c>
    </row>
    <row r="113" customFormat="false" ht="12.75" hidden="false" customHeight="false" outlineLevel="0" collapsed="false">
      <c r="A113" s="43" t="s">
        <v>98</v>
      </c>
      <c r="B113" s="44" t="str">
        <f aca="false">A22</f>
        <v>COMPOSIÇÃO DA REMUNERAÇÃO</v>
      </c>
      <c r="C113" s="44"/>
      <c r="D113" s="44"/>
      <c r="E113" s="44"/>
      <c r="F113" s="44"/>
      <c r="G113" s="44"/>
      <c r="H113" s="44"/>
      <c r="I113" s="59" t="n">
        <f aca="false">I28</f>
        <v>1679.77</v>
      </c>
    </row>
    <row r="114" customFormat="false" ht="12.75" hidden="false" customHeight="false" outlineLevel="0" collapsed="false">
      <c r="A114" s="43" t="s">
        <v>100</v>
      </c>
      <c r="B114" s="44" t="s">
        <v>206</v>
      </c>
      <c r="C114" s="44"/>
      <c r="D114" s="44"/>
      <c r="E114" s="44"/>
      <c r="F114" s="44"/>
      <c r="G114" s="44"/>
      <c r="H114" s="44"/>
      <c r="I114" s="59" t="n">
        <f aca="false">I39+I50+I60+I64+I69+I73</f>
        <v>1156.11</v>
      </c>
    </row>
    <row r="115" customFormat="false" ht="12.75" hidden="false" customHeight="false" outlineLevel="0" collapsed="false">
      <c r="A115" s="43" t="s">
        <v>103</v>
      </c>
      <c r="B115" s="44" t="s">
        <v>207</v>
      </c>
      <c r="C115" s="44"/>
      <c r="D115" s="44"/>
      <c r="E115" s="44"/>
      <c r="F115" s="44"/>
      <c r="G115" s="44"/>
      <c r="H115" s="44"/>
      <c r="I115" s="59" t="n">
        <f aca="false">I81</f>
        <v>739.91</v>
      </c>
    </row>
    <row r="116" customFormat="false" ht="12.75" hidden="false" customHeight="false" outlineLevel="0" collapsed="false">
      <c r="A116" s="43" t="s">
        <v>106</v>
      </c>
      <c r="B116" s="99" t="s">
        <v>179</v>
      </c>
      <c r="C116" s="99"/>
      <c r="D116" s="99"/>
      <c r="E116" s="99"/>
      <c r="F116" s="99"/>
      <c r="G116" s="99"/>
      <c r="H116" s="99"/>
      <c r="I116" s="59" t="n">
        <f aca="false">I90</f>
        <v>25.97</v>
      </c>
    </row>
    <row r="117" customFormat="false" ht="12.75" hidden="false" customHeight="false" outlineLevel="0" collapsed="false">
      <c r="A117" s="57"/>
      <c r="B117" s="57" t="s">
        <v>208</v>
      </c>
      <c r="C117" s="57"/>
      <c r="D117" s="57"/>
      <c r="E117" s="57"/>
      <c r="F117" s="57"/>
      <c r="G117" s="57"/>
      <c r="H117" s="57"/>
      <c r="I117" s="62" t="n">
        <f aca="false">TRUNC(SUM(I113:I116),2)</f>
        <v>3601.76</v>
      </c>
    </row>
    <row r="118" customFormat="false" ht="12.75" hidden="false" customHeight="false" outlineLevel="0" collapsed="false">
      <c r="A118" s="43" t="s">
        <v>129</v>
      </c>
      <c r="B118" s="99" t="s">
        <v>186</v>
      </c>
      <c r="C118" s="99"/>
      <c r="D118" s="99"/>
      <c r="E118" s="99"/>
      <c r="F118" s="99"/>
      <c r="G118" s="99"/>
      <c r="H118" s="99"/>
      <c r="I118" s="59" t="n">
        <f aca="false">I100</f>
        <v>221.06</v>
      </c>
    </row>
    <row r="119" customFormat="false" ht="12.75" hidden="false" customHeight="false" outlineLevel="0" collapsed="false">
      <c r="A119" s="57" t="s">
        <v>209</v>
      </c>
      <c r="B119" s="57"/>
      <c r="C119" s="57"/>
      <c r="D119" s="57"/>
      <c r="E119" s="57"/>
      <c r="F119" s="57"/>
      <c r="G119" s="57"/>
      <c r="H119" s="57"/>
      <c r="I119" s="100" t="n">
        <f aca="false">TRUNC(SUM(I117:I118),2)</f>
        <v>3822.82</v>
      </c>
    </row>
    <row r="120" customFormat="false" ht="12.75" hidden="false" customHeight="false" outlineLevel="0" collapsed="false">
      <c r="A120" s="101"/>
      <c r="B120" s="102"/>
      <c r="D120" s="103" t="s">
        <v>210</v>
      </c>
      <c r="E120" s="104"/>
    </row>
    <row r="121" customFormat="false" ht="35.5" hidden="false" customHeight="false" outlineLevel="0" collapsed="false">
      <c r="A121" s="105" t="s">
        <v>211</v>
      </c>
      <c r="B121" s="105"/>
      <c r="C121" s="106" t="s">
        <v>212</v>
      </c>
      <c r="D121" s="106" t="s">
        <v>213</v>
      </c>
      <c r="E121" s="106" t="s">
        <v>214</v>
      </c>
      <c r="F121" s="106" t="s">
        <v>215</v>
      </c>
      <c r="G121" s="106" t="s">
        <v>216</v>
      </c>
    </row>
    <row r="122" customFormat="false" ht="12.75" hidden="false" customHeight="false" outlineLevel="0" collapsed="false">
      <c r="A122" s="107" t="s">
        <v>217</v>
      </c>
      <c r="B122" s="107"/>
      <c r="C122" s="45" t="n">
        <f aca="false">I119</f>
        <v>3822.82</v>
      </c>
      <c r="D122" s="108" t="n">
        <f aca="false">E13</f>
        <v>1</v>
      </c>
      <c r="E122" s="45" t="n">
        <f aca="false">C122*D122</f>
        <v>3822.82</v>
      </c>
      <c r="F122" s="43" t="n">
        <v>1</v>
      </c>
      <c r="G122" s="45" t="n">
        <f aca="false">E122*F122</f>
        <v>3822.82</v>
      </c>
    </row>
    <row r="125" customFormat="false" ht="12.75" hidden="false" customHeight="false" outlineLevel="0" collapsed="false">
      <c r="A125" s="109" t="s">
        <v>218</v>
      </c>
      <c r="B125" s="109"/>
      <c r="C125" s="109"/>
      <c r="D125" s="109"/>
      <c r="E125" s="109"/>
      <c r="F125" s="109"/>
      <c r="G125" s="109"/>
      <c r="H125" s="109"/>
      <c r="I125" s="109"/>
    </row>
    <row r="126" customFormat="false" ht="12.75" hidden="false" customHeight="true" outlineLevel="0" collapsed="false">
      <c r="A126" s="110" t="s">
        <v>219</v>
      </c>
      <c r="B126" s="110"/>
      <c r="C126" s="110"/>
      <c r="D126" s="110"/>
      <c r="E126" s="110"/>
      <c r="F126" s="110"/>
      <c r="G126" s="110"/>
      <c r="H126" s="110"/>
      <c r="I126" s="110"/>
    </row>
    <row r="127" customFormat="false" ht="12.75" hidden="false" customHeight="true" outlineLevel="0" collapsed="false">
      <c r="A127" s="111" t="s">
        <v>220</v>
      </c>
      <c r="B127" s="111"/>
      <c r="C127" s="111"/>
      <c r="D127" s="111"/>
      <c r="E127" s="111"/>
      <c r="F127" s="111"/>
      <c r="G127" s="111"/>
      <c r="H127" s="111"/>
      <c r="I127" s="110" t="s">
        <v>221</v>
      </c>
    </row>
    <row r="128" customFormat="false" ht="12.75" hidden="false" customHeight="true" outlineLevel="0" collapsed="false">
      <c r="A128" s="112" t="s">
        <v>222</v>
      </c>
      <c r="B128" s="113" t="s">
        <v>223</v>
      </c>
      <c r="C128" s="113"/>
      <c r="D128" s="113"/>
      <c r="E128" s="113"/>
      <c r="F128" s="113"/>
      <c r="G128" s="113"/>
      <c r="H128" s="113"/>
      <c r="I128" s="114" t="n">
        <f aca="false">C122</f>
        <v>3822.82</v>
      </c>
    </row>
    <row r="129" customFormat="false" ht="12.75" hidden="false" customHeight="true" outlineLevel="0" collapsed="false">
      <c r="A129" s="112" t="s">
        <v>100</v>
      </c>
      <c r="B129" s="113" t="s">
        <v>224</v>
      </c>
      <c r="C129" s="113"/>
      <c r="D129" s="113"/>
      <c r="E129" s="113"/>
      <c r="F129" s="113"/>
      <c r="G129" s="113"/>
      <c r="H129" s="113"/>
      <c r="I129" s="114" t="n">
        <f aca="false">E122</f>
        <v>3822.82</v>
      </c>
    </row>
    <row r="130" customFormat="false" ht="12.75" hidden="false" customHeight="true" outlineLevel="0" collapsed="false">
      <c r="A130" s="112" t="s">
        <v>103</v>
      </c>
      <c r="B130" s="113" t="s">
        <v>225</v>
      </c>
      <c r="C130" s="113"/>
      <c r="D130" s="113"/>
      <c r="E130" s="113"/>
      <c r="F130" s="113"/>
      <c r="G130" s="113"/>
      <c r="H130" s="113"/>
      <c r="I130" s="114" t="n">
        <f aca="false">I129*12</f>
        <v>45873.84</v>
      </c>
    </row>
  </sheetData>
  <mergeCells count="115">
    <mergeCell ref="A1:I1"/>
    <mergeCell ref="A2:I2"/>
    <mergeCell ref="A3:I3"/>
    <mergeCell ref="A5:I5"/>
    <mergeCell ref="B6:H6"/>
    <mergeCell ref="B7:H7"/>
    <mergeCell ref="B8:H8"/>
    <mergeCell ref="B9:H9"/>
    <mergeCell ref="A11:I11"/>
    <mergeCell ref="A12:B12"/>
    <mergeCell ref="C12:D12"/>
    <mergeCell ref="E12:I12"/>
    <mergeCell ref="A13:B13"/>
    <mergeCell ref="C13:D13"/>
    <mergeCell ref="E13:I13"/>
    <mergeCell ref="A15:I15"/>
    <mergeCell ref="B16:H16"/>
    <mergeCell ref="B17:H17"/>
    <mergeCell ref="B18:H18"/>
    <mergeCell ref="B19:H19"/>
    <mergeCell ref="B20:H20"/>
    <mergeCell ref="A21:I21"/>
    <mergeCell ref="A22:I22"/>
    <mergeCell ref="B23:G23"/>
    <mergeCell ref="B24:G24"/>
    <mergeCell ref="B25:G25"/>
    <mergeCell ref="B26:G26"/>
    <mergeCell ref="B27:G27"/>
    <mergeCell ref="A28:H2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A39:G39"/>
    <mergeCell ref="A41:I41"/>
    <mergeCell ref="B42:G42"/>
    <mergeCell ref="B43:G43"/>
    <mergeCell ref="B44:G44"/>
    <mergeCell ref="B45:G45"/>
    <mergeCell ref="B46:G46"/>
    <mergeCell ref="B47:G47"/>
    <mergeCell ref="B48:G48"/>
    <mergeCell ref="B49:G49"/>
    <mergeCell ref="A50:G50"/>
    <mergeCell ref="A52:I52"/>
    <mergeCell ref="B53:G53"/>
    <mergeCell ref="B54:G54"/>
    <mergeCell ref="B55:G55"/>
    <mergeCell ref="B56:G56"/>
    <mergeCell ref="B57:G57"/>
    <mergeCell ref="B58:G58"/>
    <mergeCell ref="B59:G59"/>
    <mergeCell ref="A60:G60"/>
    <mergeCell ref="A62:I62"/>
    <mergeCell ref="B63:G63"/>
    <mergeCell ref="A64:G64"/>
    <mergeCell ref="A66:I66"/>
    <mergeCell ref="B67:G67"/>
    <mergeCell ref="B68:G68"/>
    <mergeCell ref="A69:G69"/>
    <mergeCell ref="A71:I71"/>
    <mergeCell ref="B72:G72"/>
    <mergeCell ref="A73:G73"/>
    <mergeCell ref="A76:G76"/>
    <mergeCell ref="B77:G77"/>
    <mergeCell ref="B78:G78"/>
    <mergeCell ref="B79:G79"/>
    <mergeCell ref="B80:G80"/>
    <mergeCell ref="A81:H81"/>
    <mergeCell ref="A83:I83"/>
    <mergeCell ref="A84:I84"/>
    <mergeCell ref="B85:G85"/>
    <mergeCell ref="B86:G86"/>
    <mergeCell ref="B87:G87"/>
    <mergeCell ref="B88:G88"/>
    <mergeCell ref="B89:G89"/>
    <mergeCell ref="A90:G90"/>
    <mergeCell ref="A91:I91"/>
    <mergeCell ref="A92:I92"/>
    <mergeCell ref="B93:G93"/>
    <mergeCell ref="B94:G94"/>
    <mergeCell ref="B95:G95"/>
    <mergeCell ref="B96:G96"/>
    <mergeCell ref="B97:G97"/>
    <mergeCell ref="B98:G98"/>
    <mergeCell ref="B99:G99"/>
    <mergeCell ref="A100:G100"/>
    <mergeCell ref="B101:I101"/>
    <mergeCell ref="B102:G102"/>
    <mergeCell ref="B103:G103"/>
    <mergeCell ref="B105:G105"/>
    <mergeCell ref="B107:G107"/>
    <mergeCell ref="B109:G109"/>
    <mergeCell ref="A111:I111"/>
    <mergeCell ref="A112:H112"/>
    <mergeCell ref="B113:H113"/>
    <mergeCell ref="B114:H114"/>
    <mergeCell ref="B115:H115"/>
    <mergeCell ref="B116:H116"/>
    <mergeCell ref="B117:H117"/>
    <mergeCell ref="B118:H118"/>
    <mergeCell ref="A119:H119"/>
    <mergeCell ref="A121:B121"/>
    <mergeCell ref="A122:B122"/>
    <mergeCell ref="A125:I125"/>
    <mergeCell ref="A126:I126"/>
    <mergeCell ref="A127:H127"/>
    <mergeCell ref="B128:H128"/>
    <mergeCell ref="B129:H129"/>
    <mergeCell ref="B130:H13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3D55437D8C947A2F242571BFEBA13" ma:contentTypeVersion="12" ma:contentTypeDescription="Create a new document." ma:contentTypeScope="" ma:versionID="3db971990807ea7d95f2ea32d13db516">
  <xsd:schema xmlns:xsd="http://www.w3.org/2001/XMLSchema" xmlns:xs="http://www.w3.org/2001/XMLSchema" xmlns:p="http://schemas.microsoft.com/office/2006/metadata/properties" xmlns:ns2="4d578627-93a0-4b3a-b731-0be4b6d89650" xmlns:ns3="2e74e25d-e665-49d4-9ea6-d82c7c1a539f" targetNamespace="http://schemas.microsoft.com/office/2006/metadata/properties" ma:root="true" ma:fieldsID="15bd395922e9542c8df18a30baf538ef" ns2:_="" ns3:_="">
    <xsd:import namespace="4d578627-93a0-4b3a-b731-0be4b6d89650"/>
    <xsd:import namespace="2e74e25d-e665-49d4-9ea6-d82c7c1a5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78627-93a0-4b3a-b731-0be4b6d89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96ce9b2-370c-4fed-ac38-932cb23f65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74e25d-e665-49d4-9ea6-d82c7c1a539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578627-93a0-4b3a-b731-0be4b6d8965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5963702-7E6A-425B-B12F-2D984D7EFDB6}"/>
</file>

<file path=customXml/itemProps2.xml><?xml version="1.0" encoding="utf-8"?>
<ds:datastoreItem xmlns:ds="http://schemas.openxmlformats.org/officeDocument/2006/customXml" ds:itemID="{D72EF338-42C0-400D-A5FE-6897DBFB60C2}"/>
</file>

<file path=customXml/itemProps3.xml><?xml version="1.0" encoding="utf-8"?>
<ds:datastoreItem xmlns:ds="http://schemas.openxmlformats.org/officeDocument/2006/customXml" ds:itemID="{519AD5A7-90E5-433D-9CC0-31F86A1E1D27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2010-12-08T17:56:29Z</dcterms:created>
  <dc:creator>Patrick</dc:creator>
  <dc:description/>
  <dc:language>pt-BR</dc:language>
  <cp:lastModifiedBy/>
  <dcterms:modified xsi:type="dcterms:W3CDTF">2024-06-18T09:21:07Z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0x0101001F33D55437D8C947A2F242571BFEBA13</vt:lpwstr>
  </property>
  <property fmtid="{D5CDD505-2E9C-101B-9397-08002B2CF9AE}" pid="3" name="MediaServiceImageTags">
    <vt:lpwstr/>
  </property>
</Properties>
</file>