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https://d.docs.live.net/fdf1876299b74fc2/Área de Trabalho/macaé planilha/"/>
    </mc:Choice>
  </mc:AlternateContent>
  <xr:revisionPtr revIDLastSave="29" documentId="13_ncr:20001_{C15F9126-C51B-4E57-947D-F57F422391E8}" xr6:coauthVersionLast="47" xr6:coauthVersionMax="47" xr10:uidLastSave="{00899C1D-C9CE-42F3-AF85-BABE563D5539}"/>
  <bookViews>
    <workbookView xWindow="-108" yWindow="-108" windowWidth="23256" windowHeight="12456" firstSheet="5" activeTab="9" xr2:uid="{00000000-000D-0000-FFFF-FFFF00000000}"/>
  </bookViews>
  <sheets>
    <sheet name="Capa" sheetId="1" r:id="rId1"/>
    <sheet name="Resumo do Orçamento" sheetId="2" r:id="rId2"/>
    <sheet name="Orçamento Sintético" sheetId="3" r:id="rId3"/>
    <sheet name="Composição BDI" sheetId="4" r:id="rId4"/>
    <sheet name="Cronograma Físico-Financeiro" sheetId="5" r:id="rId5"/>
    <sheet name="Índice" sheetId="6" r:id="rId6"/>
    <sheet name="Analítica - Lote 1" sheetId="7" r:id="rId7"/>
    <sheet name="Base de Cálculo" sheetId="8" r:id="rId8"/>
    <sheet name="Lista de Materiais" sheetId="9" r:id="rId9"/>
    <sheet name="Controle de Grupos" sheetId="10" r:id="rId10"/>
  </sheets>
  <definedNames>
    <definedName name="_xlnm.Print_Area" localSheetId="5">Índice!$A$1:$H$89</definedName>
    <definedName name="_xlnm.Print_Area" localSheetId="2">'Orçamento Sintético'!$A$1:$O$704</definedName>
    <definedName name="_xlnm.Print_Area" localSheetId="1">'Resumo do Orçamento'!$A$1:$E$89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24" i="10" l="1"/>
  <c r="B25" i="10" s="1"/>
  <c r="B18" i="10"/>
  <c r="B17" i="10"/>
  <c r="E14" i="10"/>
  <c r="E13" i="10"/>
  <c r="E12" i="10"/>
  <c r="E11" i="10"/>
  <c r="E10" i="10"/>
  <c r="E9" i="10"/>
  <c r="E8" i="10"/>
  <c r="E7" i="10"/>
  <c r="E6" i="10"/>
  <c r="E5" i="10"/>
  <c r="F80" i="6"/>
  <c r="F79" i="6"/>
  <c r="F78" i="6"/>
  <c r="F77" i="6"/>
  <c r="F76" i="6"/>
  <c r="F75" i="6"/>
  <c r="F74" i="6"/>
  <c r="F73" i="6"/>
  <c r="F72" i="6"/>
  <c r="F71" i="6"/>
  <c r="F70" i="6"/>
  <c r="F69" i="6"/>
  <c r="F68" i="6"/>
  <c r="F67" i="6"/>
  <c r="F66" i="6"/>
  <c r="F65" i="6"/>
  <c r="F64" i="6"/>
  <c r="F63" i="6"/>
  <c r="F62" i="6"/>
  <c r="F61" i="6"/>
  <c r="F60" i="6"/>
  <c r="F59" i="6"/>
  <c r="F58" i="6"/>
  <c r="F57" i="6"/>
  <c r="F56" i="6"/>
  <c r="F55" i="6"/>
  <c r="F54" i="6"/>
  <c r="F53" i="6"/>
  <c r="F52" i="6"/>
  <c r="F51" i="6"/>
  <c r="F50" i="6"/>
  <c r="F49" i="6"/>
  <c r="F48" i="6"/>
  <c r="F47" i="6"/>
  <c r="F46" i="6"/>
  <c r="F45" i="6"/>
  <c r="F44" i="6"/>
  <c r="F43" i="6"/>
  <c r="F42" i="6"/>
  <c r="F41" i="6"/>
  <c r="F40" i="6"/>
  <c r="F39" i="6"/>
  <c r="F38" i="6"/>
  <c r="F37" i="6"/>
  <c r="F36" i="6"/>
  <c r="F35" i="6"/>
  <c r="F34" i="6"/>
  <c r="F33" i="6"/>
  <c r="F32" i="6"/>
  <c r="F31" i="6"/>
  <c r="F30" i="6"/>
  <c r="F29" i="6"/>
  <c r="F28" i="6"/>
  <c r="F27" i="6"/>
  <c r="F26" i="6"/>
  <c r="F25" i="6"/>
  <c r="F24" i="6"/>
  <c r="F23" i="6"/>
  <c r="F22" i="6"/>
  <c r="F21" i="6"/>
  <c r="F20" i="6"/>
  <c r="F19" i="6"/>
  <c r="F18" i="6"/>
  <c r="F17" i="6"/>
  <c r="F16" i="6"/>
  <c r="F15" i="6"/>
  <c r="F14" i="6"/>
  <c r="F13" i="6"/>
  <c r="F12" i="6"/>
  <c r="F11" i="6"/>
  <c r="F10" i="6"/>
  <c r="F9" i="6"/>
  <c r="F8" i="6"/>
  <c r="F7" i="6"/>
  <c r="F6" i="6"/>
  <c r="F5" i="6"/>
  <c r="F4" i="6"/>
  <c r="F3" i="6"/>
  <c r="V150" i="5"/>
  <c r="V149" i="5"/>
  <c r="U145" i="5"/>
  <c r="T145" i="5"/>
  <c r="S145" i="5"/>
  <c r="R145" i="5"/>
  <c r="Q145" i="5"/>
  <c r="P145" i="5"/>
  <c r="O145" i="5"/>
  <c r="N145" i="5"/>
  <c r="M145" i="5"/>
  <c r="L145" i="5"/>
  <c r="K145" i="5"/>
  <c r="J145" i="5"/>
  <c r="I145" i="5"/>
  <c r="H145" i="5"/>
  <c r="G145" i="5"/>
  <c r="F145" i="5"/>
  <c r="E145" i="5"/>
  <c r="U143" i="5"/>
  <c r="T143" i="5"/>
  <c r="S143" i="5"/>
  <c r="R143" i="5"/>
  <c r="Q143" i="5"/>
  <c r="P143" i="5"/>
  <c r="O143" i="5"/>
  <c r="N143" i="5"/>
  <c r="M143" i="5"/>
  <c r="L143" i="5"/>
  <c r="K143" i="5"/>
  <c r="J143" i="5"/>
  <c r="I143" i="5"/>
  <c r="H143" i="5"/>
  <c r="G143" i="5"/>
  <c r="F143" i="5"/>
  <c r="E143" i="5"/>
  <c r="U141" i="5"/>
  <c r="T141" i="5"/>
  <c r="S141" i="5"/>
  <c r="R141" i="5"/>
  <c r="Q141" i="5"/>
  <c r="P141" i="5"/>
  <c r="O141" i="5"/>
  <c r="N141" i="5"/>
  <c r="M141" i="5"/>
  <c r="L141" i="5"/>
  <c r="K141" i="5"/>
  <c r="J141" i="5"/>
  <c r="I141" i="5"/>
  <c r="H141" i="5"/>
  <c r="G141" i="5"/>
  <c r="F141" i="5"/>
  <c r="E141" i="5"/>
  <c r="V139" i="5"/>
  <c r="U139" i="5"/>
  <c r="S139" i="5"/>
  <c r="R139" i="5"/>
  <c r="Q139" i="5"/>
  <c r="P139" i="5"/>
  <c r="O139" i="5"/>
  <c r="N139" i="5"/>
  <c r="M139" i="5"/>
  <c r="L139" i="5"/>
  <c r="K139" i="5"/>
  <c r="J139" i="5"/>
  <c r="I139" i="5"/>
  <c r="H139" i="5"/>
  <c r="G139" i="5"/>
  <c r="F139" i="5"/>
  <c r="E139" i="5"/>
  <c r="V137" i="5"/>
  <c r="U137" i="5"/>
  <c r="S137" i="5"/>
  <c r="R137" i="5"/>
  <c r="Q137" i="5"/>
  <c r="P137" i="5"/>
  <c r="O137" i="5"/>
  <c r="N137" i="5"/>
  <c r="M137" i="5"/>
  <c r="L137" i="5"/>
  <c r="K137" i="5"/>
  <c r="J137" i="5"/>
  <c r="I137" i="5"/>
  <c r="H137" i="5"/>
  <c r="G137" i="5"/>
  <c r="F137" i="5"/>
  <c r="E137" i="5"/>
  <c r="V135" i="5"/>
  <c r="U135" i="5"/>
  <c r="S135" i="5"/>
  <c r="R135" i="5"/>
  <c r="Q135" i="5"/>
  <c r="P135" i="5"/>
  <c r="O135" i="5"/>
  <c r="N135" i="5"/>
  <c r="M135" i="5"/>
  <c r="L135" i="5"/>
  <c r="K135" i="5"/>
  <c r="J135" i="5"/>
  <c r="I135" i="5"/>
  <c r="H135" i="5"/>
  <c r="G135" i="5"/>
  <c r="F135" i="5"/>
  <c r="E135" i="5"/>
  <c r="V133" i="5"/>
  <c r="U133" i="5"/>
  <c r="T133" i="5"/>
  <c r="R133" i="5"/>
  <c r="Q133" i="5"/>
  <c r="P133" i="5"/>
  <c r="O133" i="5"/>
  <c r="N133" i="5"/>
  <c r="M133" i="5"/>
  <c r="L133" i="5"/>
  <c r="K133" i="5"/>
  <c r="J133" i="5"/>
  <c r="I133" i="5"/>
  <c r="H133" i="5"/>
  <c r="G133" i="5"/>
  <c r="F133" i="5"/>
  <c r="E133" i="5"/>
  <c r="V131" i="5"/>
  <c r="U131" i="5"/>
  <c r="R131" i="5"/>
  <c r="Q131" i="5"/>
  <c r="P131" i="5"/>
  <c r="O131" i="5"/>
  <c r="N131" i="5"/>
  <c r="M131" i="5"/>
  <c r="L131" i="5"/>
  <c r="K131" i="5"/>
  <c r="J131" i="5"/>
  <c r="I131" i="5"/>
  <c r="H131" i="5"/>
  <c r="G131" i="5"/>
  <c r="F131" i="5"/>
  <c r="E131" i="5"/>
  <c r="V129" i="5"/>
  <c r="U129" i="5"/>
  <c r="T129" i="5"/>
  <c r="R129" i="5"/>
  <c r="Q129" i="5"/>
  <c r="P129" i="5"/>
  <c r="O129" i="5"/>
  <c r="N129" i="5"/>
  <c r="M129" i="5"/>
  <c r="L129" i="5"/>
  <c r="K129" i="5"/>
  <c r="J129" i="5"/>
  <c r="I129" i="5"/>
  <c r="H129" i="5"/>
  <c r="G129" i="5"/>
  <c r="F129" i="5"/>
  <c r="E129" i="5"/>
  <c r="V127" i="5"/>
  <c r="U127" i="5"/>
  <c r="T127" i="5"/>
  <c r="R127" i="5"/>
  <c r="Q127" i="5"/>
  <c r="P127" i="5"/>
  <c r="O127" i="5"/>
  <c r="N127" i="5"/>
  <c r="M127" i="5"/>
  <c r="L127" i="5"/>
  <c r="K127" i="5"/>
  <c r="J127" i="5"/>
  <c r="I127" i="5"/>
  <c r="H127" i="5"/>
  <c r="G127" i="5"/>
  <c r="F127" i="5"/>
  <c r="E127" i="5"/>
  <c r="V125" i="5"/>
  <c r="U125" i="5"/>
  <c r="T125" i="5"/>
  <c r="R125" i="5"/>
  <c r="Q125" i="5"/>
  <c r="P125" i="5"/>
  <c r="O125" i="5"/>
  <c r="N125" i="5"/>
  <c r="M125" i="5"/>
  <c r="L125" i="5"/>
  <c r="K125" i="5"/>
  <c r="J125" i="5"/>
  <c r="I125" i="5"/>
  <c r="H125" i="5"/>
  <c r="G125" i="5"/>
  <c r="F125" i="5"/>
  <c r="E125" i="5"/>
  <c r="V123" i="5"/>
  <c r="U123" i="5"/>
  <c r="T123" i="5"/>
  <c r="R123" i="5"/>
  <c r="Q123" i="5"/>
  <c r="P123" i="5"/>
  <c r="O123" i="5"/>
  <c r="N123" i="5"/>
  <c r="M123" i="5"/>
  <c r="L123" i="5"/>
  <c r="K123" i="5"/>
  <c r="J123" i="5"/>
  <c r="I123" i="5"/>
  <c r="H123" i="5"/>
  <c r="G123" i="5"/>
  <c r="F123" i="5"/>
  <c r="E123" i="5"/>
  <c r="V121" i="5"/>
  <c r="U121" i="5"/>
  <c r="T121" i="5"/>
  <c r="R121" i="5"/>
  <c r="Q121" i="5"/>
  <c r="P121" i="5"/>
  <c r="O121" i="5"/>
  <c r="N121" i="5"/>
  <c r="M121" i="5"/>
  <c r="L121" i="5"/>
  <c r="K121" i="5"/>
  <c r="J121" i="5"/>
  <c r="I121" i="5"/>
  <c r="H121" i="5"/>
  <c r="G121" i="5"/>
  <c r="F121" i="5"/>
  <c r="E121" i="5"/>
  <c r="V119" i="5"/>
  <c r="U119" i="5"/>
  <c r="T119" i="5"/>
  <c r="S119" i="5"/>
  <c r="R119" i="5"/>
  <c r="P119" i="5"/>
  <c r="O119" i="5"/>
  <c r="N119" i="5"/>
  <c r="M119" i="5"/>
  <c r="L119" i="5"/>
  <c r="K119" i="5"/>
  <c r="J119" i="5"/>
  <c r="I119" i="5"/>
  <c r="H119" i="5"/>
  <c r="G119" i="5"/>
  <c r="F119" i="5"/>
  <c r="E119" i="5"/>
  <c r="V117" i="5"/>
  <c r="U117" i="5"/>
  <c r="T117" i="5"/>
  <c r="R117" i="5"/>
  <c r="Q117" i="5"/>
  <c r="P117" i="5"/>
  <c r="O117" i="5"/>
  <c r="N117" i="5"/>
  <c r="M117" i="5"/>
  <c r="L117" i="5"/>
  <c r="K117" i="5"/>
  <c r="J117" i="5"/>
  <c r="I117" i="5"/>
  <c r="H117" i="5"/>
  <c r="G117" i="5"/>
  <c r="F117" i="5"/>
  <c r="E117" i="5"/>
  <c r="V115" i="5"/>
  <c r="U115" i="5"/>
  <c r="T115" i="5"/>
  <c r="S115" i="5"/>
  <c r="R115" i="5"/>
  <c r="P115" i="5"/>
  <c r="O115" i="5"/>
  <c r="N115" i="5"/>
  <c r="M115" i="5"/>
  <c r="L115" i="5"/>
  <c r="K115" i="5"/>
  <c r="J115" i="5"/>
  <c r="I115" i="5"/>
  <c r="H115" i="5"/>
  <c r="G115" i="5"/>
  <c r="F115" i="5"/>
  <c r="E115" i="5"/>
  <c r="V113" i="5"/>
  <c r="U113" i="5"/>
  <c r="T113" i="5"/>
  <c r="S113" i="5"/>
  <c r="R113" i="5"/>
  <c r="Q113" i="5"/>
  <c r="O113" i="5"/>
  <c r="N113" i="5"/>
  <c r="M113" i="5"/>
  <c r="L113" i="5"/>
  <c r="K113" i="5"/>
  <c r="J113" i="5"/>
  <c r="I113" i="5"/>
  <c r="H113" i="5"/>
  <c r="G113" i="5"/>
  <c r="F113" i="5"/>
  <c r="E113" i="5"/>
  <c r="V111" i="5"/>
  <c r="U111" i="5"/>
  <c r="T111" i="5"/>
  <c r="S111" i="5"/>
  <c r="R111" i="5"/>
  <c r="Q111" i="5"/>
  <c r="P111" i="5"/>
  <c r="N111" i="5"/>
  <c r="M111" i="5"/>
  <c r="L111" i="5"/>
  <c r="K111" i="5"/>
  <c r="J111" i="5"/>
  <c r="I111" i="5"/>
  <c r="H111" i="5"/>
  <c r="G111" i="5"/>
  <c r="F111" i="5"/>
  <c r="E111" i="5"/>
  <c r="U109" i="5"/>
  <c r="T109" i="5"/>
  <c r="S109" i="5"/>
  <c r="R109" i="5"/>
  <c r="Q109" i="5"/>
  <c r="P109" i="5"/>
  <c r="O109" i="5"/>
  <c r="N109" i="5"/>
  <c r="M109" i="5"/>
  <c r="L109" i="5"/>
  <c r="K109" i="5"/>
  <c r="J109" i="5"/>
  <c r="I109" i="5"/>
  <c r="H109" i="5"/>
  <c r="G109" i="5"/>
  <c r="F109" i="5"/>
  <c r="E109" i="5"/>
  <c r="V107" i="5"/>
  <c r="T107" i="5"/>
  <c r="S107" i="5"/>
  <c r="R107" i="5"/>
  <c r="Q107" i="5"/>
  <c r="P107" i="5"/>
  <c r="O107" i="5"/>
  <c r="N107" i="5"/>
  <c r="M107" i="5"/>
  <c r="L107" i="5"/>
  <c r="K107" i="5"/>
  <c r="J107" i="5"/>
  <c r="I107" i="5"/>
  <c r="H107" i="5"/>
  <c r="G107" i="5"/>
  <c r="F107" i="5"/>
  <c r="E107" i="5"/>
  <c r="V105" i="5"/>
  <c r="U105" i="5"/>
  <c r="S105" i="5"/>
  <c r="R105" i="5"/>
  <c r="Q105" i="5"/>
  <c r="P105" i="5"/>
  <c r="O105" i="5"/>
  <c r="N105" i="5"/>
  <c r="M105" i="5"/>
  <c r="L105" i="5"/>
  <c r="K105" i="5"/>
  <c r="J105" i="5"/>
  <c r="I105" i="5"/>
  <c r="H105" i="5"/>
  <c r="G105" i="5"/>
  <c r="F105" i="5"/>
  <c r="E105" i="5"/>
  <c r="R103" i="5"/>
  <c r="N103" i="5"/>
  <c r="M103" i="5"/>
  <c r="L103" i="5"/>
  <c r="K103" i="5"/>
  <c r="J103" i="5"/>
  <c r="I103" i="5"/>
  <c r="H103" i="5"/>
  <c r="G103" i="5"/>
  <c r="F103" i="5"/>
  <c r="E103" i="5"/>
  <c r="V101" i="5"/>
  <c r="T101" i="5"/>
  <c r="S101" i="5"/>
  <c r="R101" i="5"/>
  <c r="Q101" i="5"/>
  <c r="P101" i="5"/>
  <c r="O101" i="5"/>
  <c r="N101" i="5"/>
  <c r="M101" i="5"/>
  <c r="L101" i="5"/>
  <c r="K101" i="5"/>
  <c r="J101" i="5"/>
  <c r="I101" i="5"/>
  <c r="H101" i="5"/>
  <c r="G101" i="5"/>
  <c r="F101" i="5"/>
  <c r="E101" i="5"/>
  <c r="V99" i="5"/>
  <c r="U99" i="5"/>
  <c r="T99" i="5"/>
  <c r="R99" i="5"/>
  <c r="Q99" i="5"/>
  <c r="P99" i="5"/>
  <c r="O99" i="5"/>
  <c r="N99" i="5"/>
  <c r="M99" i="5"/>
  <c r="L99" i="5"/>
  <c r="K99" i="5"/>
  <c r="J99" i="5"/>
  <c r="I99" i="5"/>
  <c r="H99" i="5"/>
  <c r="G99" i="5"/>
  <c r="F99" i="5"/>
  <c r="E99" i="5"/>
  <c r="V97" i="5"/>
  <c r="U97" i="5"/>
  <c r="S97" i="5"/>
  <c r="R97" i="5"/>
  <c r="Q97" i="5"/>
  <c r="P97" i="5"/>
  <c r="O97" i="5"/>
  <c r="N97" i="5"/>
  <c r="M97" i="5"/>
  <c r="L97" i="5"/>
  <c r="K97" i="5"/>
  <c r="J97" i="5"/>
  <c r="I97" i="5"/>
  <c r="H97" i="5"/>
  <c r="G97" i="5"/>
  <c r="F97" i="5"/>
  <c r="E97" i="5"/>
  <c r="V95" i="5"/>
  <c r="U95" i="5"/>
  <c r="T95" i="5"/>
  <c r="R95" i="5"/>
  <c r="Q95" i="5"/>
  <c r="P95" i="5"/>
  <c r="O95" i="5"/>
  <c r="N95" i="5"/>
  <c r="M95" i="5"/>
  <c r="L95" i="5"/>
  <c r="K95" i="5"/>
  <c r="J95" i="5"/>
  <c r="I95" i="5"/>
  <c r="H95" i="5"/>
  <c r="G95" i="5"/>
  <c r="F95" i="5"/>
  <c r="E95" i="5"/>
  <c r="V93" i="5"/>
  <c r="U93" i="5"/>
  <c r="T93" i="5"/>
  <c r="S93" i="5"/>
  <c r="R93" i="5"/>
  <c r="P93" i="5"/>
  <c r="O93" i="5"/>
  <c r="N93" i="5"/>
  <c r="M93" i="5"/>
  <c r="L93" i="5"/>
  <c r="K93" i="5"/>
  <c r="J93" i="5"/>
  <c r="I93" i="5"/>
  <c r="H93" i="5"/>
  <c r="G93" i="5"/>
  <c r="F93" i="5"/>
  <c r="E93" i="5"/>
  <c r="V91" i="5"/>
  <c r="U91" i="5"/>
  <c r="T91" i="5"/>
  <c r="S91" i="5"/>
  <c r="Q91" i="5"/>
  <c r="P91" i="5"/>
  <c r="O91" i="5"/>
  <c r="N91" i="5"/>
  <c r="M91" i="5"/>
  <c r="L91" i="5"/>
  <c r="K91" i="5"/>
  <c r="J91" i="5"/>
  <c r="I91" i="5"/>
  <c r="H91" i="5"/>
  <c r="G91" i="5"/>
  <c r="F91" i="5"/>
  <c r="E91" i="5"/>
  <c r="V89" i="5"/>
  <c r="U89" i="5"/>
  <c r="T89" i="5"/>
  <c r="S89" i="5"/>
  <c r="R89" i="5"/>
  <c r="P89" i="5"/>
  <c r="O89" i="5"/>
  <c r="N89" i="5"/>
  <c r="M89" i="5"/>
  <c r="L89" i="5"/>
  <c r="K89" i="5"/>
  <c r="J89" i="5"/>
  <c r="I89" i="5"/>
  <c r="H89" i="5"/>
  <c r="G89" i="5"/>
  <c r="F89" i="5"/>
  <c r="E89" i="5"/>
  <c r="V87" i="5"/>
  <c r="U87" i="5"/>
  <c r="T87" i="5"/>
  <c r="S87" i="5"/>
  <c r="R87" i="5"/>
  <c r="P87" i="5"/>
  <c r="O87" i="5"/>
  <c r="N87" i="5"/>
  <c r="M87" i="5"/>
  <c r="L87" i="5"/>
  <c r="K87" i="5"/>
  <c r="J87" i="5"/>
  <c r="I87" i="5"/>
  <c r="H87" i="5"/>
  <c r="G87" i="5"/>
  <c r="F87" i="5"/>
  <c r="E87" i="5"/>
  <c r="V85" i="5"/>
  <c r="U85" i="5"/>
  <c r="T85" i="5"/>
  <c r="S85" i="5"/>
  <c r="R85" i="5"/>
  <c r="Q85" i="5"/>
  <c r="P85" i="5"/>
  <c r="O85" i="5"/>
  <c r="N85" i="5"/>
  <c r="L85" i="5"/>
  <c r="K85" i="5"/>
  <c r="J85" i="5"/>
  <c r="I85" i="5"/>
  <c r="H85" i="5"/>
  <c r="G85" i="5"/>
  <c r="F85" i="5"/>
  <c r="E85" i="5"/>
  <c r="V83" i="5"/>
  <c r="P83" i="5"/>
  <c r="O83" i="5"/>
  <c r="N83" i="5"/>
  <c r="L83" i="5"/>
  <c r="K83" i="5"/>
  <c r="J83" i="5"/>
  <c r="I83" i="5"/>
  <c r="H83" i="5"/>
  <c r="G83" i="5"/>
  <c r="F83" i="5"/>
  <c r="E83" i="5"/>
  <c r="U81" i="5"/>
  <c r="T81" i="5"/>
  <c r="S81" i="5"/>
  <c r="R81" i="5"/>
  <c r="Q81" i="5"/>
  <c r="P81" i="5"/>
  <c r="O81" i="5"/>
  <c r="N81" i="5"/>
  <c r="M81" i="5"/>
  <c r="L81" i="5"/>
  <c r="K81" i="5"/>
  <c r="J81" i="5"/>
  <c r="I81" i="5"/>
  <c r="H81" i="5"/>
  <c r="G81" i="5"/>
  <c r="F81" i="5"/>
  <c r="E81" i="5"/>
  <c r="V79" i="5"/>
  <c r="U79" i="5"/>
  <c r="S79" i="5"/>
  <c r="R79" i="5"/>
  <c r="Q79" i="5"/>
  <c r="P79" i="5"/>
  <c r="O79" i="5"/>
  <c r="N79" i="5"/>
  <c r="M79" i="5"/>
  <c r="L79" i="5"/>
  <c r="K79" i="5"/>
  <c r="J79" i="5"/>
  <c r="I79" i="5"/>
  <c r="H79" i="5"/>
  <c r="G79" i="5"/>
  <c r="F79" i="5"/>
  <c r="E79" i="5"/>
  <c r="V77" i="5"/>
  <c r="U77" i="5"/>
  <c r="T77" i="5"/>
  <c r="R77" i="5"/>
  <c r="Q77" i="5"/>
  <c r="P77" i="5"/>
  <c r="O77" i="5"/>
  <c r="N77" i="5"/>
  <c r="M77" i="5"/>
  <c r="L77" i="5"/>
  <c r="K77" i="5"/>
  <c r="J77" i="5"/>
  <c r="I77" i="5"/>
  <c r="H77" i="5"/>
  <c r="G77" i="5"/>
  <c r="F77" i="5"/>
  <c r="E77" i="5"/>
  <c r="V75" i="5"/>
  <c r="U75" i="5"/>
  <c r="T75" i="5"/>
  <c r="S75" i="5"/>
  <c r="Q75" i="5"/>
  <c r="P75" i="5"/>
  <c r="O75" i="5"/>
  <c r="N75" i="5"/>
  <c r="M75" i="5"/>
  <c r="L75" i="5"/>
  <c r="K75" i="5"/>
  <c r="J75" i="5"/>
  <c r="I75" i="5"/>
  <c r="H75" i="5"/>
  <c r="G75" i="5"/>
  <c r="F75" i="5"/>
  <c r="E75" i="5"/>
  <c r="V73" i="5"/>
  <c r="U73" i="5"/>
  <c r="T73" i="5"/>
  <c r="S73" i="5"/>
  <c r="Q73" i="5"/>
  <c r="P73" i="5"/>
  <c r="O73" i="5"/>
  <c r="N73" i="5"/>
  <c r="M73" i="5"/>
  <c r="L73" i="5"/>
  <c r="K73" i="5"/>
  <c r="J73" i="5"/>
  <c r="I73" i="5"/>
  <c r="H73" i="5"/>
  <c r="G73" i="5"/>
  <c r="F73" i="5"/>
  <c r="E73" i="5"/>
  <c r="U71" i="5"/>
  <c r="Q71" i="5"/>
  <c r="P71" i="5"/>
  <c r="O71" i="5"/>
  <c r="N71" i="5"/>
  <c r="M71" i="5"/>
  <c r="L71" i="5"/>
  <c r="K71" i="5"/>
  <c r="J71" i="5"/>
  <c r="I71" i="5"/>
  <c r="H71" i="5"/>
  <c r="G71" i="5"/>
  <c r="F71" i="5"/>
  <c r="E71" i="5"/>
  <c r="V69" i="5"/>
  <c r="U69" i="5"/>
  <c r="T69" i="5"/>
  <c r="S69" i="5"/>
  <c r="Q69" i="5"/>
  <c r="P69" i="5"/>
  <c r="O69" i="5"/>
  <c r="N69" i="5"/>
  <c r="M69" i="5"/>
  <c r="L69" i="5"/>
  <c r="K69" i="5"/>
  <c r="J69" i="5"/>
  <c r="I69" i="5"/>
  <c r="H69" i="5"/>
  <c r="G69" i="5"/>
  <c r="F69" i="5"/>
  <c r="E69" i="5"/>
  <c r="V67" i="5"/>
  <c r="U67" i="5"/>
  <c r="S67" i="5"/>
  <c r="R67" i="5"/>
  <c r="Q67" i="5"/>
  <c r="P67" i="5"/>
  <c r="O67" i="5"/>
  <c r="N67" i="5"/>
  <c r="M67" i="5"/>
  <c r="L67" i="5"/>
  <c r="K67" i="5"/>
  <c r="J67" i="5"/>
  <c r="I67" i="5"/>
  <c r="H67" i="5"/>
  <c r="G67" i="5"/>
  <c r="F67" i="5"/>
  <c r="E67" i="5"/>
  <c r="V65" i="5"/>
  <c r="U65" i="5"/>
  <c r="T65" i="5"/>
  <c r="S65" i="5"/>
  <c r="R65" i="5"/>
  <c r="P65" i="5"/>
  <c r="O65" i="5"/>
  <c r="N65" i="5"/>
  <c r="M65" i="5"/>
  <c r="L65" i="5"/>
  <c r="K65" i="5"/>
  <c r="J65" i="5"/>
  <c r="I65" i="5"/>
  <c r="H65" i="5"/>
  <c r="G65" i="5"/>
  <c r="F65" i="5"/>
  <c r="E65" i="5"/>
  <c r="V63" i="5"/>
  <c r="U63" i="5"/>
  <c r="T63" i="5"/>
  <c r="R63" i="5"/>
  <c r="Q63" i="5"/>
  <c r="P63" i="5"/>
  <c r="O63" i="5"/>
  <c r="N63" i="5"/>
  <c r="M63" i="5"/>
  <c r="L63" i="5"/>
  <c r="K63" i="5"/>
  <c r="J63" i="5"/>
  <c r="I63" i="5"/>
  <c r="H63" i="5"/>
  <c r="G63" i="5"/>
  <c r="F63" i="5"/>
  <c r="E63" i="5"/>
  <c r="V61" i="5"/>
  <c r="U61" i="5"/>
  <c r="P61" i="5"/>
  <c r="O61" i="5"/>
  <c r="N61" i="5"/>
  <c r="M61" i="5"/>
  <c r="L61" i="5"/>
  <c r="K61" i="5"/>
  <c r="J61" i="5"/>
  <c r="I61" i="5"/>
  <c r="H61" i="5"/>
  <c r="G61" i="5"/>
  <c r="F61" i="5"/>
  <c r="E61" i="5"/>
  <c r="V59" i="5"/>
  <c r="U59" i="5"/>
  <c r="T59" i="5"/>
  <c r="S59" i="5"/>
  <c r="R59" i="5"/>
  <c r="Q59" i="5"/>
  <c r="O59" i="5"/>
  <c r="N59" i="5"/>
  <c r="M59" i="5"/>
  <c r="L59" i="5"/>
  <c r="K59" i="5"/>
  <c r="J59" i="5"/>
  <c r="I59" i="5"/>
  <c r="H59" i="5"/>
  <c r="G59" i="5"/>
  <c r="F59" i="5"/>
  <c r="E59" i="5"/>
  <c r="V57" i="5"/>
  <c r="U57" i="5"/>
  <c r="S57" i="5"/>
  <c r="R57" i="5"/>
  <c r="Q57" i="5"/>
  <c r="P57" i="5"/>
  <c r="O57" i="5"/>
  <c r="N57" i="5"/>
  <c r="M57" i="5"/>
  <c r="L57" i="5"/>
  <c r="K57" i="5"/>
  <c r="J57" i="5"/>
  <c r="I57" i="5"/>
  <c r="H57" i="5"/>
  <c r="G57" i="5"/>
  <c r="F57" i="5"/>
  <c r="E57" i="5"/>
  <c r="V55" i="5"/>
  <c r="U55" i="5"/>
  <c r="T55" i="5"/>
  <c r="S55" i="5"/>
  <c r="R55" i="5"/>
  <c r="P55" i="5"/>
  <c r="O55" i="5"/>
  <c r="N55" i="5"/>
  <c r="M55" i="5"/>
  <c r="L55" i="5"/>
  <c r="K55" i="5"/>
  <c r="J55" i="5"/>
  <c r="I55" i="5"/>
  <c r="H55" i="5"/>
  <c r="G55" i="5"/>
  <c r="F55" i="5"/>
  <c r="E55" i="5"/>
  <c r="V53" i="5"/>
  <c r="U53" i="5"/>
  <c r="T53" i="5"/>
  <c r="S53" i="5"/>
  <c r="R53" i="5"/>
  <c r="P53" i="5"/>
  <c r="O53" i="5"/>
  <c r="N53" i="5"/>
  <c r="M53" i="5"/>
  <c r="L53" i="5"/>
  <c r="K53" i="5"/>
  <c r="J53" i="5"/>
  <c r="I53" i="5"/>
  <c r="H53" i="5"/>
  <c r="G53" i="5"/>
  <c r="F53" i="5"/>
  <c r="E53" i="5"/>
  <c r="V51" i="5"/>
  <c r="U51" i="5"/>
  <c r="T51" i="5"/>
  <c r="S51" i="5"/>
  <c r="R51" i="5"/>
  <c r="Q51" i="5"/>
  <c r="O51" i="5"/>
  <c r="N51" i="5"/>
  <c r="M51" i="5"/>
  <c r="L51" i="5"/>
  <c r="K51" i="5"/>
  <c r="J51" i="5"/>
  <c r="I51" i="5"/>
  <c r="H51" i="5"/>
  <c r="G51" i="5"/>
  <c r="F51" i="5"/>
  <c r="E51" i="5"/>
  <c r="V49" i="5"/>
  <c r="U49" i="5"/>
  <c r="T49" i="5"/>
  <c r="S49" i="5"/>
  <c r="R49" i="5"/>
  <c r="Q49" i="5"/>
  <c r="P49" i="5"/>
  <c r="O49" i="5"/>
  <c r="M49" i="5"/>
  <c r="L49" i="5"/>
  <c r="K49" i="5"/>
  <c r="J49" i="5"/>
  <c r="I49" i="5"/>
  <c r="H49" i="5"/>
  <c r="G49" i="5"/>
  <c r="F49" i="5"/>
  <c r="E49" i="5"/>
  <c r="V47" i="5"/>
  <c r="U47" i="5"/>
  <c r="T47" i="5"/>
  <c r="S47" i="5"/>
  <c r="R47" i="5"/>
  <c r="Q47" i="5"/>
  <c r="P47" i="5"/>
  <c r="N47" i="5"/>
  <c r="M47" i="5"/>
  <c r="L47" i="5"/>
  <c r="K47" i="5"/>
  <c r="J47" i="5"/>
  <c r="I47" i="5"/>
  <c r="H47" i="5"/>
  <c r="G47" i="5"/>
  <c r="F47" i="5"/>
  <c r="E47" i="5"/>
  <c r="V45" i="5"/>
  <c r="U45" i="5"/>
  <c r="T45" i="5"/>
  <c r="S45" i="5"/>
  <c r="R45" i="5"/>
  <c r="Q45" i="5"/>
  <c r="P45" i="5"/>
  <c r="O45" i="5"/>
  <c r="N45" i="5"/>
  <c r="L45" i="5"/>
  <c r="K45" i="5"/>
  <c r="J45" i="5"/>
  <c r="I45" i="5"/>
  <c r="H45" i="5"/>
  <c r="G45" i="5"/>
  <c r="F45" i="5"/>
  <c r="E45" i="5"/>
  <c r="V43" i="5"/>
  <c r="U43" i="5"/>
  <c r="S43" i="5"/>
  <c r="R43" i="5"/>
  <c r="L43" i="5"/>
  <c r="K43" i="5"/>
  <c r="J43" i="5"/>
  <c r="I43" i="5"/>
  <c r="H43" i="5"/>
  <c r="G43" i="5"/>
  <c r="F43" i="5"/>
  <c r="E43" i="5"/>
  <c r="V41" i="5"/>
  <c r="U41" i="5"/>
  <c r="T41" i="5"/>
  <c r="S41" i="5"/>
  <c r="R41" i="5"/>
  <c r="Q41" i="5"/>
  <c r="P41" i="5"/>
  <c r="O41" i="5"/>
  <c r="N41" i="5"/>
  <c r="L41" i="5"/>
  <c r="K41" i="5"/>
  <c r="J41" i="5"/>
  <c r="I41" i="5"/>
  <c r="H41" i="5"/>
  <c r="G41" i="5"/>
  <c r="F41" i="5"/>
  <c r="E41" i="5"/>
  <c r="V39" i="5"/>
  <c r="U39" i="5"/>
  <c r="T39" i="5"/>
  <c r="S39" i="5"/>
  <c r="R39" i="5"/>
  <c r="Q39" i="5"/>
  <c r="P39" i="5"/>
  <c r="O39" i="5"/>
  <c r="N39" i="5"/>
  <c r="L39" i="5"/>
  <c r="K39" i="5"/>
  <c r="J39" i="5"/>
  <c r="I39" i="5"/>
  <c r="H39" i="5"/>
  <c r="G39" i="5"/>
  <c r="F39" i="5"/>
  <c r="E39" i="5"/>
  <c r="V37" i="5"/>
  <c r="U37" i="5"/>
  <c r="T37" i="5"/>
  <c r="S37" i="5"/>
  <c r="R37" i="5"/>
  <c r="Q37" i="5"/>
  <c r="P37" i="5"/>
  <c r="O37" i="5"/>
  <c r="N37" i="5"/>
  <c r="L37" i="5"/>
  <c r="K37" i="5"/>
  <c r="J37" i="5"/>
  <c r="I37" i="5"/>
  <c r="H37" i="5"/>
  <c r="G37" i="5"/>
  <c r="F37" i="5"/>
  <c r="E37" i="5"/>
  <c r="V35" i="5"/>
  <c r="U35" i="5"/>
  <c r="T35" i="5"/>
  <c r="S35" i="5"/>
  <c r="R35" i="5"/>
  <c r="Q35" i="5"/>
  <c r="P35" i="5"/>
  <c r="O35" i="5"/>
  <c r="N35" i="5"/>
  <c r="M35" i="5"/>
  <c r="K35" i="5"/>
  <c r="J35" i="5"/>
  <c r="I35" i="5"/>
  <c r="H35" i="5"/>
  <c r="G35" i="5"/>
  <c r="F35" i="5"/>
  <c r="E35" i="5"/>
  <c r="V33" i="5"/>
  <c r="U33" i="5"/>
  <c r="T33" i="5"/>
  <c r="S33" i="5"/>
  <c r="R33" i="5"/>
  <c r="Q33" i="5"/>
  <c r="P33" i="5"/>
  <c r="O33" i="5"/>
  <c r="N33" i="5"/>
  <c r="M33" i="5"/>
  <c r="L33" i="5"/>
  <c r="J33" i="5"/>
  <c r="I33" i="5"/>
  <c r="H33" i="5"/>
  <c r="G33" i="5"/>
  <c r="F33" i="5"/>
  <c r="E33" i="5"/>
  <c r="V31" i="5"/>
  <c r="U31" i="5"/>
  <c r="T31" i="5"/>
  <c r="S31" i="5"/>
  <c r="R31" i="5"/>
  <c r="Q31" i="5"/>
  <c r="P31" i="5"/>
  <c r="O31" i="5"/>
  <c r="N31" i="5"/>
  <c r="M31" i="5"/>
  <c r="L31" i="5"/>
  <c r="K31" i="5"/>
  <c r="I31" i="5"/>
  <c r="H31" i="5"/>
  <c r="G31" i="5"/>
  <c r="F31" i="5"/>
  <c r="E31" i="5"/>
  <c r="V29" i="5"/>
  <c r="U29" i="5"/>
  <c r="T29" i="5"/>
  <c r="S29" i="5"/>
  <c r="R29" i="5"/>
  <c r="Q29" i="5"/>
  <c r="P29" i="5"/>
  <c r="O29" i="5"/>
  <c r="N29" i="5"/>
  <c r="I29" i="5"/>
  <c r="H29" i="5"/>
  <c r="G29" i="5"/>
  <c r="F29" i="5"/>
  <c r="E29" i="5"/>
  <c r="V27" i="5"/>
  <c r="U27" i="5"/>
  <c r="T27" i="5"/>
  <c r="S27" i="5"/>
  <c r="R27" i="5"/>
  <c r="Q27" i="5"/>
  <c r="P27" i="5"/>
  <c r="O27" i="5"/>
  <c r="N27" i="5"/>
  <c r="M27" i="5"/>
  <c r="L27" i="5"/>
  <c r="K27" i="5"/>
  <c r="J27" i="5"/>
  <c r="H27" i="5"/>
  <c r="G27" i="5"/>
  <c r="F27" i="5"/>
  <c r="E27" i="5"/>
  <c r="V25" i="5"/>
  <c r="U25" i="5"/>
  <c r="T25" i="5"/>
  <c r="S25" i="5"/>
  <c r="R25" i="5"/>
  <c r="Q25" i="5"/>
  <c r="P25" i="5"/>
  <c r="O25" i="5"/>
  <c r="N25" i="5"/>
  <c r="M25" i="5"/>
  <c r="L25" i="5"/>
  <c r="K25" i="5"/>
  <c r="J25" i="5"/>
  <c r="H25" i="5"/>
  <c r="G25" i="5"/>
  <c r="F25" i="5"/>
  <c r="E25" i="5"/>
  <c r="V23" i="5"/>
  <c r="U23" i="5"/>
  <c r="T23" i="5"/>
  <c r="S23" i="5"/>
  <c r="R23" i="5"/>
  <c r="Q23" i="5"/>
  <c r="P23" i="5"/>
  <c r="O23" i="5"/>
  <c r="N23" i="5"/>
  <c r="M23" i="5"/>
  <c r="L23" i="5"/>
  <c r="K23" i="5"/>
  <c r="J23" i="5"/>
  <c r="H23" i="5"/>
  <c r="G23" i="5"/>
  <c r="F23" i="5"/>
  <c r="E23" i="5"/>
  <c r="V21" i="5"/>
  <c r="U21" i="5"/>
  <c r="T21" i="5"/>
  <c r="S21" i="5"/>
  <c r="R21" i="5"/>
  <c r="Q21" i="5"/>
  <c r="P21" i="5"/>
  <c r="O21" i="5"/>
  <c r="N21" i="5"/>
  <c r="M21" i="5"/>
  <c r="L21" i="5"/>
  <c r="K21" i="5"/>
  <c r="J21" i="5"/>
  <c r="I21" i="5"/>
  <c r="G21" i="5"/>
  <c r="F21" i="5"/>
  <c r="E21" i="5"/>
  <c r="V19" i="5"/>
  <c r="U19" i="5"/>
  <c r="T19" i="5"/>
  <c r="S19" i="5"/>
  <c r="R19" i="5"/>
  <c r="Q19" i="5"/>
  <c r="P19" i="5"/>
  <c r="O19" i="5"/>
  <c r="N19" i="5"/>
  <c r="M19" i="5"/>
  <c r="L19" i="5"/>
  <c r="K19" i="5"/>
  <c r="J19" i="5"/>
  <c r="I19" i="5"/>
  <c r="G19" i="5"/>
  <c r="F19" i="5"/>
  <c r="E19" i="5"/>
  <c r="V17" i="5"/>
  <c r="U17" i="5"/>
  <c r="T17" i="5"/>
  <c r="S17" i="5"/>
  <c r="R17" i="5"/>
  <c r="Q17" i="5"/>
  <c r="P17" i="5"/>
  <c r="O17" i="5"/>
  <c r="N17" i="5"/>
  <c r="L17" i="5"/>
  <c r="K17" i="5"/>
  <c r="J17" i="5"/>
  <c r="I17" i="5"/>
  <c r="H17" i="5"/>
  <c r="G17" i="5"/>
  <c r="F17" i="5"/>
  <c r="E17" i="5"/>
  <c r="V15" i="5"/>
  <c r="U15" i="5"/>
  <c r="T15" i="5"/>
  <c r="S15" i="5"/>
  <c r="R15" i="5"/>
  <c r="Q15" i="5"/>
  <c r="P15" i="5"/>
  <c r="O15" i="5"/>
  <c r="N15" i="5"/>
  <c r="L15" i="5"/>
  <c r="K15" i="5"/>
  <c r="J15" i="5"/>
  <c r="I15" i="5"/>
  <c r="G15" i="5"/>
  <c r="F15" i="5"/>
  <c r="E15" i="5"/>
  <c r="G13" i="5"/>
  <c r="F13" i="5"/>
  <c r="E13" i="5"/>
  <c r="V11" i="5"/>
  <c r="U11" i="5"/>
  <c r="T11" i="5"/>
  <c r="S11" i="5"/>
  <c r="R11" i="5"/>
  <c r="Q11" i="5"/>
  <c r="P11" i="5"/>
  <c r="O11" i="5"/>
  <c r="N11" i="5"/>
  <c r="M11" i="5"/>
  <c r="L11" i="5"/>
  <c r="K11" i="5"/>
  <c r="J11" i="5"/>
  <c r="I11" i="5"/>
  <c r="G11" i="5"/>
  <c r="F11" i="5"/>
  <c r="E11" i="5"/>
  <c r="V9" i="5"/>
  <c r="U9" i="5"/>
  <c r="T9" i="5"/>
  <c r="S9" i="5"/>
  <c r="R9" i="5"/>
  <c r="Q9" i="5"/>
  <c r="P9" i="5"/>
  <c r="O9" i="5"/>
  <c r="N9" i="5"/>
  <c r="M9" i="5"/>
  <c r="L9" i="5"/>
  <c r="K9" i="5"/>
  <c r="J9" i="5"/>
  <c r="I9" i="5"/>
  <c r="H9" i="5"/>
  <c r="F9" i="5"/>
  <c r="E9" i="5"/>
  <c r="V7" i="5"/>
  <c r="U7" i="5"/>
  <c r="T7" i="5"/>
  <c r="S7" i="5"/>
  <c r="R7" i="5"/>
  <c r="Q7" i="5"/>
  <c r="P7" i="5"/>
  <c r="O7" i="5"/>
  <c r="N7" i="5"/>
  <c r="M7" i="5"/>
  <c r="L7" i="5"/>
  <c r="K7" i="5"/>
  <c r="J7" i="5"/>
  <c r="I7" i="5"/>
  <c r="F7" i="5"/>
  <c r="E7" i="5"/>
  <c r="I694" i="3"/>
  <c r="J694" i="3" s="1"/>
  <c r="H694" i="3"/>
  <c r="I693" i="3"/>
  <c r="J693" i="3" s="1"/>
  <c r="H693" i="3"/>
  <c r="I692" i="3"/>
  <c r="J692" i="3" s="1"/>
  <c r="H692" i="3"/>
  <c r="I691" i="3"/>
  <c r="H691" i="3"/>
  <c r="I689" i="3"/>
  <c r="J689" i="3" s="1"/>
  <c r="H689" i="3"/>
  <c r="I688" i="3"/>
  <c r="J688" i="3" s="1"/>
  <c r="H688" i="3"/>
  <c r="I687" i="3"/>
  <c r="H687" i="3"/>
  <c r="I686" i="3"/>
  <c r="J686" i="3" s="1"/>
  <c r="H686" i="3"/>
  <c r="I683" i="3"/>
  <c r="J683" i="3" s="1"/>
  <c r="H683" i="3"/>
  <c r="I682" i="3"/>
  <c r="J682" i="3" s="1"/>
  <c r="H682" i="3"/>
  <c r="I681" i="3"/>
  <c r="J681" i="3" s="1"/>
  <c r="H681" i="3"/>
  <c r="I680" i="3"/>
  <c r="J680" i="3" s="1"/>
  <c r="H680" i="3"/>
  <c r="I679" i="3"/>
  <c r="J679" i="3" s="1"/>
  <c r="H679" i="3"/>
  <c r="I678" i="3"/>
  <c r="J678" i="3" s="1"/>
  <c r="H678" i="3"/>
  <c r="I677" i="3"/>
  <c r="J677" i="3" s="1"/>
  <c r="H677" i="3"/>
  <c r="I675" i="3"/>
  <c r="J675" i="3" s="1"/>
  <c r="H675" i="3"/>
  <c r="I674" i="3"/>
  <c r="H674" i="3"/>
  <c r="I673" i="3"/>
  <c r="J673" i="3" s="1"/>
  <c r="H673" i="3"/>
  <c r="I672" i="3"/>
  <c r="J672" i="3" s="1"/>
  <c r="H672" i="3"/>
  <c r="I670" i="3"/>
  <c r="J670" i="3" s="1"/>
  <c r="H670" i="3"/>
  <c r="I669" i="3"/>
  <c r="J669" i="3" s="1"/>
  <c r="H669" i="3"/>
  <c r="I668" i="3"/>
  <c r="H668" i="3"/>
  <c r="I666" i="3"/>
  <c r="J666" i="3" s="1"/>
  <c r="H666" i="3"/>
  <c r="I665" i="3"/>
  <c r="J665" i="3" s="1"/>
  <c r="H665" i="3"/>
  <c r="I664" i="3"/>
  <c r="J664" i="3" s="1"/>
  <c r="H664" i="3"/>
  <c r="I663" i="3"/>
  <c r="J663" i="3" s="1"/>
  <c r="H663" i="3"/>
  <c r="I662" i="3"/>
  <c r="J662" i="3" s="1"/>
  <c r="H662" i="3"/>
  <c r="I661" i="3"/>
  <c r="J661" i="3" s="1"/>
  <c r="H661" i="3"/>
  <c r="I660" i="3"/>
  <c r="J660" i="3" s="1"/>
  <c r="H660" i="3"/>
  <c r="I659" i="3"/>
  <c r="J659" i="3" s="1"/>
  <c r="H659" i="3"/>
  <c r="I658" i="3"/>
  <c r="J658" i="3" s="1"/>
  <c r="H658" i="3"/>
  <c r="I657" i="3"/>
  <c r="J657" i="3" s="1"/>
  <c r="H657" i="3"/>
  <c r="I656" i="3"/>
  <c r="J656" i="3" s="1"/>
  <c r="H656" i="3"/>
  <c r="I655" i="3"/>
  <c r="J655" i="3" s="1"/>
  <c r="H655" i="3"/>
  <c r="I654" i="3"/>
  <c r="J654" i="3" s="1"/>
  <c r="H654" i="3"/>
  <c r="I653" i="3"/>
  <c r="J653" i="3" s="1"/>
  <c r="H653" i="3"/>
  <c r="I652" i="3"/>
  <c r="J652" i="3" s="1"/>
  <c r="H652" i="3"/>
  <c r="I651" i="3"/>
  <c r="J651" i="3" s="1"/>
  <c r="H651" i="3"/>
  <c r="I650" i="3"/>
  <c r="H650" i="3"/>
  <c r="I649" i="3"/>
  <c r="J649" i="3" s="1"/>
  <c r="H649" i="3"/>
  <c r="I648" i="3"/>
  <c r="J648" i="3" s="1"/>
  <c r="H648" i="3"/>
  <c r="I647" i="3"/>
  <c r="J647" i="3" s="1"/>
  <c r="H647" i="3"/>
  <c r="I646" i="3"/>
  <c r="J646" i="3" s="1"/>
  <c r="H646" i="3"/>
  <c r="I645" i="3"/>
  <c r="J645" i="3" s="1"/>
  <c r="H645" i="3"/>
  <c r="I644" i="3"/>
  <c r="H644" i="3"/>
  <c r="I641" i="3"/>
  <c r="J641" i="3" s="1"/>
  <c r="H641" i="3"/>
  <c r="I640" i="3"/>
  <c r="J640" i="3" s="1"/>
  <c r="H640" i="3"/>
  <c r="I639" i="3"/>
  <c r="J639" i="3" s="1"/>
  <c r="H639" i="3"/>
  <c r="I638" i="3"/>
  <c r="J638" i="3" s="1"/>
  <c r="H638" i="3"/>
  <c r="I637" i="3"/>
  <c r="J637" i="3" s="1"/>
  <c r="H637" i="3"/>
  <c r="I635" i="3"/>
  <c r="J635" i="3" s="1"/>
  <c r="H635" i="3"/>
  <c r="I634" i="3"/>
  <c r="J634" i="3" s="1"/>
  <c r="H634" i="3"/>
  <c r="I633" i="3"/>
  <c r="J633" i="3" s="1"/>
  <c r="H633" i="3"/>
  <c r="I632" i="3"/>
  <c r="J632" i="3" s="1"/>
  <c r="H632" i="3"/>
  <c r="I631" i="3"/>
  <c r="H631" i="3"/>
  <c r="I630" i="3"/>
  <c r="J630" i="3" s="1"/>
  <c r="H630" i="3"/>
  <c r="I629" i="3"/>
  <c r="J629" i="3" s="1"/>
  <c r="H629" i="3"/>
  <c r="I626" i="3"/>
  <c r="J626" i="3" s="1"/>
  <c r="H626" i="3"/>
  <c r="I625" i="3"/>
  <c r="J625" i="3" s="1"/>
  <c r="H625" i="3"/>
  <c r="I624" i="3"/>
  <c r="J624" i="3" s="1"/>
  <c r="H624" i="3"/>
  <c r="I623" i="3"/>
  <c r="J623" i="3" s="1"/>
  <c r="H623" i="3"/>
  <c r="I622" i="3"/>
  <c r="J622" i="3" s="1"/>
  <c r="H622" i="3"/>
  <c r="I621" i="3"/>
  <c r="J621" i="3" s="1"/>
  <c r="H621" i="3"/>
  <c r="I620" i="3"/>
  <c r="J620" i="3" s="1"/>
  <c r="H620" i="3"/>
  <c r="I619" i="3"/>
  <c r="J619" i="3" s="1"/>
  <c r="H619" i="3"/>
  <c r="I618" i="3"/>
  <c r="J618" i="3" s="1"/>
  <c r="H618" i="3"/>
  <c r="I617" i="3"/>
  <c r="J617" i="3" s="1"/>
  <c r="H617" i="3"/>
  <c r="I616" i="3"/>
  <c r="J616" i="3" s="1"/>
  <c r="H616" i="3"/>
  <c r="I615" i="3"/>
  <c r="J615" i="3" s="1"/>
  <c r="H615" i="3"/>
  <c r="I613" i="3"/>
  <c r="J613" i="3" s="1"/>
  <c r="H613" i="3"/>
  <c r="I612" i="3"/>
  <c r="J612" i="3" s="1"/>
  <c r="H612" i="3"/>
  <c r="I611" i="3"/>
  <c r="J611" i="3" s="1"/>
  <c r="H611" i="3"/>
  <c r="I610" i="3"/>
  <c r="J610" i="3" s="1"/>
  <c r="H610" i="3"/>
  <c r="I609" i="3"/>
  <c r="J609" i="3" s="1"/>
  <c r="H609" i="3"/>
  <c r="I608" i="3"/>
  <c r="J608" i="3" s="1"/>
  <c r="H608" i="3"/>
  <c r="I607" i="3"/>
  <c r="J607" i="3" s="1"/>
  <c r="H607" i="3"/>
  <c r="I606" i="3"/>
  <c r="J606" i="3" s="1"/>
  <c r="H606" i="3"/>
  <c r="I605" i="3"/>
  <c r="J605" i="3" s="1"/>
  <c r="H605" i="3"/>
  <c r="I604" i="3"/>
  <c r="J604" i="3" s="1"/>
  <c r="H604" i="3"/>
  <c r="I603" i="3"/>
  <c r="J603" i="3" s="1"/>
  <c r="H603" i="3"/>
  <c r="I602" i="3"/>
  <c r="J602" i="3" s="1"/>
  <c r="H602" i="3"/>
  <c r="I601" i="3"/>
  <c r="J601" i="3" s="1"/>
  <c r="H601" i="3"/>
  <c r="I600" i="3"/>
  <c r="J600" i="3" s="1"/>
  <c r="H600" i="3"/>
  <c r="I599" i="3"/>
  <c r="J599" i="3" s="1"/>
  <c r="H599" i="3"/>
  <c r="I598" i="3"/>
  <c r="J598" i="3" s="1"/>
  <c r="H598" i="3"/>
  <c r="I597" i="3"/>
  <c r="J597" i="3" s="1"/>
  <c r="H597" i="3"/>
  <c r="I596" i="3"/>
  <c r="J596" i="3" s="1"/>
  <c r="H596" i="3"/>
  <c r="I595" i="3"/>
  <c r="J595" i="3" s="1"/>
  <c r="H595" i="3"/>
  <c r="I594" i="3"/>
  <c r="H594" i="3"/>
  <c r="I592" i="3"/>
  <c r="J592" i="3" s="1"/>
  <c r="H592" i="3"/>
  <c r="I591" i="3"/>
  <c r="J591" i="3" s="1"/>
  <c r="H591" i="3"/>
  <c r="I590" i="3"/>
  <c r="J590" i="3" s="1"/>
  <c r="H590" i="3"/>
  <c r="I589" i="3"/>
  <c r="J589" i="3" s="1"/>
  <c r="H589" i="3"/>
  <c r="I588" i="3"/>
  <c r="J588" i="3" s="1"/>
  <c r="H588" i="3"/>
  <c r="I587" i="3"/>
  <c r="J587" i="3" s="1"/>
  <c r="H587" i="3"/>
  <c r="I586" i="3"/>
  <c r="J586" i="3" s="1"/>
  <c r="H586" i="3"/>
  <c r="I585" i="3"/>
  <c r="J585" i="3" s="1"/>
  <c r="H585" i="3"/>
  <c r="I584" i="3"/>
  <c r="J584" i="3" s="1"/>
  <c r="H584" i="3"/>
  <c r="I583" i="3"/>
  <c r="J583" i="3" s="1"/>
  <c r="H583" i="3"/>
  <c r="I582" i="3"/>
  <c r="H582" i="3"/>
  <c r="I581" i="3"/>
  <c r="J581" i="3" s="1"/>
  <c r="H581" i="3"/>
  <c r="I580" i="3"/>
  <c r="J580" i="3" s="1"/>
  <c r="H580" i="3"/>
  <c r="I578" i="3"/>
  <c r="J578" i="3" s="1"/>
  <c r="H578" i="3"/>
  <c r="I577" i="3"/>
  <c r="J577" i="3" s="1"/>
  <c r="H577" i="3"/>
  <c r="I576" i="3"/>
  <c r="J576" i="3" s="1"/>
  <c r="H576" i="3"/>
  <c r="I575" i="3"/>
  <c r="J575" i="3" s="1"/>
  <c r="H575" i="3"/>
  <c r="I574" i="3"/>
  <c r="J574" i="3" s="1"/>
  <c r="H574" i="3"/>
  <c r="I573" i="3"/>
  <c r="J573" i="3" s="1"/>
  <c r="H573" i="3"/>
  <c r="I572" i="3"/>
  <c r="J572" i="3" s="1"/>
  <c r="H572" i="3"/>
  <c r="I571" i="3"/>
  <c r="J571" i="3" s="1"/>
  <c r="H571" i="3"/>
  <c r="I570" i="3"/>
  <c r="J570" i="3" s="1"/>
  <c r="H570" i="3"/>
  <c r="I569" i="3"/>
  <c r="J569" i="3" s="1"/>
  <c r="H569" i="3"/>
  <c r="I568" i="3"/>
  <c r="J568" i="3" s="1"/>
  <c r="H568" i="3"/>
  <c r="I567" i="3"/>
  <c r="J567" i="3" s="1"/>
  <c r="H567" i="3"/>
  <c r="I566" i="3"/>
  <c r="J566" i="3" s="1"/>
  <c r="H566" i="3"/>
  <c r="I565" i="3"/>
  <c r="J565" i="3" s="1"/>
  <c r="H565" i="3"/>
  <c r="I564" i="3"/>
  <c r="J564" i="3" s="1"/>
  <c r="H564" i="3"/>
  <c r="I563" i="3"/>
  <c r="J563" i="3" s="1"/>
  <c r="H563" i="3"/>
  <c r="I562" i="3"/>
  <c r="J562" i="3" s="1"/>
  <c r="H562" i="3"/>
  <c r="I561" i="3"/>
  <c r="J561" i="3" s="1"/>
  <c r="H561" i="3"/>
  <c r="I560" i="3"/>
  <c r="H560" i="3"/>
  <c r="I558" i="3"/>
  <c r="J558" i="3" s="1"/>
  <c r="H558" i="3"/>
  <c r="I557" i="3"/>
  <c r="J557" i="3" s="1"/>
  <c r="H557" i="3"/>
  <c r="I556" i="3"/>
  <c r="J556" i="3" s="1"/>
  <c r="H556" i="3"/>
  <c r="I555" i="3"/>
  <c r="J555" i="3" s="1"/>
  <c r="H555" i="3"/>
  <c r="I554" i="3"/>
  <c r="J554" i="3" s="1"/>
  <c r="H554" i="3"/>
  <c r="I553" i="3"/>
  <c r="J553" i="3" s="1"/>
  <c r="H553" i="3"/>
  <c r="I552" i="3"/>
  <c r="J552" i="3" s="1"/>
  <c r="H552" i="3"/>
  <c r="I551" i="3"/>
  <c r="J551" i="3" s="1"/>
  <c r="H551" i="3"/>
  <c r="I550" i="3"/>
  <c r="J550" i="3" s="1"/>
  <c r="H550" i="3"/>
  <c r="I549" i="3"/>
  <c r="J549" i="3" s="1"/>
  <c r="H549" i="3"/>
  <c r="I548" i="3"/>
  <c r="J548" i="3" s="1"/>
  <c r="H548" i="3"/>
  <c r="I547" i="3"/>
  <c r="J547" i="3" s="1"/>
  <c r="H547" i="3"/>
  <c r="I546" i="3"/>
  <c r="H546" i="3"/>
  <c r="I545" i="3"/>
  <c r="J545" i="3" s="1"/>
  <c r="H545" i="3"/>
  <c r="I543" i="3"/>
  <c r="J543" i="3" s="1"/>
  <c r="H543" i="3"/>
  <c r="I542" i="3"/>
  <c r="J542" i="3" s="1"/>
  <c r="H542" i="3"/>
  <c r="I541" i="3"/>
  <c r="J541" i="3" s="1"/>
  <c r="H541" i="3"/>
  <c r="I540" i="3"/>
  <c r="J540" i="3" s="1"/>
  <c r="H540" i="3"/>
  <c r="I539" i="3"/>
  <c r="J539" i="3" s="1"/>
  <c r="H539" i="3"/>
  <c r="I538" i="3"/>
  <c r="J538" i="3" s="1"/>
  <c r="H538" i="3"/>
  <c r="I537" i="3"/>
  <c r="J537" i="3" s="1"/>
  <c r="H537" i="3"/>
  <c r="I536" i="3"/>
  <c r="J536" i="3" s="1"/>
  <c r="H536" i="3"/>
  <c r="I535" i="3"/>
  <c r="J535" i="3" s="1"/>
  <c r="H535" i="3"/>
  <c r="I534" i="3"/>
  <c r="J534" i="3" s="1"/>
  <c r="H534" i="3"/>
  <c r="I533" i="3"/>
  <c r="J533" i="3" s="1"/>
  <c r="H533" i="3"/>
  <c r="I532" i="3"/>
  <c r="J532" i="3" s="1"/>
  <c r="H532" i="3"/>
  <c r="I531" i="3"/>
  <c r="J531" i="3" s="1"/>
  <c r="H531" i="3"/>
  <c r="I530" i="3"/>
  <c r="J530" i="3" s="1"/>
  <c r="H530" i="3"/>
  <c r="I529" i="3"/>
  <c r="J529" i="3" s="1"/>
  <c r="H529" i="3"/>
  <c r="I528" i="3"/>
  <c r="J528" i="3" s="1"/>
  <c r="H528" i="3"/>
  <c r="I527" i="3"/>
  <c r="J527" i="3" s="1"/>
  <c r="H527" i="3"/>
  <c r="I526" i="3"/>
  <c r="J526" i="3" s="1"/>
  <c r="H526" i="3"/>
  <c r="I525" i="3"/>
  <c r="J525" i="3" s="1"/>
  <c r="H525" i="3"/>
  <c r="I524" i="3"/>
  <c r="J524" i="3" s="1"/>
  <c r="H524" i="3"/>
  <c r="I523" i="3"/>
  <c r="J523" i="3" s="1"/>
  <c r="H523" i="3"/>
  <c r="I522" i="3"/>
  <c r="J522" i="3" s="1"/>
  <c r="H522" i="3"/>
  <c r="I521" i="3"/>
  <c r="J521" i="3" s="1"/>
  <c r="H521" i="3"/>
  <c r="I520" i="3"/>
  <c r="J520" i="3" s="1"/>
  <c r="H520" i="3"/>
  <c r="I519" i="3"/>
  <c r="J519" i="3" s="1"/>
  <c r="H519" i="3"/>
  <c r="I518" i="3"/>
  <c r="J518" i="3" s="1"/>
  <c r="H518" i="3"/>
  <c r="I517" i="3"/>
  <c r="J517" i="3" s="1"/>
  <c r="H517" i="3"/>
  <c r="I516" i="3"/>
  <c r="J516" i="3" s="1"/>
  <c r="H516" i="3"/>
  <c r="I515" i="3"/>
  <c r="J515" i="3" s="1"/>
  <c r="H515" i="3"/>
  <c r="I514" i="3"/>
  <c r="H514" i="3"/>
  <c r="I513" i="3"/>
  <c r="J513" i="3" s="1"/>
  <c r="H513" i="3"/>
  <c r="I512" i="3"/>
  <c r="J512" i="3" s="1"/>
  <c r="H512" i="3"/>
  <c r="I511" i="3"/>
  <c r="J511" i="3" s="1"/>
  <c r="H511" i="3"/>
  <c r="I510" i="3"/>
  <c r="J510" i="3" s="1"/>
  <c r="H510" i="3"/>
  <c r="I509" i="3"/>
  <c r="J509" i="3" s="1"/>
  <c r="H509" i="3"/>
  <c r="I507" i="3"/>
  <c r="J507" i="3" s="1"/>
  <c r="H507" i="3"/>
  <c r="I505" i="3"/>
  <c r="J505" i="3" s="1"/>
  <c r="H505" i="3"/>
  <c r="I504" i="3"/>
  <c r="J504" i="3" s="1"/>
  <c r="H504" i="3"/>
  <c r="I503" i="3"/>
  <c r="J503" i="3" s="1"/>
  <c r="H503" i="3"/>
  <c r="I502" i="3"/>
  <c r="J502" i="3" s="1"/>
  <c r="H502" i="3"/>
  <c r="I501" i="3"/>
  <c r="J501" i="3" s="1"/>
  <c r="H501" i="3"/>
  <c r="I500" i="3"/>
  <c r="J500" i="3" s="1"/>
  <c r="H500" i="3"/>
  <c r="I499" i="3"/>
  <c r="J499" i="3" s="1"/>
  <c r="H499" i="3"/>
  <c r="I498" i="3"/>
  <c r="H498" i="3"/>
  <c r="I496" i="3"/>
  <c r="J496" i="3" s="1"/>
  <c r="H496" i="3"/>
  <c r="I495" i="3"/>
  <c r="J495" i="3" s="1"/>
  <c r="H495" i="3"/>
  <c r="I494" i="3"/>
  <c r="J494" i="3" s="1"/>
  <c r="H494" i="3"/>
  <c r="I493" i="3"/>
  <c r="J493" i="3" s="1"/>
  <c r="H493" i="3"/>
  <c r="I492" i="3"/>
  <c r="J492" i="3" s="1"/>
  <c r="H492" i="3"/>
  <c r="I491" i="3"/>
  <c r="J491" i="3" s="1"/>
  <c r="H491" i="3"/>
  <c r="I490" i="3"/>
  <c r="H490" i="3"/>
  <c r="I489" i="3"/>
  <c r="J489" i="3" s="1"/>
  <c r="H489" i="3"/>
  <c r="I487" i="3"/>
  <c r="J487" i="3" s="1"/>
  <c r="H487" i="3"/>
  <c r="I486" i="3"/>
  <c r="J486" i="3" s="1"/>
  <c r="H486" i="3"/>
  <c r="I485" i="3"/>
  <c r="J485" i="3" s="1"/>
  <c r="H485" i="3"/>
  <c r="I484" i="3"/>
  <c r="J484" i="3" s="1"/>
  <c r="H484" i="3"/>
  <c r="I483" i="3"/>
  <c r="J483" i="3" s="1"/>
  <c r="H483" i="3"/>
  <c r="I482" i="3"/>
  <c r="J482" i="3" s="1"/>
  <c r="H482" i="3"/>
  <c r="I481" i="3"/>
  <c r="J481" i="3" s="1"/>
  <c r="H481" i="3"/>
  <c r="I480" i="3"/>
  <c r="J480" i="3" s="1"/>
  <c r="H480" i="3"/>
  <c r="I479" i="3"/>
  <c r="J479" i="3" s="1"/>
  <c r="H479" i="3"/>
  <c r="I478" i="3"/>
  <c r="J478" i="3" s="1"/>
  <c r="H478" i="3"/>
  <c r="I477" i="3"/>
  <c r="J477" i="3" s="1"/>
  <c r="H477" i="3"/>
  <c r="I476" i="3"/>
  <c r="J476" i="3" s="1"/>
  <c r="H476" i="3"/>
  <c r="I475" i="3"/>
  <c r="J475" i="3" s="1"/>
  <c r="H475" i="3"/>
  <c r="I474" i="3"/>
  <c r="H474" i="3"/>
  <c r="I473" i="3"/>
  <c r="J473" i="3" s="1"/>
  <c r="H473" i="3"/>
  <c r="I472" i="3"/>
  <c r="J472" i="3" s="1"/>
  <c r="H472" i="3"/>
  <c r="I471" i="3"/>
  <c r="J471" i="3" s="1"/>
  <c r="H471" i="3"/>
  <c r="I470" i="3"/>
  <c r="J470" i="3" s="1"/>
  <c r="H470" i="3"/>
  <c r="I469" i="3"/>
  <c r="J469" i="3" s="1"/>
  <c r="H469" i="3"/>
  <c r="I468" i="3"/>
  <c r="J468" i="3" s="1"/>
  <c r="H468" i="3"/>
  <c r="I467" i="3"/>
  <c r="J467" i="3" s="1"/>
  <c r="H467" i="3"/>
  <c r="I464" i="3"/>
  <c r="J464" i="3" s="1"/>
  <c r="H464" i="3"/>
  <c r="I463" i="3"/>
  <c r="J463" i="3" s="1"/>
  <c r="H463" i="3"/>
  <c r="I462" i="3"/>
  <c r="J462" i="3" s="1"/>
  <c r="H462" i="3"/>
  <c r="I461" i="3"/>
  <c r="J461" i="3" s="1"/>
  <c r="H461" i="3"/>
  <c r="I460" i="3"/>
  <c r="J460" i="3" s="1"/>
  <c r="H460" i="3"/>
  <c r="I459" i="3"/>
  <c r="J459" i="3" s="1"/>
  <c r="H459" i="3"/>
  <c r="I458" i="3"/>
  <c r="J458" i="3" s="1"/>
  <c r="H458" i="3"/>
  <c r="I457" i="3"/>
  <c r="J457" i="3" s="1"/>
  <c r="H457" i="3"/>
  <c r="I456" i="3"/>
  <c r="J456" i="3" s="1"/>
  <c r="H456" i="3"/>
  <c r="I455" i="3"/>
  <c r="J455" i="3" s="1"/>
  <c r="H455" i="3"/>
  <c r="I454" i="3"/>
  <c r="J454" i="3" s="1"/>
  <c r="H454" i="3"/>
  <c r="I453" i="3"/>
  <c r="J453" i="3" s="1"/>
  <c r="H453" i="3"/>
  <c r="I452" i="3"/>
  <c r="J452" i="3" s="1"/>
  <c r="H452" i="3"/>
  <c r="I451" i="3"/>
  <c r="J451" i="3" s="1"/>
  <c r="H451" i="3"/>
  <c r="I450" i="3"/>
  <c r="J450" i="3" s="1"/>
  <c r="H450" i="3"/>
  <c r="I449" i="3"/>
  <c r="J449" i="3" s="1"/>
  <c r="H449" i="3"/>
  <c r="I448" i="3"/>
  <c r="J448" i="3" s="1"/>
  <c r="H448" i="3"/>
  <c r="I446" i="3"/>
  <c r="H446" i="3"/>
  <c r="I445" i="3"/>
  <c r="J445" i="3" s="1"/>
  <c r="H445" i="3"/>
  <c r="I444" i="3"/>
  <c r="J444" i="3" s="1"/>
  <c r="H444" i="3"/>
  <c r="I443" i="3"/>
  <c r="J443" i="3" s="1"/>
  <c r="H443" i="3"/>
  <c r="I441" i="3"/>
  <c r="J441" i="3" s="1"/>
  <c r="H441" i="3"/>
  <c r="I440" i="3"/>
  <c r="J440" i="3" s="1"/>
  <c r="H440" i="3"/>
  <c r="I439" i="3"/>
  <c r="J439" i="3" s="1"/>
  <c r="H439" i="3"/>
  <c r="I438" i="3"/>
  <c r="J438" i="3" s="1"/>
  <c r="H438" i="3"/>
  <c r="I437" i="3"/>
  <c r="J437" i="3" s="1"/>
  <c r="H437" i="3"/>
  <c r="I436" i="3"/>
  <c r="J436" i="3" s="1"/>
  <c r="H436" i="3"/>
  <c r="I435" i="3"/>
  <c r="J435" i="3" s="1"/>
  <c r="H435" i="3"/>
  <c r="I434" i="3"/>
  <c r="J434" i="3" s="1"/>
  <c r="H434" i="3"/>
  <c r="I433" i="3"/>
  <c r="J433" i="3" s="1"/>
  <c r="H433" i="3"/>
  <c r="I432" i="3"/>
  <c r="J432" i="3" s="1"/>
  <c r="H432" i="3"/>
  <c r="I431" i="3"/>
  <c r="H431" i="3"/>
  <c r="I429" i="3"/>
  <c r="J429" i="3" s="1"/>
  <c r="H429" i="3"/>
  <c r="I428" i="3"/>
  <c r="J428" i="3" s="1"/>
  <c r="H428" i="3"/>
  <c r="I427" i="3"/>
  <c r="J427" i="3" s="1"/>
  <c r="H427" i="3"/>
  <c r="I426" i="3"/>
  <c r="J426" i="3" s="1"/>
  <c r="H426" i="3"/>
  <c r="I425" i="3"/>
  <c r="J425" i="3" s="1"/>
  <c r="H425" i="3"/>
  <c r="I424" i="3"/>
  <c r="J424" i="3" s="1"/>
  <c r="H424" i="3"/>
  <c r="I423" i="3"/>
  <c r="J423" i="3" s="1"/>
  <c r="H423" i="3"/>
  <c r="I422" i="3"/>
  <c r="J422" i="3" s="1"/>
  <c r="H422" i="3"/>
  <c r="I421" i="3"/>
  <c r="J421" i="3" s="1"/>
  <c r="H421" i="3"/>
  <c r="I420" i="3"/>
  <c r="J420" i="3" s="1"/>
  <c r="H420" i="3"/>
  <c r="I419" i="3"/>
  <c r="J419" i="3" s="1"/>
  <c r="H419" i="3"/>
  <c r="I418" i="3"/>
  <c r="J418" i="3" s="1"/>
  <c r="H418" i="3"/>
  <c r="I417" i="3"/>
  <c r="J417" i="3" s="1"/>
  <c r="H417" i="3"/>
  <c r="I416" i="3"/>
  <c r="J416" i="3" s="1"/>
  <c r="H416" i="3"/>
  <c r="I415" i="3"/>
  <c r="J415" i="3" s="1"/>
  <c r="H415" i="3"/>
  <c r="I414" i="3"/>
  <c r="J414" i="3" s="1"/>
  <c r="H414" i="3"/>
  <c r="I413" i="3"/>
  <c r="J413" i="3" s="1"/>
  <c r="H413" i="3"/>
  <c r="I412" i="3"/>
  <c r="J412" i="3" s="1"/>
  <c r="H412" i="3"/>
  <c r="I411" i="3"/>
  <c r="J411" i="3" s="1"/>
  <c r="H411" i="3"/>
  <c r="I410" i="3"/>
  <c r="J410" i="3" s="1"/>
  <c r="H410" i="3"/>
  <c r="I409" i="3"/>
  <c r="J409" i="3" s="1"/>
  <c r="H409" i="3"/>
  <c r="I408" i="3"/>
  <c r="J408" i="3" s="1"/>
  <c r="H408" i="3"/>
  <c r="I407" i="3"/>
  <c r="J407" i="3" s="1"/>
  <c r="H407" i="3"/>
  <c r="I406" i="3"/>
  <c r="H406" i="3"/>
  <c r="I405" i="3"/>
  <c r="J405" i="3" s="1"/>
  <c r="H405" i="3"/>
  <c r="I403" i="3"/>
  <c r="J403" i="3" s="1"/>
  <c r="H403" i="3"/>
  <c r="I402" i="3"/>
  <c r="J402" i="3" s="1"/>
  <c r="H402" i="3"/>
  <c r="I401" i="3"/>
  <c r="J401" i="3" s="1"/>
  <c r="H401" i="3"/>
  <c r="I400" i="3"/>
  <c r="J400" i="3" s="1"/>
  <c r="H400" i="3"/>
  <c r="I399" i="3"/>
  <c r="J399" i="3" s="1"/>
  <c r="H399" i="3"/>
  <c r="I398" i="3"/>
  <c r="J398" i="3" s="1"/>
  <c r="H398" i="3"/>
  <c r="I397" i="3"/>
  <c r="J397" i="3" s="1"/>
  <c r="H397" i="3"/>
  <c r="I396" i="3"/>
  <c r="J396" i="3" s="1"/>
  <c r="H396" i="3"/>
  <c r="I395" i="3"/>
  <c r="J395" i="3" s="1"/>
  <c r="H395" i="3"/>
  <c r="I394" i="3"/>
  <c r="J394" i="3" s="1"/>
  <c r="H394" i="3"/>
  <c r="I393" i="3"/>
  <c r="J393" i="3" s="1"/>
  <c r="H393" i="3"/>
  <c r="I392" i="3"/>
  <c r="J392" i="3" s="1"/>
  <c r="H392" i="3"/>
  <c r="I391" i="3"/>
  <c r="J391" i="3" s="1"/>
  <c r="H391" i="3"/>
  <c r="I390" i="3"/>
  <c r="J390" i="3" s="1"/>
  <c r="H390" i="3"/>
  <c r="I389" i="3"/>
  <c r="J389" i="3" s="1"/>
  <c r="H389" i="3"/>
  <c r="I387" i="3"/>
  <c r="J387" i="3" s="1"/>
  <c r="H387" i="3"/>
  <c r="I386" i="3"/>
  <c r="J386" i="3" s="1"/>
  <c r="H386" i="3"/>
  <c r="I385" i="3"/>
  <c r="J385" i="3" s="1"/>
  <c r="H385" i="3"/>
  <c r="I384" i="3"/>
  <c r="J384" i="3" s="1"/>
  <c r="H384" i="3"/>
  <c r="I383" i="3"/>
  <c r="J383" i="3" s="1"/>
  <c r="H383" i="3"/>
  <c r="I382" i="3"/>
  <c r="J382" i="3" s="1"/>
  <c r="H382" i="3"/>
  <c r="I381" i="3"/>
  <c r="J381" i="3" s="1"/>
  <c r="H381" i="3"/>
  <c r="I380" i="3"/>
  <c r="J380" i="3" s="1"/>
  <c r="H380" i="3"/>
  <c r="I379" i="3"/>
  <c r="J379" i="3" s="1"/>
  <c r="H379" i="3"/>
  <c r="I378" i="3"/>
  <c r="J378" i="3" s="1"/>
  <c r="H378" i="3"/>
  <c r="I377" i="3"/>
  <c r="J377" i="3" s="1"/>
  <c r="H377" i="3"/>
  <c r="I376" i="3"/>
  <c r="J376" i="3" s="1"/>
  <c r="H376" i="3"/>
  <c r="I375" i="3"/>
  <c r="J375" i="3" s="1"/>
  <c r="H375" i="3"/>
  <c r="I374" i="3"/>
  <c r="J374" i="3" s="1"/>
  <c r="H374" i="3"/>
  <c r="I373" i="3"/>
  <c r="J373" i="3" s="1"/>
  <c r="H373" i="3"/>
  <c r="I372" i="3"/>
  <c r="J372" i="3" s="1"/>
  <c r="H372" i="3"/>
  <c r="I371" i="3"/>
  <c r="J371" i="3" s="1"/>
  <c r="H371" i="3"/>
  <c r="I370" i="3"/>
  <c r="J370" i="3" s="1"/>
  <c r="H370" i="3"/>
  <c r="I369" i="3"/>
  <c r="J369" i="3" s="1"/>
  <c r="H369" i="3"/>
  <c r="I368" i="3"/>
  <c r="J368" i="3" s="1"/>
  <c r="H368" i="3"/>
  <c r="I367" i="3"/>
  <c r="J367" i="3" s="1"/>
  <c r="H367" i="3"/>
  <c r="I366" i="3"/>
  <c r="J366" i="3" s="1"/>
  <c r="H366" i="3"/>
  <c r="I365" i="3"/>
  <c r="J365" i="3" s="1"/>
  <c r="H365" i="3"/>
  <c r="I364" i="3"/>
  <c r="J364" i="3" s="1"/>
  <c r="H364" i="3"/>
  <c r="I363" i="3"/>
  <c r="J363" i="3" s="1"/>
  <c r="H363" i="3"/>
  <c r="I362" i="3"/>
  <c r="J362" i="3" s="1"/>
  <c r="H362" i="3"/>
  <c r="I361" i="3"/>
  <c r="J361" i="3" s="1"/>
  <c r="H361" i="3"/>
  <c r="I360" i="3"/>
  <c r="J360" i="3" s="1"/>
  <c r="H360" i="3"/>
  <c r="I359" i="3"/>
  <c r="J359" i="3" s="1"/>
  <c r="H359" i="3"/>
  <c r="I358" i="3"/>
  <c r="J358" i="3" s="1"/>
  <c r="H358" i="3"/>
  <c r="I357" i="3"/>
  <c r="J357" i="3" s="1"/>
  <c r="H357" i="3"/>
  <c r="I356" i="3"/>
  <c r="J356" i="3" s="1"/>
  <c r="H356" i="3"/>
  <c r="I355" i="3"/>
  <c r="J355" i="3" s="1"/>
  <c r="H355" i="3"/>
  <c r="I354" i="3"/>
  <c r="J354" i="3" s="1"/>
  <c r="H354" i="3"/>
  <c r="I353" i="3"/>
  <c r="J353" i="3" s="1"/>
  <c r="H353" i="3"/>
  <c r="I351" i="3"/>
  <c r="J351" i="3" s="1"/>
  <c r="H351" i="3"/>
  <c r="I350" i="3"/>
  <c r="J350" i="3" s="1"/>
  <c r="H350" i="3"/>
  <c r="I349" i="3"/>
  <c r="J349" i="3" s="1"/>
  <c r="H349" i="3"/>
  <c r="I348" i="3"/>
  <c r="J348" i="3" s="1"/>
  <c r="H348" i="3"/>
  <c r="I347" i="3"/>
  <c r="J347" i="3" s="1"/>
  <c r="H347" i="3"/>
  <c r="I346" i="3"/>
  <c r="J346" i="3" s="1"/>
  <c r="H346" i="3"/>
  <c r="I345" i="3"/>
  <c r="J345" i="3" s="1"/>
  <c r="H345" i="3"/>
  <c r="I344" i="3"/>
  <c r="J344" i="3" s="1"/>
  <c r="H344" i="3"/>
  <c r="I343" i="3"/>
  <c r="J343" i="3" s="1"/>
  <c r="H343" i="3"/>
  <c r="I342" i="3"/>
  <c r="J342" i="3" s="1"/>
  <c r="H342" i="3"/>
  <c r="I341" i="3"/>
  <c r="J341" i="3" s="1"/>
  <c r="H341" i="3"/>
  <c r="I340" i="3"/>
  <c r="J340" i="3" s="1"/>
  <c r="H340" i="3"/>
  <c r="I339" i="3"/>
  <c r="J339" i="3" s="1"/>
  <c r="H339" i="3"/>
  <c r="I338" i="3"/>
  <c r="J338" i="3" s="1"/>
  <c r="H338" i="3"/>
  <c r="I337" i="3"/>
  <c r="J337" i="3" s="1"/>
  <c r="H337" i="3"/>
  <c r="I336" i="3"/>
  <c r="J336" i="3" s="1"/>
  <c r="H336" i="3"/>
  <c r="I335" i="3"/>
  <c r="J335" i="3" s="1"/>
  <c r="H335" i="3"/>
  <c r="I334" i="3"/>
  <c r="J334" i="3" s="1"/>
  <c r="H334" i="3"/>
  <c r="I333" i="3"/>
  <c r="J333" i="3" s="1"/>
  <c r="H333" i="3"/>
  <c r="I332" i="3"/>
  <c r="J332" i="3" s="1"/>
  <c r="H332" i="3"/>
  <c r="I331" i="3"/>
  <c r="J331" i="3" s="1"/>
  <c r="H331" i="3"/>
  <c r="I330" i="3"/>
  <c r="J330" i="3" s="1"/>
  <c r="H330" i="3"/>
  <c r="I329" i="3"/>
  <c r="J329" i="3" s="1"/>
  <c r="H329" i="3"/>
  <c r="I328" i="3"/>
  <c r="H328" i="3"/>
  <c r="I326" i="3"/>
  <c r="J326" i="3" s="1"/>
  <c r="H326" i="3"/>
  <c r="I325" i="3"/>
  <c r="J325" i="3" s="1"/>
  <c r="H325" i="3"/>
  <c r="I324" i="3"/>
  <c r="J324" i="3" s="1"/>
  <c r="H324" i="3"/>
  <c r="I323" i="3"/>
  <c r="J323" i="3" s="1"/>
  <c r="H323" i="3"/>
  <c r="I322" i="3"/>
  <c r="J322" i="3" s="1"/>
  <c r="H322" i="3"/>
  <c r="I321" i="3"/>
  <c r="J321" i="3" s="1"/>
  <c r="H321" i="3"/>
  <c r="I320" i="3"/>
  <c r="J320" i="3" s="1"/>
  <c r="H320" i="3"/>
  <c r="I319" i="3"/>
  <c r="J319" i="3" s="1"/>
  <c r="H319" i="3"/>
  <c r="I318" i="3"/>
  <c r="J318" i="3" s="1"/>
  <c r="H318" i="3"/>
  <c r="I317" i="3"/>
  <c r="J317" i="3" s="1"/>
  <c r="H317" i="3"/>
  <c r="I316" i="3"/>
  <c r="J316" i="3" s="1"/>
  <c r="H316" i="3"/>
  <c r="I315" i="3"/>
  <c r="J315" i="3" s="1"/>
  <c r="H315" i="3"/>
  <c r="I314" i="3"/>
  <c r="J314" i="3" s="1"/>
  <c r="H314" i="3"/>
  <c r="I313" i="3"/>
  <c r="J313" i="3" s="1"/>
  <c r="H313" i="3"/>
  <c r="I312" i="3"/>
  <c r="J312" i="3" s="1"/>
  <c r="H312" i="3"/>
  <c r="I311" i="3"/>
  <c r="J311" i="3" s="1"/>
  <c r="H311" i="3"/>
  <c r="I310" i="3"/>
  <c r="J310" i="3" s="1"/>
  <c r="H310" i="3"/>
  <c r="I309" i="3"/>
  <c r="J309" i="3" s="1"/>
  <c r="H309" i="3"/>
  <c r="I308" i="3"/>
  <c r="J308" i="3" s="1"/>
  <c r="H308" i="3"/>
  <c r="I307" i="3"/>
  <c r="J307" i="3" s="1"/>
  <c r="H307" i="3"/>
  <c r="I306" i="3"/>
  <c r="J306" i="3" s="1"/>
  <c r="H306" i="3"/>
  <c r="I305" i="3"/>
  <c r="J305" i="3" s="1"/>
  <c r="H305" i="3"/>
  <c r="I304" i="3"/>
  <c r="J304" i="3" s="1"/>
  <c r="H304" i="3"/>
  <c r="I303" i="3"/>
  <c r="J303" i="3" s="1"/>
  <c r="H303" i="3"/>
  <c r="I302" i="3"/>
  <c r="J302" i="3" s="1"/>
  <c r="H302" i="3"/>
  <c r="I301" i="3"/>
  <c r="J301" i="3" s="1"/>
  <c r="H301" i="3"/>
  <c r="I300" i="3"/>
  <c r="J300" i="3" s="1"/>
  <c r="H300" i="3"/>
  <c r="I299" i="3"/>
  <c r="H299" i="3"/>
  <c r="I298" i="3"/>
  <c r="J298" i="3" s="1"/>
  <c r="H298" i="3"/>
  <c r="I297" i="3"/>
  <c r="J297" i="3" s="1"/>
  <c r="H297" i="3"/>
  <c r="I296" i="3"/>
  <c r="J296" i="3" s="1"/>
  <c r="H296" i="3"/>
  <c r="I295" i="3"/>
  <c r="J295" i="3" s="1"/>
  <c r="H295" i="3"/>
  <c r="I294" i="3"/>
  <c r="J294" i="3" s="1"/>
  <c r="H294" i="3"/>
  <c r="I293" i="3"/>
  <c r="J293" i="3" s="1"/>
  <c r="H293" i="3"/>
  <c r="I291" i="3"/>
  <c r="J291" i="3" s="1"/>
  <c r="H291" i="3"/>
  <c r="I290" i="3"/>
  <c r="J290" i="3" s="1"/>
  <c r="H290" i="3"/>
  <c r="I289" i="3"/>
  <c r="J289" i="3" s="1"/>
  <c r="H289" i="3"/>
  <c r="I288" i="3"/>
  <c r="J288" i="3" s="1"/>
  <c r="H288" i="3"/>
  <c r="I287" i="3"/>
  <c r="J287" i="3" s="1"/>
  <c r="H287" i="3"/>
  <c r="I286" i="3"/>
  <c r="J286" i="3" s="1"/>
  <c r="H286" i="3"/>
  <c r="I285" i="3"/>
  <c r="J285" i="3" s="1"/>
  <c r="H285" i="3"/>
  <c r="I284" i="3"/>
  <c r="J284" i="3" s="1"/>
  <c r="H284" i="3"/>
  <c r="I283" i="3"/>
  <c r="J283" i="3" s="1"/>
  <c r="H283" i="3"/>
  <c r="I282" i="3"/>
  <c r="J282" i="3" s="1"/>
  <c r="H282" i="3"/>
  <c r="I281" i="3"/>
  <c r="J281" i="3" s="1"/>
  <c r="H281" i="3"/>
  <c r="I280" i="3"/>
  <c r="J280" i="3" s="1"/>
  <c r="H280" i="3"/>
  <c r="I279" i="3"/>
  <c r="J279" i="3" s="1"/>
  <c r="H279" i="3"/>
  <c r="I278" i="3"/>
  <c r="J278" i="3" s="1"/>
  <c r="H278" i="3"/>
  <c r="I277" i="3"/>
  <c r="J277" i="3" s="1"/>
  <c r="H277" i="3"/>
  <c r="I276" i="3"/>
  <c r="J276" i="3" s="1"/>
  <c r="H276" i="3"/>
  <c r="I275" i="3"/>
  <c r="J275" i="3" s="1"/>
  <c r="H275" i="3"/>
  <c r="I274" i="3"/>
  <c r="J274" i="3" s="1"/>
  <c r="H274" i="3"/>
  <c r="I273" i="3"/>
  <c r="J273" i="3" s="1"/>
  <c r="H273" i="3"/>
  <c r="I272" i="3"/>
  <c r="J272" i="3" s="1"/>
  <c r="H272" i="3"/>
  <c r="I271" i="3"/>
  <c r="J271" i="3" s="1"/>
  <c r="H271" i="3"/>
  <c r="I270" i="3"/>
  <c r="J270" i="3" s="1"/>
  <c r="H270" i="3"/>
  <c r="I269" i="3"/>
  <c r="J269" i="3" s="1"/>
  <c r="H269" i="3"/>
  <c r="I268" i="3"/>
  <c r="J268" i="3" s="1"/>
  <c r="H268" i="3"/>
  <c r="I267" i="3"/>
  <c r="J267" i="3" s="1"/>
  <c r="H267" i="3"/>
  <c r="I266" i="3"/>
  <c r="J266" i="3" s="1"/>
  <c r="H266" i="3"/>
  <c r="I265" i="3"/>
  <c r="J265" i="3" s="1"/>
  <c r="H265" i="3"/>
  <c r="I264" i="3"/>
  <c r="J264" i="3" s="1"/>
  <c r="H264" i="3"/>
  <c r="I263" i="3"/>
  <c r="J263" i="3" s="1"/>
  <c r="H263" i="3"/>
  <c r="I262" i="3"/>
  <c r="J262" i="3" s="1"/>
  <c r="H262" i="3"/>
  <c r="I261" i="3"/>
  <c r="J261" i="3" s="1"/>
  <c r="H261" i="3"/>
  <c r="I260" i="3"/>
  <c r="J260" i="3" s="1"/>
  <c r="H260" i="3"/>
  <c r="I259" i="3"/>
  <c r="H259" i="3"/>
  <c r="I258" i="3"/>
  <c r="J258" i="3" s="1"/>
  <c r="H258" i="3"/>
  <c r="I257" i="3"/>
  <c r="J257" i="3" s="1"/>
  <c r="H257" i="3"/>
  <c r="I256" i="3"/>
  <c r="J256" i="3" s="1"/>
  <c r="H256" i="3"/>
  <c r="I255" i="3"/>
  <c r="J255" i="3" s="1"/>
  <c r="H255" i="3"/>
  <c r="I254" i="3"/>
  <c r="J254" i="3" s="1"/>
  <c r="H254" i="3"/>
  <c r="I253" i="3"/>
  <c r="J253" i="3" s="1"/>
  <c r="H253" i="3"/>
  <c r="I250" i="3"/>
  <c r="H249" i="3" s="1"/>
  <c r="I249" i="3" s="1"/>
  <c r="H250" i="3"/>
  <c r="I248" i="3"/>
  <c r="J248" i="3" s="1"/>
  <c r="H248" i="3"/>
  <c r="I247" i="3"/>
  <c r="J247" i="3" s="1"/>
  <c r="H247" i="3"/>
  <c r="I246" i="3"/>
  <c r="J246" i="3" s="1"/>
  <c r="H246" i="3"/>
  <c r="I245" i="3"/>
  <c r="H245" i="3"/>
  <c r="I243" i="3"/>
  <c r="J243" i="3" s="1"/>
  <c r="H243" i="3"/>
  <c r="I242" i="3"/>
  <c r="J242" i="3" s="1"/>
  <c r="H242" i="3"/>
  <c r="I241" i="3"/>
  <c r="J241" i="3" s="1"/>
  <c r="H241" i="3"/>
  <c r="I240" i="3"/>
  <c r="J240" i="3" s="1"/>
  <c r="H240" i="3"/>
  <c r="I239" i="3"/>
  <c r="J239" i="3" s="1"/>
  <c r="H239" i="3"/>
  <c r="I238" i="3"/>
  <c r="J238" i="3" s="1"/>
  <c r="H238" i="3"/>
  <c r="I237" i="3"/>
  <c r="J237" i="3" s="1"/>
  <c r="H237" i="3"/>
  <c r="I236" i="3"/>
  <c r="J236" i="3" s="1"/>
  <c r="H236" i="3"/>
  <c r="I235" i="3"/>
  <c r="J235" i="3" s="1"/>
  <c r="H235" i="3"/>
  <c r="I234" i="3"/>
  <c r="J234" i="3" s="1"/>
  <c r="H234" i="3"/>
  <c r="I233" i="3"/>
  <c r="J233" i="3" s="1"/>
  <c r="H233" i="3"/>
  <c r="I232" i="3"/>
  <c r="H232" i="3"/>
  <c r="I230" i="3"/>
  <c r="J230" i="3" s="1"/>
  <c r="H230" i="3"/>
  <c r="I229" i="3"/>
  <c r="J229" i="3" s="1"/>
  <c r="H229" i="3"/>
  <c r="I228" i="3"/>
  <c r="J228" i="3" s="1"/>
  <c r="H228" i="3"/>
  <c r="I227" i="3"/>
  <c r="J227" i="3" s="1"/>
  <c r="H227" i="3"/>
  <c r="I226" i="3"/>
  <c r="J226" i="3" s="1"/>
  <c r="H226" i="3"/>
  <c r="I225" i="3"/>
  <c r="J225" i="3" s="1"/>
  <c r="H225" i="3"/>
  <c r="I224" i="3"/>
  <c r="J224" i="3" s="1"/>
  <c r="H224" i="3"/>
  <c r="I223" i="3"/>
  <c r="J223" i="3" s="1"/>
  <c r="H223" i="3"/>
  <c r="I222" i="3"/>
  <c r="J222" i="3" s="1"/>
  <c r="H222" i="3"/>
  <c r="I221" i="3"/>
  <c r="H221" i="3"/>
  <c r="I219" i="3"/>
  <c r="J219" i="3" s="1"/>
  <c r="H219" i="3"/>
  <c r="I218" i="3"/>
  <c r="J218" i="3" s="1"/>
  <c r="H218" i="3"/>
  <c r="I217" i="3"/>
  <c r="J217" i="3" s="1"/>
  <c r="H217" i="3"/>
  <c r="I216" i="3"/>
  <c r="J216" i="3" s="1"/>
  <c r="H216" i="3"/>
  <c r="I215" i="3"/>
  <c r="J215" i="3" s="1"/>
  <c r="H215" i="3"/>
  <c r="I214" i="3"/>
  <c r="J214" i="3" s="1"/>
  <c r="H214" i="3"/>
  <c r="I213" i="3"/>
  <c r="J213" i="3" s="1"/>
  <c r="H213" i="3"/>
  <c r="I212" i="3"/>
  <c r="J212" i="3" s="1"/>
  <c r="H212" i="3"/>
  <c r="I211" i="3"/>
  <c r="J211" i="3" s="1"/>
  <c r="H211" i="3"/>
  <c r="I210" i="3"/>
  <c r="J210" i="3" s="1"/>
  <c r="H210" i="3"/>
  <c r="I209" i="3"/>
  <c r="J209" i="3" s="1"/>
  <c r="H209" i="3"/>
  <c r="I208" i="3"/>
  <c r="J208" i="3" s="1"/>
  <c r="H208" i="3"/>
  <c r="I205" i="3"/>
  <c r="J205" i="3" s="1"/>
  <c r="H205" i="3"/>
  <c r="I204" i="3"/>
  <c r="J204" i="3" s="1"/>
  <c r="H204" i="3"/>
  <c r="I203" i="3"/>
  <c r="H203" i="3"/>
  <c r="I201" i="3"/>
  <c r="J201" i="3" s="1"/>
  <c r="H201" i="3"/>
  <c r="I200" i="3"/>
  <c r="H200" i="3"/>
  <c r="I198" i="3"/>
  <c r="J198" i="3" s="1"/>
  <c r="H198" i="3"/>
  <c r="I197" i="3"/>
  <c r="J197" i="3" s="1"/>
  <c r="H197" i="3"/>
  <c r="I196" i="3"/>
  <c r="J196" i="3" s="1"/>
  <c r="H196" i="3"/>
  <c r="I195" i="3"/>
  <c r="H195" i="3"/>
  <c r="I193" i="3"/>
  <c r="J193" i="3" s="1"/>
  <c r="H193" i="3"/>
  <c r="I192" i="3"/>
  <c r="H192" i="3"/>
  <c r="I191" i="3"/>
  <c r="J191" i="3" s="1"/>
  <c r="H191" i="3"/>
  <c r="I188" i="3"/>
  <c r="J188" i="3" s="1"/>
  <c r="H188" i="3"/>
  <c r="I187" i="3"/>
  <c r="J187" i="3" s="1"/>
  <c r="H187" i="3"/>
  <c r="I186" i="3"/>
  <c r="J186" i="3" s="1"/>
  <c r="H186" i="3"/>
  <c r="I185" i="3"/>
  <c r="J185" i="3" s="1"/>
  <c r="H185" i="3"/>
  <c r="I183" i="3"/>
  <c r="J183" i="3" s="1"/>
  <c r="H183" i="3"/>
  <c r="I182" i="3"/>
  <c r="J182" i="3" s="1"/>
  <c r="H182" i="3"/>
  <c r="I181" i="3"/>
  <c r="J181" i="3" s="1"/>
  <c r="H181" i="3"/>
  <c r="I180" i="3"/>
  <c r="J180" i="3" s="1"/>
  <c r="H180" i="3"/>
  <c r="I179" i="3"/>
  <c r="H179" i="3"/>
  <c r="I177" i="3"/>
  <c r="J177" i="3" s="1"/>
  <c r="H177" i="3"/>
  <c r="I176" i="3"/>
  <c r="J176" i="3" s="1"/>
  <c r="H176" i="3"/>
  <c r="I175" i="3"/>
  <c r="J175" i="3" s="1"/>
  <c r="H175" i="3"/>
  <c r="I174" i="3"/>
  <c r="J174" i="3" s="1"/>
  <c r="H174" i="3"/>
  <c r="I173" i="3"/>
  <c r="J173" i="3" s="1"/>
  <c r="H173" i="3"/>
  <c r="I172" i="3"/>
  <c r="J172" i="3" s="1"/>
  <c r="H172" i="3"/>
  <c r="I171" i="3"/>
  <c r="J171" i="3" s="1"/>
  <c r="H171" i="3"/>
  <c r="I170" i="3"/>
  <c r="J170" i="3" s="1"/>
  <c r="H170" i="3"/>
  <c r="I169" i="3"/>
  <c r="J169" i="3" s="1"/>
  <c r="H169" i="3"/>
  <c r="I168" i="3"/>
  <c r="J168" i="3" s="1"/>
  <c r="H168" i="3"/>
  <c r="I167" i="3"/>
  <c r="J167" i="3" s="1"/>
  <c r="H167" i="3"/>
  <c r="I166" i="3"/>
  <c r="J166" i="3" s="1"/>
  <c r="H166" i="3"/>
  <c r="I164" i="3"/>
  <c r="J164" i="3" s="1"/>
  <c r="H164" i="3"/>
  <c r="I163" i="3"/>
  <c r="J163" i="3" s="1"/>
  <c r="H163" i="3"/>
  <c r="I162" i="3"/>
  <c r="J162" i="3" s="1"/>
  <c r="H162" i="3"/>
  <c r="I160" i="3"/>
  <c r="J160" i="3" s="1"/>
  <c r="H160" i="3"/>
  <c r="I159" i="3"/>
  <c r="J159" i="3" s="1"/>
  <c r="H159" i="3"/>
  <c r="I158" i="3"/>
  <c r="H158" i="3"/>
  <c r="I156" i="3"/>
  <c r="J156" i="3" s="1"/>
  <c r="H156" i="3"/>
  <c r="I155" i="3"/>
  <c r="J155" i="3" s="1"/>
  <c r="H155" i="3"/>
  <c r="I154" i="3"/>
  <c r="J154" i="3" s="1"/>
  <c r="H154" i="3"/>
  <c r="I153" i="3"/>
  <c r="J153" i="3" s="1"/>
  <c r="H153" i="3"/>
  <c r="I152" i="3"/>
  <c r="J152" i="3" s="1"/>
  <c r="H152" i="3"/>
  <c r="I151" i="3"/>
  <c r="J151" i="3" s="1"/>
  <c r="H151" i="3"/>
  <c r="I150" i="3"/>
  <c r="H150" i="3"/>
  <c r="I148" i="3"/>
  <c r="J148" i="3" s="1"/>
  <c r="H148" i="3"/>
  <c r="I147" i="3"/>
  <c r="J147" i="3" s="1"/>
  <c r="H147" i="3"/>
  <c r="I146" i="3"/>
  <c r="J146" i="3" s="1"/>
  <c r="H146" i="3"/>
  <c r="I145" i="3"/>
  <c r="J145" i="3" s="1"/>
  <c r="H145" i="3"/>
  <c r="I144" i="3"/>
  <c r="J144" i="3" s="1"/>
  <c r="H144" i="3"/>
  <c r="I143" i="3"/>
  <c r="J143" i="3" s="1"/>
  <c r="H143" i="3"/>
  <c r="I141" i="3"/>
  <c r="J141" i="3" s="1"/>
  <c r="H141" i="3"/>
  <c r="I140" i="3"/>
  <c r="J140" i="3" s="1"/>
  <c r="H140" i="3"/>
  <c r="I139" i="3"/>
  <c r="J139" i="3" s="1"/>
  <c r="H139" i="3"/>
  <c r="I138" i="3"/>
  <c r="J138" i="3" s="1"/>
  <c r="H138" i="3"/>
  <c r="I137" i="3"/>
  <c r="J137" i="3" s="1"/>
  <c r="H137" i="3"/>
  <c r="I136" i="3"/>
  <c r="J136" i="3" s="1"/>
  <c r="H136" i="3"/>
  <c r="I135" i="3"/>
  <c r="J135" i="3" s="1"/>
  <c r="H135" i="3"/>
  <c r="I132" i="3"/>
  <c r="J132" i="3" s="1"/>
  <c r="H132" i="3"/>
  <c r="I131" i="3"/>
  <c r="J131" i="3" s="1"/>
  <c r="H131" i="3"/>
  <c r="I130" i="3"/>
  <c r="J130" i="3" s="1"/>
  <c r="H130" i="3"/>
  <c r="I129" i="3"/>
  <c r="J129" i="3" s="1"/>
  <c r="H129" i="3"/>
  <c r="I128" i="3"/>
  <c r="J128" i="3" s="1"/>
  <c r="H128" i="3"/>
  <c r="I127" i="3"/>
  <c r="J127" i="3" s="1"/>
  <c r="H127" i="3"/>
  <c r="I126" i="3"/>
  <c r="J126" i="3" s="1"/>
  <c r="H126" i="3"/>
  <c r="I125" i="3"/>
  <c r="J125" i="3" s="1"/>
  <c r="H125" i="3"/>
  <c r="I124" i="3"/>
  <c r="J124" i="3" s="1"/>
  <c r="H124" i="3"/>
  <c r="I123" i="3"/>
  <c r="J123" i="3" s="1"/>
  <c r="H123" i="3"/>
  <c r="I122" i="3"/>
  <c r="H122" i="3"/>
  <c r="I120" i="3"/>
  <c r="J120" i="3" s="1"/>
  <c r="H120" i="3"/>
  <c r="I119" i="3"/>
  <c r="J119" i="3" s="1"/>
  <c r="H119" i="3"/>
  <c r="I118" i="3"/>
  <c r="J118" i="3" s="1"/>
  <c r="H118" i="3"/>
  <c r="I117" i="3"/>
  <c r="J117" i="3" s="1"/>
  <c r="H117" i="3"/>
  <c r="I116" i="3"/>
  <c r="J116" i="3" s="1"/>
  <c r="H116" i="3"/>
  <c r="I115" i="3"/>
  <c r="J115" i="3" s="1"/>
  <c r="H115" i="3"/>
  <c r="I114" i="3"/>
  <c r="J114" i="3" s="1"/>
  <c r="H114" i="3"/>
  <c r="I113" i="3"/>
  <c r="J113" i="3" s="1"/>
  <c r="H113" i="3"/>
  <c r="I112" i="3"/>
  <c r="J112" i="3" s="1"/>
  <c r="H112" i="3"/>
  <c r="I111" i="3"/>
  <c r="J111" i="3" s="1"/>
  <c r="H111" i="3"/>
  <c r="I110" i="3"/>
  <c r="J110" i="3" s="1"/>
  <c r="H110" i="3"/>
  <c r="I109" i="3"/>
  <c r="J109" i="3" s="1"/>
  <c r="H109" i="3"/>
  <c r="I108" i="3"/>
  <c r="J108" i="3" s="1"/>
  <c r="H108" i="3"/>
  <c r="I107" i="3"/>
  <c r="H107" i="3"/>
  <c r="I105" i="3"/>
  <c r="J105" i="3" s="1"/>
  <c r="H105" i="3"/>
  <c r="I104" i="3"/>
  <c r="J104" i="3" s="1"/>
  <c r="H104" i="3"/>
  <c r="I103" i="3"/>
  <c r="J103" i="3" s="1"/>
  <c r="H103" i="3"/>
  <c r="I102" i="3"/>
  <c r="J102" i="3" s="1"/>
  <c r="H102" i="3"/>
  <c r="I101" i="3"/>
  <c r="J101" i="3" s="1"/>
  <c r="H101" i="3"/>
  <c r="I100" i="3"/>
  <c r="J100" i="3" s="1"/>
  <c r="H100" i="3"/>
  <c r="I98" i="3"/>
  <c r="J98" i="3" s="1"/>
  <c r="H98" i="3"/>
  <c r="I97" i="3"/>
  <c r="J97" i="3" s="1"/>
  <c r="H97" i="3"/>
  <c r="I96" i="3"/>
  <c r="J96" i="3" s="1"/>
  <c r="H96" i="3"/>
  <c r="I95" i="3"/>
  <c r="J95" i="3" s="1"/>
  <c r="H95" i="3"/>
  <c r="I94" i="3"/>
  <c r="J94" i="3" s="1"/>
  <c r="H94" i="3"/>
  <c r="I93" i="3"/>
  <c r="J93" i="3" s="1"/>
  <c r="H93" i="3"/>
  <c r="I92" i="3"/>
  <c r="J92" i="3" s="1"/>
  <c r="H92" i="3"/>
  <c r="I91" i="3"/>
  <c r="J91" i="3" s="1"/>
  <c r="H91" i="3"/>
  <c r="I90" i="3"/>
  <c r="J90" i="3" s="1"/>
  <c r="H90" i="3"/>
  <c r="I89" i="3"/>
  <c r="J89" i="3" s="1"/>
  <c r="H89" i="3"/>
  <c r="I88" i="3"/>
  <c r="J88" i="3" s="1"/>
  <c r="H88" i="3"/>
  <c r="I87" i="3"/>
  <c r="J87" i="3" s="1"/>
  <c r="H87" i="3"/>
  <c r="I86" i="3"/>
  <c r="J86" i="3" s="1"/>
  <c r="H86" i="3"/>
  <c r="I85" i="3"/>
  <c r="J85" i="3" s="1"/>
  <c r="H85" i="3"/>
  <c r="I84" i="3"/>
  <c r="J84" i="3" s="1"/>
  <c r="H84" i="3"/>
  <c r="I82" i="3"/>
  <c r="J82" i="3" s="1"/>
  <c r="H82" i="3"/>
  <c r="I81" i="3"/>
  <c r="J81" i="3" s="1"/>
  <c r="H81" i="3"/>
  <c r="I80" i="3"/>
  <c r="J80" i="3" s="1"/>
  <c r="H80" i="3"/>
  <c r="I79" i="3"/>
  <c r="J79" i="3" s="1"/>
  <c r="H79" i="3"/>
  <c r="I78" i="3"/>
  <c r="J78" i="3" s="1"/>
  <c r="H78" i="3"/>
  <c r="I77" i="3"/>
  <c r="J77" i="3" s="1"/>
  <c r="H77" i="3"/>
  <c r="I75" i="3"/>
  <c r="J75" i="3" s="1"/>
  <c r="H75" i="3"/>
  <c r="I74" i="3"/>
  <c r="J74" i="3" s="1"/>
  <c r="H74" i="3"/>
  <c r="I73" i="3"/>
  <c r="J73" i="3" s="1"/>
  <c r="H73" i="3"/>
  <c r="I72" i="3"/>
  <c r="J72" i="3" s="1"/>
  <c r="H72" i="3"/>
  <c r="I71" i="3"/>
  <c r="J71" i="3" s="1"/>
  <c r="H71" i="3"/>
  <c r="I70" i="3"/>
  <c r="J70" i="3" s="1"/>
  <c r="H70" i="3"/>
  <c r="I69" i="3"/>
  <c r="J69" i="3" s="1"/>
  <c r="H69" i="3"/>
  <c r="I68" i="3"/>
  <c r="J68" i="3" s="1"/>
  <c r="H68" i="3"/>
  <c r="I67" i="3"/>
  <c r="H67" i="3"/>
  <c r="I66" i="3"/>
  <c r="J66" i="3" s="1"/>
  <c r="H66" i="3"/>
  <c r="I65" i="3"/>
  <c r="J65" i="3" s="1"/>
  <c r="H65" i="3"/>
  <c r="I64" i="3"/>
  <c r="J64" i="3" s="1"/>
  <c r="H64" i="3"/>
  <c r="I63" i="3"/>
  <c r="H63" i="3"/>
  <c r="I60" i="3"/>
  <c r="J60" i="3" s="1"/>
  <c r="H60" i="3"/>
  <c r="I59" i="3"/>
  <c r="H59" i="3"/>
  <c r="I57" i="3"/>
  <c r="J57" i="3" s="1"/>
  <c r="H57" i="3"/>
  <c r="I56" i="3"/>
  <c r="H56" i="3"/>
  <c r="I53" i="3"/>
  <c r="J53" i="3" s="1"/>
  <c r="H53" i="3"/>
  <c r="I52" i="3"/>
  <c r="J52" i="3" s="1"/>
  <c r="H52" i="3"/>
  <c r="I51" i="3"/>
  <c r="H51" i="3"/>
  <c r="I50" i="3"/>
  <c r="J50" i="3" s="1"/>
  <c r="H50" i="3"/>
  <c r="I49" i="3"/>
  <c r="J49" i="3" s="1"/>
  <c r="H49" i="3"/>
  <c r="I48" i="3"/>
  <c r="J48" i="3" s="1"/>
  <c r="H48" i="3"/>
  <c r="I47" i="3"/>
  <c r="J47" i="3" s="1"/>
  <c r="H47" i="3"/>
  <c r="I46" i="3"/>
  <c r="J46" i="3" s="1"/>
  <c r="H46" i="3"/>
  <c r="I44" i="3"/>
  <c r="J44" i="3" s="1"/>
  <c r="H44" i="3"/>
  <c r="I43" i="3"/>
  <c r="J43" i="3" s="1"/>
  <c r="H43" i="3"/>
  <c r="I42" i="3"/>
  <c r="J42" i="3" s="1"/>
  <c r="H42" i="3"/>
  <c r="I41" i="3"/>
  <c r="J41" i="3" s="1"/>
  <c r="H41" i="3"/>
  <c r="I40" i="3"/>
  <c r="J40" i="3" s="1"/>
  <c r="H40" i="3"/>
  <c r="I38" i="3"/>
  <c r="J38" i="3" s="1"/>
  <c r="H38" i="3"/>
  <c r="I37" i="3"/>
  <c r="J37" i="3" s="1"/>
  <c r="H37" i="3"/>
  <c r="I36" i="3"/>
  <c r="J36" i="3" s="1"/>
  <c r="H36" i="3"/>
  <c r="I33" i="3"/>
  <c r="J33" i="3" s="1"/>
  <c r="H33" i="3"/>
  <c r="I32" i="3"/>
  <c r="J32" i="3" s="1"/>
  <c r="H32" i="3"/>
  <c r="I31" i="3"/>
  <c r="J31" i="3" s="1"/>
  <c r="H31" i="3"/>
  <c r="I30" i="3"/>
  <c r="J30" i="3" s="1"/>
  <c r="H30" i="3"/>
  <c r="I28" i="3"/>
  <c r="J28" i="3" s="1"/>
  <c r="H28" i="3"/>
  <c r="I27" i="3"/>
  <c r="J27" i="3" s="1"/>
  <c r="H27" i="3"/>
  <c r="I26" i="3"/>
  <c r="J26" i="3" s="1"/>
  <c r="H26" i="3"/>
  <c r="I25" i="3"/>
  <c r="J25" i="3" s="1"/>
  <c r="H25" i="3"/>
  <c r="I24" i="3"/>
  <c r="H24" i="3"/>
  <c r="I23" i="3"/>
  <c r="J23" i="3" s="1"/>
  <c r="H23" i="3"/>
  <c r="I21" i="3"/>
  <c r="J21" i="3" s="1"/>
  <c r="H21" i="3"/>
  <c r="I20" i="3"/>
  <c r="J20" i="3" s="1"/>
  <c r="H20" i="3"/>
  <c r="I19" i="3"/>
  <c r="J19" i="3" s="1"/>
  <c r="H19" i="3"/>
  <c r="I18" i="3"/>
  <c r="J18" i="3" s="1"/>
  <c r="H18" i="3"/>
  <c r="I17" i="3"/>
  <c r="J17" i="3" s="1"/>
  <c r="H17" i="3"/>
  <c r="I16" i="3"/>
  <c r="J16" i="3" s="1"/>
  <c r="H16" i="3"/>
  <c r="I13" i="3"/>
  <c r="J13" i="3" s="1"/>
  <c r="H13" i="3"/>
  <c r="I12" i="3"/>
  <c r="J12" i="3" s="1"/>
  <c r="H12" i="3"/>
  <c r="I11" i="3"/>
  <c r="H11" i="3"/>
  <c r="I10" i="3"/>
  <c r="J10" i="3" s="1"/>
  <c r="H10" i="3"/>
  <c r="I9" i="3"/>
  <c r="J9" i="3" s="1"/>
  <c r="H9" i="3"/>
  <c r="I8" i="3"/>
  <c r="J8" i="3" s="1"/>
  <c r="H8" i="3"/>
  <c r="I6" i="3"/>
  <c r="J6" i="3" s="1"/>
  <c r="H6" i="3"/>
  <c r="I5" i="3"/>
  <c r="H5" i="3"/>
  <c r="Q3" i="3"/>
  <c r="Q4" i="3" s="1"/>
  <c r="D81" i="2"/>
  <c r="H199" i="3" l="1"/>
  <c r="I199" i="3" s="1"/>
  <c r="D38" i="2" s="1"/>
  <c r="H685" i="3"/>
  <c r="I685" i="3" s="1"/>
  <c r="D76" i="2" s="1"/>
  <c r="H190" i="3"/>
  <c r="I190" i="3" s="1"/>
  <c r="J190" i="3" s="1"/>
  <c r="E36" i="2" s="1"/>
  <c r="H690" i="3"/>
  <c r="I690" i="3" s="1"/>
  <c r="J690" i="3" s="1"/>
  <c r="E77" i="2" s="1"/>
  <c r="F148" i="5"/>
  <c r="F147" i="5" s="1"/>
  <c r="H55" i="3"/>
  <c r="I55" i="3" s="1"/>
  <c r="D17" i="2" s="1"/>
  <c r="H22" i="3"/>
  <c r="I22" i="3" s="1"/>
  <c r="F7" i="10" s="1"/>
  <c r="G7" i="10" s="1"/>
  <c r="J56" i="3"/>
  <c r="H62" i="3"/>
  <c r="I62" i="3" s="1"/>
  <c r="D31" i="5" s="1"/>
  <c r="J31" i="5" s="1"/>
  <c r="H29" i="3"/>
  <c r="I29" i="3" s="1"/>
  <c r="D11" i="2" s="1"/>
  <c r="H206" i="3"/>
  <c r="I206" i="3" s="1"/>
  <c r="D71" i="5" s="1"/>
  <c r="H4" i="3"/>
  <c r="I4" i="3" s="1"/>
  <c r="D6" i="2" s="1"/>
  <c r="H99" i="3"/>
  <c r="I99" i="3" s="1"/>
  <c r="D37" i="5" s="1"/>
  <c r="M37" i="5" s="1"/>
  <c r="H202" i="3"/>
  <c r="I202" i="3" s="1"/>
  <c r="D39" i="2" s="1"/>
  <c r="H58" i="3"/>
  <c r="I58" i="3" s="1"/>
  <c r="D27" i="5" s="1"/>
  <c r="I27" i="5" s="1"/>
  <c r="H76" i="3"/>
  <c r="I76" i="3" s="1"/>
  <c r="J76" i="3" s="1"/>
  <c r="E21" i="2" s="1"/>
  <c r="H506" i="3"/>
  <c r="I506" i="3" s="1"/>
  <c r="D60" i="2" s="1"/>
  <c r="J5" i="3"/>
  <c r="J24" i="3"/>
  <c r="J63" i="3"/>
  <c r="H133" i="3"/>
  <c r="I133" i="3" s="1"/>
  <c r="F10" i="10" s="1"/>
  <c r="G10" i="10" s="1"/>
  <c r="H165" i="3"/>
  <c r="I165" i="3" s="1"/>
  <c r="D32" i="2" s="1"/>
  <c r="H194" i="3"/>
  <c r="I194" i="3" s="1"/>
  <c r="D65" i="5" s="1"/>
  <c r="Q65" i="5" s="1"/>
  <c r="J687" i="3"/>
  <c r="H61" i="3"/>
  <c r="I61" i="3" s="1"/>
  <c r="F9" i="10" s="1"/>
  <c r="G9" i="10" s="1"/>
  <c r="H244" i="3"/>
  <c r="I244" i="3" s="1"/>
  <c r="D79" i="5" s="1"/>
  <c r="T79" i="5" s="1"/>
  <c r="H627" i="3"/>
  <c r="I627" i="3" s="1"/>
  <c r="D67" i="2" s="1"/>
  <c r="H643" i="3"/>
  <c r="I643" i="3" s="1"/>
  <c r="D71" i="2" s="1"/>
  <c r="H684" i="3"/>
  <c r="I684" i="3" s="1"/>
  <c r="J684" i="3" s="1"/>
  <c r="E75" i="2" s="1"/>
  <c r="H14" i="3"/>
  <c r="I14" i="3" s="1"/>
  <c r="D13" i="5" s="1"/>
  <c r="H106" i="3"/>
  <c r="I106" i="3" s="1"/>
  <c r="D39" i="5" s="1"/>
  <c r="M39" i="5" s="1"/>
  <c r="J200" i="3"/>
  <c r="H220" i="3"/>
  <c r="I220" i="3" s="1"/>
  <c r="D75" i="5" s="1"/>
  <c r="R75" i="5" s="1"/>
  <c r="J245" i="3"/>
  <c r="J631" i="3"/>
  <c r="H636" i="3"/>
  <c r="I636" i="3" s="1"/>
  <c r="D69" i="2" s="1"/>
  <c r="H3" i="3"/>
  <c r="I3" i="3" s="1"/>
  <c r="F5" i="10" s="1"/>
  <c r="G5" i="10" s="1"/>
  <c r="H54" i="3"/>
  <c r="I54" i="3" s="1"/>
  <c r="F8" i="10" s="1"/>
  <c r="G8" i="10" s="1"/>
  <c r="H157" i="3"/>
  <c r="I157" i="3" s="1"/>
  <c r="D51" i="5" s="1"/>
  <c r="P51" i="5" s="1"/>
  <c r="H189" i="3"/>
  <c r="I189" i="3" s="1"/>
  <c r="J189" i="3" s="1"/>
  <c r="E35" i="2" s="1"/>
  <c r="J221" i="3"/>
  <c r="H231" i="3"/>
  <c r="I231" i="3" s="1"/>
  <c r="D77" i="5" s="1"/>
  <c r="S77" i="5" s="1"/>
  <c r="H252" i="3"/>
  <c r="I252" i="3" s="1"/>
  <c r="D85" i="5" s="1"/>
  <c r="M85" i="5" s="1"/>
  <c r="H292" i="3"/>
  <c r="I292" i="3" s="1"/>
  <c r="D87" i="5" s="1"/>
  <c r="Q87" i="5" s="1"/>
  <c r="H559" i="3"/>
  <c r="I559" i="3" s="1"/>
  <c r="J559" i="3" s="1"/>
  <c r="E63" i="2" s="1"/>
  <c r="H7" i="3"/>
  <c r="I7" i="3" s="1"/>
  <c r="J7" i="3" s="1"/>
  <c r="E7" i="2" s="1"/>
  <c r="H15" i="3"/>
  <c r="I15" i="3" s="1"/>
  <c r="F6" i="10" s="1"/>
  <c r="G6" i="10" s="1"/>
  <c r="H35" i="3"/>
  <c r="I35" i="3" s="1"/>
  <c r="J35" i="3" s="1"/>
  <c r="E13" i="2" s="1"/>
  <c r="H121" i="3"/>
  <c r="I121" i="3" s="1"/>
  <c r="D41" i="5" s="1"/>
  <c r="M41" i="5" s="1"/>
  <c r="H134" i="3"/>
  <c r="I134" i="3" s="1"/>
  <c r="D27" i="2" s="1"/>
  <c r="H149" i="3"/>
  <c r="I149" i="3" s="1"/>
  <c r="D49" i="5" s="1"/>
  <c r="N49" i="5" s="1"/>
  <c r="J192" i="3"/>
  <c r="J232" i="3"/>
  <c r="J560" i="3"/>
  <c r="H667" i="3"/>
  <c r="I667" i="3" s="1"/>
  <c r="D72" i="2" s="1"/>
  <c r="B19" i="10"/>
  <c r="B20" i="10" s="1"/>
  <c r="H45" i="3"/>
  <c r="I45" i="3" s="1"/>
  <c r="D21" i="5" s="1"/>
  <c r="H21" i="5" s="1"/>
  <c r="H142" i="3"/>
  <c r="I142" i="3" s="1"/>
  <c r="D47" i="5" s="1"/>
  <c r="O47" i="5" s="1"/>
  <c r="H178" i="3"/>
  <c r="I178" i="3" s="1"/>
  <c r="D33" i="2" s="1"/>
  <c r="H327" i="3"/>
  <c r="I327" i="3" s="1"/>
  <c r="D89" i="5" s="1"/>
  <c r="Q89" i="5" s="1"/>
  <c r="H430" i="3"/>
  <c r="I430" i="3" s="1"/>
  <c r="D53" i="2" s="1"/>
  <c r="H579" i="3"/>
  <c r="I579" i="3" s="1"/>
  <c r="D64" i="2" s="1"/>
  <c r="H39" i="3"/>
  <c r="I39" i="3" s="1"/>
  <c r="D19" i="5" s="1"/>
  <c r="H19" i="5" s="1"/>
  <c r="H207" i="3"/>
  <c r="I207" i="3" s="1"/>
  <c r="D73" i="5" s="1"/>
  <c r="R73" i="5" s="1"/>
  <c r="J328" i="3"/>
  <c r="E148" i="5"/>
  <c r="E147" i="5" s="1"/>
  <c r="E149" i="5" s="1"/>
  <c r="J231" i="3"/>
  <c r="E43" i="2" s="1"/>
  <c r="D81" i="5"/>
  <c r="V81" i="5" s="1"/>
  <c r="J249" i="3"/>
  <c r="E45" i="2" s="1"/>
  <c r="D45" i="2"/>
  <c r="J122" i="3"/>
  <c r="H184" i="3"/>
  <c r="I184" i="3" s="1"/>
  <c r="J250" i="3"/>
  <c r="H352" i="3"/>
  <c r="I352" i="3" s="1"/>
  <c r="J498" i="3"/>
  <c r="H497" i="3"/>
  <c r="I497" i="3" s="1"/>
  <c r="D133" i="5"/>
  <c r="S133" i="5" s="1"/>
  <c r="H83" i="3"/>
  <c r="I83" i="3" s="1"/>
  <c r="H251" i="3"/>
  <c r="I251" i="3" s="1"/>
  <c r="J406" i="3"/>
  <c r="H404" i="3"/>
  <c r="I404" i="3" s="1"/>
  <c r="J546" i="3"/>
  <c r="H544" i="3"/>
  <c r="I544" i="3" s="1"/>
  <c r="J11" i="3"/>
  <c r="J51" i="3"/>
  <c r="J59" i="3"/>
  <c r="J67" i="3"/>
  <c r="J107" i="3"/>
  <c r="H161" i="3"/>
  <c r="I161" i="3" s="1"/>
  <c r="J179" i="3"/>
  <c r="J195" i="3"/>
  <c r="J203" i="3"/>
  <c r="J259" i="3"/>
  <c r="J299" i="3"/>
  <c r="H442" i="3"/>
  <c r="I442" i="3" s="1"/>
  <c r="J446" i="3"/>
  <c r="J474" i="3"/>
  <c r="H466" i="3"/>
  <c r="I466" i="3" s="1"/>
  <c r="H465" i="3"/>
  <c r="I465" i="3" s="1"/>
  <c r="D79" i="2"/>
  <c r="D80" i="2" s="1"/>
  <c r="J150" i="3"/>
  <c r="J158" i="3"/>
  <c r="H614" i="3"/>
  <c r="I614" i="3" s="1"/>
  <c r="J514" i="3"/>
  <c r="H508" i="3"/>
  <c r="I508" i="3" s="1"/>
  <c r="J650" i="3"/>
  <c r="H642" i="3"/>
  <c r="I642" i="3" s="1"/>
  <c r="H34" i="3"/>
  <c r="I34" i="3" s="1"/>
  <c r="H447" i="3"/>
  <c r="I447" i="3" s="1"/>
  <c r="J490" i="3"/>
  <c r="H488" i="3"/>
  <c r="I488" i="3" s="1"/>
  <c r="J594" i="3"/>
  <c r="H593" i="3"/>
  <c r="I593" i="3" s="1"/>
  <c r="J431" i="3"/>
  <c r="J674" i="3"/>
  <c r="H671" i="3"/>
  <c r="I671" i="3" s="1"/>
  <c r="J691" i="3"/>
  <c r="H388" i="3"/>
  <c r="I388" i="3" s="1"/>
  <c r="J582" i="3"/>
  <c r="H628" i="3"/>
  <c r="I628" i="3" s="1"/>
  <c r="H676" i="3"/>
  <c r="I676" i="3" s="1"/>
  <c r="J644" i="3"/>
  <c r="J668" i="3"/>
  <c r="J133" i="3" l="1"/>
  <c r="E26" i="2" s="1"/>
  <c r="D26" i="2"/>
  <c r="J199" i="3"/>
  <c r="E38" i="2" s="1"/>
  <c r="J178" i="3"/>
  <c r="E33" i="2" s="1"/>
  <c r="D43" i="5"/>
  <c r="J643" i="3"/>
  <c r="E71" i="2" s="1"/>
  <c r="D9" i="5"/>
  <c r="G9" i="5" s="1"/>
  <c r="D24" i="2"/>
  <c r="J58" i="3"/>
  <c r="E18" i="2" s="1"/>
  <c r="D18" i="2"/>
  <c r="D10" i="2"/>
  <c r="J22" i="3"/>
  <c r="E10" i="2" s="1"/>
  <c r="J54" i="3"/>
  <c r="E16" i="2" s="1"/>
  <c r="D43" i="2"/>
  <c r="D25" i="2"/>
  <c r="J121" i="3"/>
  <c r="E25" i="2" s="1"/>
  <c r="D57" i="5"/>
  <c r="T57" i="5" s="1"/>
  <c r="D11" i="5"/>
  <c r="H11" i="5" s="1"/>
  <c r="D40" i="2"/>
  <c r="D36" i="2"/>
  <c r="J206" i="3"/>
  <c r="E40" i="2" s="1"/>
  <c r="D63" i="5"/>
  <c r="S63" i="5" s="1"/>
  <c r="D16" i="2"/>
  <c r="J4" i="3"/>
  <c r="E6" i="2" s="1"/>
  <c r="D141" i="5"/>
  <c r="V141" i="5" s="1"/>
  <c r="D21" i="2"/>
  <c r="D67" i="5"/>
  <c r="T67" i="5" s="1"/>
  <c r="D33" i="5"/>
  <c r="K33" i="5" s="1"/>
  <c r="J165" i="3"/>
  <c r="E32" i="2" s="1"/>
  <c r="D45" i="5"/>
  <c r="M45" i="5" s="1"/>
  <c r="D55" i="5"/>
  <c r="Q55" i="5" s="1"/>
  <c r="D23" i="5"/>
  <c r="I23" i="5" s="1"/>
  <c r="J506" i="3"/>
  <c r="E60" i="2" s="1"/>
  <c r="D111" i="5"/>
  <c r="O111" i="5" s="1"/>
  <c r="D28" i="2"/>
  <c r="J142" i="3"/>
  <c r="E28" i="2" s="1"/>
  <c r="D20" i="2"/>
  <c r="J62" i="3"/>
  <c r="E20" i="2" s="1"/>
  <c r="D14" i="2"/>
  <c r="D47" i="2"/>
  <c r="D125" i="5"/>
  <c r="S125" i="5" s="1"/>
  <c r="J39" i="3"/>
  <c r="E14" i="2" s="1"/>
  <c r="J134" i="3"/>
  <c r="E27" i="2" s="1"/>
  <c r="J252" i="3"/>
  <c r="E47" i="2" s="1"/>
  <c r="J430" i="3"/>
  <c r="E53" i="2" s="1"/>
  <c r="D129" i="5"/>
  <c r="S129" i="5" s="1"/>
  <c r="J202" i="3"/>
  <c r="E39" i="2" s="1"/>
  <c r="J61" i="3"/>
  <c r="E19" i="2" s="1"/>
  <c r="J636" i="3"/>
  <c r="E69" i="2" s="1"/>
  <c r="J99" i="3"/>
  <c r="E23" i="2" s="1"/>
  <c r="D69" i="5"/>
  <c r="R69" i="5" s="1"/>
  <c r="J55" i="3"/>
  <c r="E17" i="2" s="1"/>
  <c r="J667" i="3"/>
  <c r="E72" i="2" s="1"/>
  <c r="D25" i="5"/>
  <c r="I25" i="5" s="1"/>
  <c r="J579" i="3"/>
  <c r="E64" i="2" s="1"/>
  <c r="D42" i="2"/>
  <c r="D119" i="5"/>
  <c r="Q119" i="5" s="1"/>
  <c r="J627" i="3"/>
  <c r="E67" i="2" s="1"/>
  <c r="F12" i="10"/>
  <c r="G12" i="10" s="1"/>
  <c r="D35" i="2"/>
  <c r="J220" i="3"/>
  <c r="E42" i="2" s="1"/>
  <c r="D49" i="2"/>
  <c r="J157" i="3"/>
  <c r="E30" i="2" s="1"/>
  <c r="D44" i="2"/>
  <c r="D29" i="5"/>
  <c r="M29" i="5" s="1"/>
  <c r="D77" i="2"/>
  <c r="F149" i="5"/>
  <c r="D135" i="5"/>
  <c r="T135" i="5" s="1"/>
  <c r="D97" i="5"/>
  <c r="T97" i="5" s="1"/>
  <c r="D61" i="5"/>
  <c r="T61" i="5" s="1"/>
  <c r="D19" i="2"/>
  <c r="D23" i="2"/>
  <c r="J327" i="3"/>
  <c r="E49" i="2" s="1"/>
  <c r="D9" i="2"/>
  <c r="D30" i="2"/>
  <c r="J244" i="3"/>
  <c r="E44" i="2" s="1"/>
  <c r="D145" i="5"/>
  <c r="V145" i="5" s="1"/>
  <c r="J15" i="3"/>
  <c r="E9" i="2" s="1"/>
  <c r="J685" i="3"/>
  <c r="E76" i="2" s="1"/>
  <c r="D7" i="2"/>
  <c r="D143" i="5"/>
  <c r="V143" i="5" s="1"/>
  <c r="E150" i="5"/>
  <c r="F150" i="5" s="1"/>
  <c r="J3" i="3"/>
  <c r="E5" i="2" s="1"/>
  <c r="J106" i="3"/>
  <c r="E24" i="2" s="1"/>
  <c r="D8" i="2"/>
  <c r="D5" i="2"/>
  <c r="J14" i="3"/>
  <c r="E8" i="2" s="1"/>
  <c r="J29" i="3"/>
  <c r="E11" i="2" s="1"/>
  <c r="D7" i="5"/>
  <c r="H7" i="5" s="1"/>
  <c r="F14" i="10"/>
  <c r="G14" i="10" s="1"/>
  <c r="D75" i="2"/>
  <c r="D41" i="2"/>
  <c r="J45" i="3"/>
  <c r="E15" i="2" s="1"/>
  <c r="D48" i="2"/>
  <c r="J194" i="3"/>
  <c r="E37" i="2" s="1"/>
  <c r="D17" i="5"/>
  <c r="M17" i="5" s="1"/>
  <c r="D13" i="2"/>
  <c r="J207" i="3"/>
  <c r="E41" i="2" s="1"/>
  <c r="D15" i="2"/>
  <c r="J149" i="3"/>
  <c r="E29" i="2" s="1"/>
  <c r="J292" i="3"/>
  <c r="E48" i="2" s="1"/>
  <c r="D37" i="2"/>
  <c r="D29" i="2"/>
  <c r="D117" i="5"/>
  <c r="S117" i="5" s="1"/>
  <c r="D63" i="2"/>
  <c r="D127" i="5"/>
  <c r="S127" i="5" s="1"/>
  <c r="J628" i="3"/>
  <c r="E68" i="2" s="1"/>
  <c r="D68" i="2"/>
  <c r="D137" i="5"/>
  <c r="T137" i="5" s="1"/>
  <c r="D73" i="2"/>
  <c r="J671" i="3"/>
  <c r="E73" i="2" s="1"/>
  <c r="D121" i="5"/>
  <c r="S121" i="5" s="1"/>
  <c r="J593" i="3"/>
  <c r="E65" i="2" s="1"/>
  <c r="D65" i="2"/>
  <c r="D35" i="5"/>
  <c r="L35" i="5" s="1"/>
  <c r="D22" i="2"/>
  <c r="J83" i="3"/>
  <c r="E22" i="2" s="1"/>
  <c r="D91" i="5"/>
  <c r="R91" i="5" s="1"/>
  <c r="D50" i="2"/>
  <c r="J352" i="3"/>
  <c r="E50" i="2" s="1"/>
  <c r="J642" i="3"/>
  <c r="E70" i="2" s="1"/>
  <c r="D131" i="5"/>
  <c r="F13" i="10"/>
  <c r="G13" i="10" s="1"/>
  <c r="D70" i="2"/>
  <c r="J614" i="3"/>
  <c r="E66" i="2" s="1"/>
  <c r="D123" i="5"/>
  <c r="S123" i="5" s="1"/>
  <c r="D66" i="2"/>
  <c r="J442" i="3"/>
  <c r="E54" i="2" s="1"/>
  <c r="D99" i="5"/>
  <c r="S99" i="5" s="1"/>
  <c r="D54" i="2"/>
  <c r="D115" i="5"/>
  <c r="Q115" i="5" s="1"/>
  <c r="J544" i="3"/>
  <c r="E62" i="2" s="1"/>
  <c r="D62" i="2"/>
  <c r="D93" i="5"/>
  <c r="Q93" i="5" s="1"/>
  <c r="J388" i="3"/>
  <c r="E51" i="2" s="1"/>
  <c r="D51" i="2"/>
  <c r="D107" i="5"/>
  <c r="U107" i="5" s="1"/>
  <c r="J488" i="3"/>
  <c r="E58" i="2" s="1"/>
  <c r="D58" i="2"/>
  <c r="D59" i="5"/>
  <c r="P59" i="5" s="1"/>
  <c r="D34" i="2"/>
  <c r="J184" i="3"/>
  <c r="E34" i="2" s="1"/>
  <c r="O13" i="5"/>
  <c r="V13" i="5"/>
  <c r="N13" i="5"/>
  <c r="U13" i="5"/>
  <c r="M13" i="5"/>
  <c r="T13" i="5"/>
  <c r="L13" i="5"/>
  <c r="S13" i="5"/>
  <c r="K13" i="5"/>
  <c r="R13" i="5"/>
  <c r="J13" i="5"/>
  <c r="Q13" i="5"/>
  <c r="I13" i="5"/>
  <c r="P13" i="5"/>
  <c r="H13" i="5"/>
  <c r="J508" i="3"/>
  <c r="E61" i="2" s="1"/>
  <c r="D113" i="5"/>
  <c r="P113" i="5" s="1"/>
  <c r="D61" i="2"/>
  <c r="D101" i="5"/>
  <c r="U101" i="5" s="1"/>
  <c r="D55" i="2"/>
  <c r="J447" i="3"/>
  <c r="E55" i="2" s="1"/>
  <c r="V71" i="5"/>
  <c r="T71" i="5"/>
  <c r="S71" i="5"/>
  <c r="R71" i="5"/>
  <c r="D15" i="5"/>
  <c r="J34" i="3"/>
  <c r="E12" i="2" s="1"/>
  <c r="D12" i="2"/>
  <c r="D103" i="5"/>
  <c r="J465" i="3"/>
  <c r="E56" i="2" s="1"/>
  <c r="D56" i="2"/>
  <c r="D95" i="5"/>
  <c r="S95" i="5" s="1"/>
  <c r="J404" i="3"/>
  <c r="E52" i="2" s="1"/>
  <c r="D52" i="2"/>
  <c r="Q43" i="5"/>
  <c r="P43" i="5"/>
  <c r="O43" i="5"/>
  <c r="N43" i="5"/>
  <c r="M43" i="5"/>
  <c r="T43" i="5"/>
  <c r="D105" i="5"/>
  <c r="T105" i="5" s="1"/>
  <c r="J466" i="3"/>
  <c r="E57" i="2" s="1"/>
  <c r="D57" i="2"/>
  <c r="D109" i="5"/>
  <c r="V109" i="5" s="1"/>
  <c r="J497" i="3"/>
  <c r="E59" i="2" s="1"/>
  <c r="D59" i="2"/>
  <c r="J676" i="3"/>
  <c r="E74" i="2" s="1"/>
  <c r="D139" i="5"/>
  <c r="T139" i="5" s="1"/>
  <c r="D74" i="2"/>
  <c r="D53" i="5"/>
  <c r="Q53" i="5" s="1"/>
  <c r="D31" i="2"/>
  <c r="J161" i="3"/>
  <c r="E31" i="2" s="1"/>
  <c r="F11" i="10"/>
  <c r="G11" i="10" s="1"/>
  <c r="D83" i="5"/>
  <c r="D46" i="2"/>
  <c r="J251" i="3"/>
  <c r="E46" i="2" s="1"/>
  <c r="Q61" i="5" l="1"/>
  <c r="I148" i="5"/>
  <c r="I147" i="5" s="1"/>
  <c r="R61" i="5"/>
  <c r="S61" i="5"/>
  <c r="K29" i="5"/>
  <c r="K148" i="5" s="1"/>
  <c r="K147" i="5" s="1"/>
  <c r="J29" i="5"/>
  <c r="J148" i="5" s="1"/>
  <c r="J147" i="5" s="1"/>
  <c r="L29" i="5"/>
  <c r="L148" i="5" s="1"/>
  <c r="L147" i="5" s="1"/>
  <c r="B21" i="10"/>
  <c r="G7" i="5"/>
  <c r="G148" i="5" s="1"/>
  <c r="G150" i="5" s="1"/>
  <c r="P103" i="5"/>
  <c r="P148" i="5" s="1"/>
  <c r="P147" i="5" s="1"/>
  <c r="O103" i="5"/>
  <c r="O148" i="5" s="1"/>
  <c r="O147" i="5" s="1"/>
  <c r="V103" i="5"/>
  <c r="U103" i="5"/>
  <c r="T103" i="5"/>
  <c r="S103" i="5"/>
  <c r="Q103" i="5"/>
  <c r="N148" i="5"/>
  <c r="N147" i="5" s="1"/>
  <c r="T131" i="5"/>
  <c r="S131" i="5"/>
  <c r="H15" i="5"/>
  <c r="H148" i="5" s="1"/>
  <c r="M15" i="5"/>
  <c r="U83" i="5"/>
  <c r="M83" i="5"/>
  <c r="T83" i="5"/>
  <c r="S83" i="5"/>
  <c r="R83" i="5"/>
  <c r="Q83" i="5"/>
  <c r="R148" i="5" l="1"/>
  <c r="R147" i="5" s="1"/>
  <c r="Q148" i="5"/>
  <c r="Q147" i="5" s="1"/>
  <c r="U148" i="5"/>
  <c r="U147" i="5" s="1"/>
  <c r="G147" i="5"/>
  <c r="G149" i="5" s="1"/>
  <c r="M148" i="5"/>
  <c r="M147" i="5" s="1"/>
  <c r="S148" i="5"/>
  <c r="S147" i="5" s="1"/>
  <c r="T148" i="5"/>
  <c r="T147" i="5" s="1"/>
  <c r="H147" i="5"/>
  <c r="H150" i="5"/>
  <c r="I150" i="5" s="1"/>
  <c r="J150" i="5" s="1"/>
  <c r="K150" i="5" s="1"/>
  <c r="L150" i="5" s="1"/>
  <c r="H149" i="5" l="1"/>
  <c r="I149" i="5" s="1"/>
  <c r="J149" i="5" s="1"/>
  <c r="K149" i="5" s="1"/>
  <c r="L149" i="5" s="1"/>
  <c r="M149" i="5" s="1"/>
  <c r="N149" i="5" s="1"/>
  <c r="O149" i="5" s="1"/>
  <c r="P149" i="5" s="1"/>
  <c r="Q149" i="5" s="1"/>
  <c r="R149" i="5" s="1"/>
  <c r="S149" i="5" s="1"/>
  <c r="T149" i="5" s="1"/>
  <c r="U149" i="5" s="1"/>
  <c r="V148" i="5"/>
  <c r="V147" i="5" s="1"/>
  <c r="M150" i="5"/>
  <c r="N150" i="5" s="1"/>
  <c r="O150" i="5" s="1"/>
  <c r="P150" i="5" s="1"/>
  <c r="Q150" i="5" s="1"/>
  <c r="R150" i="5" s="1"/>
  <c r="S150" i="5"/>
  <c r="T150" i="5" s="1"/>
  <c r="U150" i="5" s="1"/>
</calcChain>
</file>

<file path=xl/sharedStrings.xml><?xml version="1.0" encoding="utf-8"?>
<sst xmlns="http://schemas.openxmlformats.org/spreadsheetml/2006/main" count="19551" uniqueCount="5636">
  <si>
    <t>BASE DE CÁLCULO E LISTA DE MATERIAIS</t>
  </si>
  <si>
    <t>PROJETO EXECUTIVO E CONSTRUÇÃO DA NOVA SEDE DA DPRJ EM MACAÉ</t>
  </si>
  <si>
    <t>____________________________________
ADC SOLUCOES E REFORMAS LTDA – ME
CNPJ: 60.434.281/0001-12</t>
  </si>
  <si>
    <t>ADC SOLUÇÕES E REFORMAS
Telefone: (21) 97679-3652 | E-mail: adcsolucoesereformas@gmail.com
Endereço: R. Zilmar de Oliveira, nº 174 – Itaipu – Niterói/RJ – CEP 24.342-370
CNPJ: 60.434.281/0001-12 | IE: 15.45919.0 | IM: 1365020</t>
  </si>
  <si>
    <t>Item</t>
  </si>
  <si>
    <t>Descrição</t>
  </si>
  <si>
    <t>Quant.</t>
  </si>
  <si>
    <t>Total</t>
  </si>
  <si>
    <t>Peso (%)</t>
  </si>
  <si>
    <t>1</t>
  </si>
  <si>
    <t>SERVICOS DE ESCRITORIO: PROJETO EXECUTIVO</t>
  </si>
  <si>
    <t>1.1</t>
  </si>
  <si>
    <t>PROJETO EXECUTIVO ARQUITETURA E ESTRUTURAL</t>
  </si>
  <si>
    <t>1.2</t>
  </si>
  <si>
    <t>PROJETOS EXECUTIVOS COMPLEMENTARES</t>
  </si>
  <si>
    <t>2</t>
  </si>
  <si>
    <t>ADMINISTRAÇÃO, CANTEIRO E EQUIPAMENTOS DE OBRA</t>
  </si>
  <si>
    <t>2.1</t>
  </si>
  <si>
    <t>ADMINISTRAÇÃO LOCAL</t>
  </si>
  <si>
    <t>2.2</t>
  </si>
  <si>
    <t>CANTEIRO DE OBRA</t>
  </si>
  <si>
    <t>2.3</t>
  </si>
  <si>
    <t>ANDAIMES</t>
  </si>
  <si>
    <t>3</t>
  </si>
  <si>
    <t>SERVICOS DE ESCRITORIO, LABORATORIO E CAMPO</t>
  </si>
  <si>
    <t>3.1</t>
  </si>
  <si>
    <t>ENSAIOS E CONTROLES</t>
  </si>
  <si>
    <t>3.2</t>
  </si>
  <si>
    <t>SERVIÇOS PRELIMINARES</t>
  </si>
  <si>
    <t>3.3</t>
  </si>
  <si>
    <t>MOVIMENTO DE TERRA</t>
  </si>
  <si>
    <t>4</t>
  </si>
  <si>
    <t>FUNDAÇÕES</t>
  </si>
  <si>
    <t>4.1</t>
  </si>
  <si>
    <t>MOBILIZAÇÃO E PERFURAÇÃO</t>
  </si>
  <si>
    <t>4.2</t>
  </si>
  <si>
    <t>ESTACAS</t>
  </si>
  <si>
    <t>5</t>
  </si>
  <si>
    <t>SUPERESTRUTURA</t>
  </si>
  <si>
    <t>5.1</t>
  </si>
  <si>
    <t>BLOCOS DE COROAMENTO E BALDRAMES</t>
  </si>
  <si>
    <t>5.2</t>
  </si>
  <si>
    <t>PILARES</t>
  </si>
  <si>
    <t>5.3</t>
  </si>
  <si>
    <t>VIGAMENTO E LAJES</t>
  </si>
  <si>
    <t>5.4</t>
  </si>
  <si>
    <t>ESCADAS E RAMPAS</t>
  </si>
  <si>
    <t>5.5</t>
  </si>
  <si>
    <t>CASA DE MÁQUINAS E RESERVATÓRIOS</t>
  </si>
  <si>
    <t>5.6</t>
  </si>
  <si>
    <t>MUROS</t>
  </si>
  <si>
    <t>6</t>
  </si>
  <si>
    <t>FECHAMENTO, REVESTIMENTOS E PAVIMENTOS</t>
  </si>
  <si>
    <t>6.1</t>
  </si>
  <si>
    <t>ALVENARIAS</t>
  </si>
  <si>
    <t>6.2</t>
  </si>
  <si>
    <t>DIVISÓRIAS E FECHAMENTOS INTERNOS</t>
  </si>
  <si>
    <t>6.3</t>
  </si>
  <si>
    <t>REVESTIMENTO DE ALVENARIA</t>
  </si>
  <si>
    <t>6.4</t>
  </si>
  <si>
    <t>REVESTIMENTO CERAMICO E GRANITO DE FACHADA</t>
  </si>
  <si>
    <t>6.5</t>
  </si>
  <si>
    <t>REVESTIMENTO DE TETO</t>
  </si>
  <si>
    <t>6.6</t>
  </si>
  <si>
    <t>REVESTIMENTO DE PISO</t>
  </si>
  <si>
    <t>6.7</t>
  </si>
  <si>
    <t>BASES E PAVIMENTOS</t>
  </si>
  <si>
    <t>6.8</t>
  </si>
  <si>
    <t>PEITORIS E CHAPINS</t>
  </si>
  <si>
    <t>7</t>
  </si>
  <si>
    <t>PINTURA</t>
  </si>
  <si>
    <t>7.1</t>
  </si>
  <si>
    <t>PINTURA DE PAREDE</t>
  </si>
  <si>
    <t>7.2</t>
  </si>
  <si>
    <t>PINTURA DE SUPERFÍCIE METÁLICA E MADEIRA</t>
  </si>
  <si>
    <t>7.3</t>
  </si>
  <si>
    <t>PINTURA DE PISO</t>
  </si>
  <si>
    <t>7.4</t>
  </si>
  <si>
    <t>PINTURA DE TETO</t>
  </si>
  <si>
    <t>8</t>
  </si>
  <si>
    <t>ESQUADRIAS, VIDRAÇARIA, SERRALHERIA, MARCENARIA E BANCADAS</t>
  </si>
  <si>
    <t>8.1</t>
  </si>
  <si>
    <t>PORTAS E ESQUADRIAS MADEIRA E ALUMÍNIO</t>
  </si>
  <si>
    <t>8.2</t>
  </si>
  <si>
    <t>VIDRAÇARIA</t>
  </si>
  <si>
    <t>8.3</t>
  </si>
  <si>
    <t>SERRALHERIA</t>
  </si>
  <si>
    <t>8.4</t>
  </si>
  <si>
    <t>MARCENARIA</t>
  </si>
  <si>
    <t>8.5</t>
  </si>
  <si>
    <t>BANCADAS</t>
  </si>
  <si>
    <t>9</t>
  </si>
  <si>
    <t>INSTALAÇÕES HIDROSSANITÁRIAS</t>
  </si>
  <si>
    <t>9.1</t>
  </si>
  <si>
    <t>ALIMENTAÇÃO E RECALQUE</t>
  </si>
  <si>
    <t>9.2</t>
  </si>
  <si>
    <t>TALAÇÃO DE ÁGUA FRIA</t>
  </si>
  <si>
    <t>9.3</t>
  </si>
  <si>
    <t>LAÇÃO DE ÁGUA FRIA REÚSO</t>
  </si>
  <si>
    <t>9.4</t>
  </si>
  <si>
    <t>LAÇÕES DE ESGOTO</t>
  </si>
  <si>
    <t>9.5</t>
  </si>
  <si>
    <t>LAÇÃO DE VENTILAÇÃO DE ESGOTO</t>
  </si>
  <si>
    <t>9.6</t>
  </si>
  <si>
    <t>LAÇÕES PLUVIAIS</t>
  </si>
  <si>
    <t>9.7</t>
  </si>
  <si>
    <t>DRENOS DE AR CONDICIONADO</t>
  </si>
  <si>
    <t>9.8</t>
  </si>
  <si>
    <t>UNIDADES DE TRATAMENTO</t>
  </si>
  <si>
    <t>9.9</t>
  </si>
  <si>
    <t>APARELHOS HIDRAULICOS,SANITARIOS, METAIS</t>
  </si>
  <si>
    <t>10</t>
  </si>
  <si>
    <t>INSTALAÇÕES ELÉTRICAS, MECÂNICAS E LÓGICA</t>
  </si>
  <si>
    <t>10.1</t>
  </si>
  <si>
    <t>INSTALAÇÕES DE REFRIGERAÇÃO</t>
  </si>
  <si>
    <t>10.2</t>
  </si>
  <si>
    <t>EQUIPAMENTOS REFRIGERAÇÃO</t>
  </si>
  <si>
    <t>10.3</t>
  </si>
  <si>
    <t>INSTALAÇÕES DE VENTILAÇÃO</t>
  </si>
  <si>
    <t>10.4</t>
  </si>
  <si>
    <t>ENTRADA DE ENERGIA</t>
  </si>
  <si>
    <t>10.5</t>
  </si>
  <si>
    <t>INFRAESTRUTURA DE ELÉTRICA</t>
  </si>
  <si>
    <t>10.6</t>
  </si>
  <si>
    <t>FIAÇÃO</t>
  </si>
  <si>
    <t>10.7</t>
  </si>
  <si>
    <t>QUADROS E DISPOSITIVOS DE PROTEÇÃO</t>
  </si>
  <si>
    <t>10.8</t>
  </si>
  <si>
    <t>TOMADAS E LUMINÁRIAS</t>
  </si>
  <si>
    <t>10.9</t>
  </si>
  <si>
    <t>INFRAESTRUTURA DE LÓGICA</t>
  </si>
  <si>
    <t>10.10</t>
  </si>
  <si>
    <t>INSTALAÇÕES DE SPDA</t>
  </si>
  <si>
    <t>11</t>
  </si>
  <si>
    <t>COBERTURAS, ISOLAMENTOS E IMPERMEABILIZACAO</t>
  </si>
  <si>
    <t>11.1</t>
  </si>
  <si>
    <t>TELHAMENTO</t>
  </si>
  <si>
    <t>11.2</t>
  </si>
  <si>
    <t>IMPERMEABILIZAÇÕES</t>
  </si>
  <si>
    <t>12</t>
  </si>
  <si>
    <t>INSTALAÇÕES DE INCÊNDIO E PÂNICO</t>
  </si>
  <si>
    <t>12.1</t>
  </si>
  <si>
    <t>SISTEMA DE HIDRANTES E MANGOTINHOS</t>
  </si>
  <si>
    <t>12.2</t>
  </si>
  <si>
    <t>EXTINTORES DE INCÊNDIO</t>
  </si>
  <si>
    <t>12.3</t>
  </si>
  <si>
    <t>SINALIZAÇÕES E SINALIZAÇÃO DE EMERGÊNCIA</t>
  </si>
  <si>
    <t>12.4</t>
  </si>
  <si>
    <t>ALARME DE INCÊNDIO</t>
  </si>
  <si>
    <t>13</t>
  </si>
  <si>
    <t>PAISAGISMO</t>
  </si>
  <si>
    <t>13.1</t>
  </si>
  <si>
    <t>IMPERMEABILIZAÇÃO, DRENAGEM E ENCHIMENTO JARDINEIRAS</t>
  </si>
  <si>
    <t>13.2</t>
  </si>
  <si>
    <t>PLANTIO</t>
  </si>
  <si>
    <t>Total sem BDI</t>
  </si>
  <si>
    <t>Total do BDI</t>
  </si>
  <si>
    <t>Total Geral</t>
  </si>
  <si>
    <t>Código</t>
  </si>
  <si>
    <t>Banco</t>
  </si>
  <si>
    <t>Und</t>
  </si>
  <si>
    <t>Valor Unit.</t>
  </si>
  <si>
    <t>Valor Unit. com BDI</t>
  </si>
  <si>
    <t>1.1.1</t>
  </si>
  <si>
    <t>01.050.0356-0</t>
  </si>
  <si>
    <t>EMOP</t>
  </si>
  <si>
    <t>PROJETO EXECUTIVO DE ARQUITETURA,CONSIDERANDO O PROJETO BASI CO EXISTENTE,PARA PREDIOS ESCOLARES E/OU ADMINISTRATIVOS ATE 500M2,APRESENTADO NOS PADROES DA CONTRATANTE,INCLUSIVE AS L EGALIZACOES PERTINENTES,COORDENACAO E COMPATIBILIZACAO COM O S PROJETOS COMPLEMENTARES 9% - DESPESAS ADMINISTRATIVAS E DE MATERIAIS</t>
  </si>
  <si>
    <t>m²</t>
  </si>
  <si>
    <t>1.1.2</t>
  </si>
  <si>
    <t>01.050.0552-0</t>
  </si>
  <si>
    <t>PROJETO EXECUTIVO ESTRUTURAL PARA PREDIOS ESCOLARES E/OU ADM INISTRATIVOS ATE 500M2,CONSIDERANDO O PROJETO BASICO EXISTEN TE,APRESENTADO NOS PADROES DA CONTRATANTE,CONSTANDO DE PLANT AS DE FORMA,ARMACAO E DETALHES 9% - DESPESAS ADMINISTRATIVAS E DE MATERIAIS</t>
  </si>
  <si>
    <t>1.2.1</t>
  </si>
  <si>
    <t>01.050.0478-0</t>
  </si>
  <si>
    <t>PROJETO EXECUTIVO DE INSTALACAO HIDRAULICA,CONSIDERANDO O PR OJETO BASICO EXISTENTE,PARA PREDIOS ESCOLARES E/OU ADMINISTR ATIVOS ATE 500M2,APRESENTADO NOS PADROES DA CONTRATANTE,INCL USIVE AS LEGALIZACOES PERTINENTES 9% - DESPESAS ADMINISTRATIVAS E DE MATERIAIS</t>
  </si>
  <si>
    <t>1.2.2</t>
  </si>
  <si>
    <t>01.050.0452-0</t>
  </si>
  <si>
    <t>PROJETO EXECUTIVO DE INSTALACAO DE ESGOTO SANITARIO E AGUAS PLUVIAIS,CONSIDERANDO O PROJETO BASICO EXISTENTE,PARA PREDIO S ESCOLARES E/OU ADMINISTRATIVOS ATE 500M2,APRESENTADO NOS P ADROES DA CONTRATANTE,INCLUSIVE AS LEGALIZACOES PERTINENTES 9% - DESPESAS ADMINISTRATIVAS E DE MATERIAIS</t>
  </si>
  <si>
    <t>1.2.3</t>
  </si>
  <si>
    <t>01.050.0515-0</t>
  </si>
  <si>
    <t>PROJETO EXECUTIVO DE INSTALACAO ELETRICA,CONSIDERANDO O PROJ ETO BASICO EXISTENTE,PARA PREDIOS ESCOLARES E/OU ADMINISTRAT IVOS ATE 500M2,APRESENTADO NOS PADROES DA CONTRATANTE,INCLUS IVE AS LEGALIZACOES PERTINENTES 9% - DESPESAS ADMINISTRATIVAS E DE MATERIAIS</t>
  </si>
  <si>
    <t>1.2.4</t>
  </si>
  <si>
    <t>01.050.0376-0</t>
  </si>
  <si>
    <t>PROJETO EXECUTIVO DE INSTALACAO DE INCENDIO E SPDA,CONSIDERA NDO PROJETO BASICO EXISTENTE,PARA PREDIOS ESCOLARES E/OU ADM INISTRATIVOS ATE 500M2,APRESENTADO NOS PADROES DA CONTRATANT E,INCLUSIVE AS LEGALIZACOES PERTINENTES 9% - DESPESAS ADMINISTRATIVAS E DE MATERIAIS</t>
  </si>
  <si>
    <t>1.2.5</t>
  </si>
  <si>
    <t>01.050.0530-0</t>
  </si>
  <si>
    <t>PROJETO EXECUTIVO DE SISTEMA DE AR CONDICIONADO,CONSIDERANDO O PROJETO BASICO EXISTENTE,APRESENTADO NOS PADROES DA CONTRA TANTE,PARA PREDIOS COM AREA ATE 500M2 9% - DESPESAS ADMINISTRATIVAS E DE MATERIAIS</t>
  </si>
  <si>
    <t>1.2.6</t>
  </si>
  <si>
    <t>01.050.0433-0</t>
  </si>
  <si>
    <t>PROJETO EXECUTIVO DE INSTALACAO DE TELEMATICA,CONSIDERANDO O PROJETO BASICO EXISTENTE,PARA PREDIOS ESCOLARES E/OU ADMINI STRATIVOS ACIMA DE 500M2,APRESENTADO NOS PADROES DA CONTRATA NTE,INCLUSIVE AS LEGALIZACOES PERTINENTES 9% - DESPESAS ADMINISTRATIVAS E DE MATERIAIS</t>
  </si>
  <si>
    <t>2.1.1</t>
  </si>
  <si>
    <t>572</t>
  </si>
  <si>
    <t>SINAPI</t>
  </si>
  <si>
    <t>ENCARREGADO GERAL DE OBRAS COM ENCARGOS COMPLEMENTARES</t>
  </si>
  <si>
    <t>MES</t>
  </si>
  <si>
    <t>2.1.2</t>
  </si>
  <si>
    <t>777</t>
  </si>
  <si>
    <t>ENGENHEIRO CIVIL DE OBRA JUNIOR COM ENCARGOS COMPLEMENTARES</t>
  </si>
  <si>
    <t>H</t>
  </si>
  <si>
    <t>2.1.3</t>
  </si>
  <si>
    <t>1390</t>
  </si>
  <si>
    <t>AUXILIAR TÉCNICO / ASSISTENTE DE ENGENHARIA COM ENCARGOS COMPLEMENTARES</t>
  </si>
  <si>
    <t>2.1.4</t>
  </si>
  <si>
    <t>0309</t>
  </si>
  <si>
    <t>TÉCNICO EM SEGURANÇA DO TRABALHO COM ENCARGOS COMPLEMENTARES</t>
  </si>
  <si>
    <t>2.1.5</t>
  </si>
  <si>
    <t>05.105.0204-0</t>
  </si>
  <si>
    <t>SERVICO DE VIGILANCIA COM VIGIA DE OBRA,PARA 1 POSTO,CONSIDE RANDO APENAS O CUSTO APOS A JORNADA NORMAL DE TRABALHO. O CUSTO INCLUI VIGILANCIA AOS SABADOS,DOMINGOS E FERIADOS</t>
  </si>
  <si>
    <t>2.1.6</t>
  </si>
  <si>
    <t>05.100.0900-0</t>
  </si>
  <si>
    <t>UNIDADE REF.P/COMPL.ADM LOCAL,CONSID:CONSUMO AGUA,TEL.ENERGI A ELETR.MAT.LIMPEZA ESCRITORIO,COMPUTADORES LICENCA OBRA,MOV EIS UTENSILIOS,AR COND.BEBEDOURO,ART,RRT,FOTOGRAFIAS,UNIFORM ES,DARIAS,EXAMES ADMISSIONAIS,PERIODICOS E DEMISSIONAIS,CURS OS CAPACITACAO/TREINAMENTO ITENS COMPLEMENTEM DESP.NECESS.EX CL.DESP.C/CAFE MANHA,REFEICAO,CESTA BASICA E VALE TRANSPORTE</t>
  </si>
  <si>
    <t>UR</t>
  </si>
  <si>
    <t>2.2.1</t>
  </si>
  <si>
    <t>02.002.0012-0</t>
  </si>
  <si>
    <t>TAPUME DE VEDACAO OU PROTECAO,EXECUTADO COM TELHAS TRAPEZOID AIS DE ACO GALVANIZADO,ESPESSURA DE 0,5MM,ESTAS COM 2 VEZES DE UTILIZACAO,INCLUSIVE ENGRADAMENTO DE MADEIRA,UTILIZADO 2 VEZES,EXCLUSIVE PINTURA 3% - DESGASTE DE FERRAMENTAS E EPI</t>
  </si>
  <si>
    <t>2.2.2</t>
  </si>
  <si>
    <t>02.004.0005-0</t>
  </si>
  <si>
    <t>BARRACAO DE OBRA COM DIVISAO INTERNA PARA ESCRITORIO E DEPOS ITO DE MATERIAIS,PISO DE TABUAS DE MADEIRA DE 3ª SOBRE ESTAQ UEAMENTO DE PECAS DE MADEIRA DE 3ª,3"X3",PAREDES DE TABUAS D E MADEIRA DE 3ª E COBERTURA DE TELHAS DE FIBROCIMENTO DE 6MM ,INCLUSIVE INSTALACAO ELETRICA,EXCLUSIVE PINTURA,SENDO REAPR OVEITADO 2 VEZES 3%-DESGASTE DE FERRAMENTAS E EPI 1%-GRAMPO E ROSETA DE MADEIRA</t>
  </si>
  <si>
    <t>2.2.3</t>
  </si>
  <si>
    <t>02.004.0013-0</t>
  </si>
  <si>
    <t>SANITARIO COM VASO E CHUVEIRO PARA PESSOAL DE OBRA,COLETIVO DE 2 UNIDADES E 4,00M2 EXECUTADO COM TABUAS DE MADEIRA DE 3ª ,E TELHAS ONDULADAS DE 6MM DE FIBROCIMENTO,INCLUSIVE INSTALA COES,APARELHOS,ESQUADRIAS E FERRAGENS CONSIDERANDO REAPROVEI TAMENTO DAS INSTALACOES E APARELHOS 2 VEZES 3% - DESGASTE DE FERRAMENTAS E EPI 10% - GRAMPO E ROSETA DE MADEIRA</t>
  </si>
  <si>
    <t>UN</t>
  </si>
  <si>
    <t>2.2.4</t>
  </si>
  <si>
    <t>3689</t>
  </si>
  <si>
    <t>FORNECIMENTO E INSTALAÇÃO DE PLACA DE OBRA COM CHAPA GALVANIZADA E ESTRUTURA DE MADEIRA. AF_03/2022_PS</t>
  </si>
  <si>
    <t>2.2.5</t>
  </si>
  <si>
    <t>02.015.0001-0</t>
  </si>
  <si>
    <t>INSTALACAO E LIGACAO PROVISORIA PARA ABASTECIMENTO DE AGUA E ESGOTAMENTO SANITARIO EM CANTEIRO DE OBRAS,INCLUSIVE ESCAVA CAO,EXCLUSIVE REPOSICAO DA PAVIMENTACAO DO LOGRADOURO PUBLIC O 3% - DESGASTE DE FERRAMENTAS E EPI</t>
  </si>
  <si>
    <t>2.2.6</t>
  </si>
  <si>
    <t>02.016.0001-0</t>
  </si>
  <si>
    <t>INSTALACAO E LIGACAO PROVISORIA DE ALIMENTACAO DE ENERGIA EL ETRICA,EM BAIXA TENSAO,PARA CANTEIRO DE OBRAS,M3-CHAVE 100A, CARGA 3KW,20CV,EXCLUSIVE O FORNECIMENTO DO MEDIDOR 3% - DESGASTE DE FERRAMENTAS E EPI</t>
  </si>
  <si>
    <t>2.3.1</t>
  </si>
  <si>
    <t>063</t>
  </si>
  <si>
    <t>MONTAGEM E DESMONTAGEM DE ANDAIME MODULAR FACHADEIRO, COM PISO METÁLICO, PARA EDIFÍCIOS COM MULTIPLOS PAVIMENTOS (EXCLUSIVE ANDAIME E LIMPEZA). AF_03/2024</t>
  </si>
  <si>
    <t>2.3.2</t>
  </si>
  <si>
    <t>064</t>
  </si>
  <si>
    <t>MONTAGEM E DESMONTAGEM DE ANDAIME TUBULAR TIPO "TORRE" (EXCLUSIVE ANDAIME E LIMPEZA). AF_03/2024</t>
  </si>
  <si>
    <t>M</t>
  </si>
  <si>
    <t>2.3.3</t>
  </si>
  <si>
    <t>020193</t>
  </si>
  <si>
    <t>LOCACAO DE ANDAIME METALICO TIPO FACHADEIRO, PECAS COM APROXIMADAMENTE 1,20 M DE LARGURA E 2,0 M DE ALTURA, INCLUINDO DIAGONAIS EM X, BARRAS DE LIGACAO, SAPATAS E DEMAIS ITENS NECESSARIOS A MONTAGEM (NAO INCLUI INSTALACAO)</t>
  </si>
  <si>
    <t>M2XMES</t>
  </si>
  <si>
    <t>2.3.4</t>
  </si>
  <si>
    <t>010527</t>
  </si>
  <si>
    <t>LOCACAO DE ANDAIME METALICO TUBULAR DE ENCAIXE, TIPO DE TORRE, CADA PAINEL COM LARGURA DE 1 ATE 1,5 M E ALTURA DE *1,00* M, INCLUINDO DIAGONAL, BARRAS DE LIGACAO, SAPATAS OU RODIZIOS E DEMAIS ITENS NECESSARIOS A MONTAGEM (NAO INCLUI INSTALACAO)</t>
  </si>
  <si>
    <t>MXMES</t>
  </si>
  <si>
    <t>3.1.1</t>
  </si>
  <si>
    <t>01.003.0001-0</t>
  </si>
  <si>
    <t>SONDAGEM A PERCUSSAO,EM TERRENO COMUM,COM ENSAIO DE PENETRAC AO,DIAMETRO 3",INCLUSIVE DESLOCAMENTO DENTRO DO CANTEIRO E I NSTALACAO DA SONDA EM CADA FURO</t>
  </si>
  <si>
    <t>3.1.2</t>
  </si>
  <si>
    <t>01.016.0210-0</t>
  </si>
  <si>
    <t>LEVANTAMENTO TOPOGRAFICO PLANIALTIMETRICO E CADASTRAL,COM CU RVAS DE NIVEL A CADA 1,00M,CONSIDERANDO TERRENO DE OROGRAFIA NAO ACIDENTADA,VEGETACAO RALA E EDIFICACAO MEDIA.CUSTO PARA AREA ATE 5000M2 (ESCALA 1:250/500)</t>
  </si>
  <si>
    <t>3.1.3</t>
  </si>
  <si>
    <t>01.001.0151-0</t>
  </si>
  <si>
    <t>CONTROLE TECNOLOGICO DE OBRAS EM CONCRETO ARMADO CONSIDERAND O APENAS O CONTROLE DO CONCRETO E CONSTANDO DE COLETA,MOLDAG EM E CAPEAMENTO DE CORPOS DE PROVA,TRANSPORTE ATE 100KM,ENSA IOS DE RESISTENCIA A COMPRESSAO AOS 3, 7 E 28 DIAS E "SLUMP TEST",MEDIDO POR M3 DE CONCRETO COLOCADO NAS FORMAS</t>
  </si>
  <si>
    <t>m³</t>
  </si>
  <si>
    <t>3.2.1</t>
  </si>
  <si>
    <t>01.006.0004-0</t>
  </si>
  <si>
    <t>DESMATAMENTO E LIMPEZA DE TERRENOS COM TRATOR DE ESTEIRAS CO M POTENCIA EM TORNO DE 200CV 3% - DESGASTE DE FERRAMENTAS E EPI</t>
  </si>
  <si>
    <t>3.2.2</t>
  </si>
  <si>
    <t>01.006.0010-0</t>
  </si>
  <si>
    <t>REGULARIZACAO DE TERRENO COM TRATOR EM TORNO DE 80CV,COMPREE NDENDO ACERTO,RASPAGEM EVENTUALMENTE ATE 0,30M DE PROFUNDIDA DE E AFASTAMENTO LATERAL DO MATERIAL EXCEDENTE 3% - DESGASTE DE FERRAMENTAS E EPI</t>
  </si>
  <si>
    <t>3.2.3</t>
  </si>
  <si>
    <t>01.018.0002-0</t>
  </si>
  <si>
    <t>LOCACAO DE OBRA COM APARELHO TOPOGRAFICO SOBRE CERCA DE MARC ACAO,INCLUSIVE CONSTRUCAO DESTA E SUA PRE-LOCACAO E O FORNEC IMENTO DO MATERIAL E TENDO POR MEDICAO O PERIMETRO A CONSTRU IR 3% - DESGASTE DE FERRAMENTAS E EPI</t>
  </si>
  <si>
    <t>3.2.4</t>
  </si>
  <si>
    <t>22.030.0065-0</t>
  </si>
  <si>
    <t>REMOCAO DE ESPECIES VEGETAIS,PORTE GRANDE (ACIMA DE 6M DE AL TURA),INCLUSIVE CARGA,DESCARGA E TRANSPORTE DO MATERIAL ATE 30KM 3%-DESGASTE DE FERRAMENTAS E EPI</t>
  </si>
  <si>
    <t>3.2.5</t>
  </si>
  <si>
    <t>22.030.0050-0</t>
  </si>
  <si>
    <t>REMOCAO DE ESPECIES VEGETAIS,PORTE MUDA (ATE 2M DE ALTURA), INCLUSIVE CARGA,DESCARGA E TRANSPORTE DO MATERIAL ATE 30KM 3%-DESGASTE DE FERRAMENTAS E EPI</t>
  </si>
  <si>
    <t>3.3.1</t>
  </si>
  <si>
    <t>522</t>
  </si>
  <si>
    <t>ESCAVAÇÃO MANUAL PARA BLOCO DE COROAMENTO OU SAPATA (SEM ESCAVAÇÃO PARA COLOCAÇÃO DE FÔRMAS). AF_01/2024</t>
  </si>
  <si>
    <t>3.3.2</t>
  </si>
  <si>
    <t>1616</t>
  </si>
  <si>
    <t>PREPARO DE FUNDO DE VALA COM LARGURA MENOR QUE 1,5 M (ACERTO DO SOLO NATURAL). AF_08/2020</t>
  </si>
  <si>
    <t>3.3.3</t>
  </si>
  <si>
    <t>358</t>
  </si>
  <si>
    <t>ESCAVAÇÃO MANUAL DE VALA. AF_09/2024</t>
  </si>
  <si>
    <t>3.3.4</t>
  </si>
  <si>
    <t>382</t>
  </si>
  <si>
    <t>REATERRO MANUAL DE VALAS, COM COMPACTADOR DE SOLOS DE PERCUSSÃO. AF_08/2023</t>
  </si>
  <si>
    <t>3.3.5</t>
  </si>
  <si>
    <t>2281</t>
  </si>
  <si>
    <t>ESCAVAÇÃO MECANIZADA DE VALA COM PROF. MAIOR QUE 1,5 M ATÉ 3,0 M (MÉDIA MONTANTE E JUSANTE/UMA COMPOSIÇÃO POR TRECHO),COM ESCAVADEIRA (1,2 M3),LARG. DE 1,5 M A 2,5 M, EM SOLO DE 1A CATEGORIA, LOCAIS COM BAIXO NÍVEL DE INTERFERÊNCIA. AF_09/2024</t>
  </si>
  <si>
    <t>3.3.6</t>
  </si>
  <si>
    <t>1624</t>
  </si>
  <si>
    <t>PREPARO DE FUNDO DE VALA COM LARGURA MAIOR OU IGUAL A 1,5 M E MENOR QUE 2,5 M, COM CAMADA DE BRITA, LANÇAMENTO MECANIZADO. AF_08/2020</t>
  </si>
  <si>
    <t>3.3.7</t>
  </si>
  <si>
    <t>319</t>
  </si>
  <si>
    <t>ATERRO MANUAL DE VALAS COM SOLO ARGILO-ARENOSO. AF_08/2023</t>
  </si>
  <si>
    <t>3.3.8</t>
  </si>
  <si>
    <t>1585</t>
  </si>
  <si>
    <t>ESCORAMENTO DE VALA, TIPO CONTÍNUO, COM PROFUNDIDADE DE 1,5 A 3,0 M, LARGURA MAIOR OU IGUAL A 1,5 M E MENOR QUE 2,5 M. AF_08/2020</t>
  </si>
  <si>
    <t>4.1.1</t>
  </si>
  <si>
    <t>01.009.0050-0</t>
  </si>
  <si>
    <t>MOBILIZACAO E DESMOBILIZACAO DE EQUIPAMENTO E EQUIPE DE SOND AGEM E PERFURACAO ROTATIVA,COM TRANSPORTE ATE 50KM 34% - DESGASTE DE FERRAMENTAS E EPI (3%) E ASSISTENCIA TECNI CA (30%)</t>
  </si>
  <si>
    <t>4.1.2</t>
  </si>
  <si>
    <t>11.046.0180-</t>
  </si>
  <si>
    <t>BOMBEAMENTO PARA CONCRETO DE ALTO DESEMPENHO</t>
  </si>
  <si>
    <t>4.2.1</t>
  </si>
  <si>
    <t>00652</t>
  </si>
  <si>
    <t>ESTACA HÉLICE CONTÍNUA, DIÂMETRO DE 50 CM, INCLUSO CONCRETO FCK=30MPA E ARMADURA MÍNIMA (EXCLUSIVE BOMBEAMENTO, MOBILIZAÇÃO E DESMOBILIZAÇÃO). AF_12/2019</t>
  </si>
  <si>
    <t>4.2.2</t>
  </si>
  <si>
    <t>5602</t>
  </si>
  <si>
    <t>ARRASAMENTO MECANICO DE ESTACA DE CONCRETO ARMADO, DIAMETROS DE 41 CM A 60 CM. AF_05/2021</t>
  </si>
  <si>
    <t>5.1.1</t>
  </si>
  <si>
    <t>02473</t>
  </si>
  <si>
    <t>CONCRETO MAGRO PARA LASTRO, TRAÇO 1:4,5:4,5 (EM MASSA SECA DE CIMENTO/ AREIA MÉDIA/ SEIXO ROLADO) - PREPARO MECÂNICO COM BETONEIRA 400 L. AF_05/2021</t>
  </si>
  <si>
    <t>5.1.2</t>
  </si>
  <si>
    <t>6540</t>
  </si>
  <si>
    <t>FABRICAÇÃO, MONTAGEM E DESMONTAGEM DE FÔRMA PARA BLOCO DE COROAMENTO, EM CHAPA DE MADEIRA COMPENSADA RESINADA, E=17 MM, 4 UTILIZAÇÕES. AF_01/2024</t>
  </si>
  <si>
    <t>5.1.3</t>
  </si>
  <si>
    <t>6536</t>
  </si>
  <si>
    <t>FABRICAÇÃO, MONTAGEM E DESMONTAGEM DE FÔRMA PARA VIGA BALDRAME, EM MADEIRA SERRADA, E=25 MM, 4 UTILIZAÇÕES. AF_01/2024</t>
  </si>
  <si>
    <t>5.1.4</t>
  </si>
  <si>
    <t>6545</t>
  </si>
  <si>
    <t>ARMAÇÃO DE BLOCO UTILIZANDO AÇO CA-50 DE 8 MM - MONTAGEM. AF_01/2024</t>
  </si>
  <si>
    <t>KG</t>
  </si>
  <si>
    <t>5.1.5</t>
  </si>
  <si>
    <t>6546</t>
  </si>
  <si>
    <t>ARMAÇÃO DE BLOCO UTILIZANDO AÇO CA-50 DE 10 MM - MONTAGEM. AF_01/2024</t>
  </si>
  <si>
    <t>5.1.6</t>
  </si>
  <si>
    <t>04920</t>
  </si>
  <si>
    <t>ARMAÇÃO DE BLOCO, SAPATA ISOLADA, VIGA BALDRAME E SAPATA CORRIDA UTILIZANDO AÇO CA-50 DE 12,5 MM - MONTAGEM. AF_01/2024</t>
  </si>
  <si>
    <t>5.1.7</t>
  </si>
  <si>
    <t>04916</t>
  </si>
  <si>
    <t>ARMAÇÃO DE SAPATA ISOLADA, VIGA BALDRAME E SAPATA CORRIDA UTILIZANDO AÇO CA-60 DE 5 MM - MONTAGEM. AF_01/2024</t>
  </si>
  <si>
    <t>5.1.8</t>
  </si>
  <si>
    <t>04918</t>
  </si>
  <si>
    <t>ARMAÇÃO DE SAPATA ISOLADA, VIGA BALDRAME E SAPATA CORRIDA UTILIZANDO AÇO CA-50 DE 8 MM - MONTAGEM. AF_01/2024</t>
  </si>
  <si>
    <t>5.1.9</t>
  </si>
  <si>
    <t>04919</t>
  </si>
  <si>
    <t>ARMAÇÃO DE SAPATA ISOLADA, VIGA BALDRAME E SAPATA CORRIDA UTILIZANDO AÇO CA-50 DE 10 MM - MONTAGEM. AF_01/2024</t>
  </si>
  <si>
    <t>5.1.10</t>
  </si>
  <si>
    <t>5.1.11</t>
  </si>
  <si>
    <t>6557</t>
  </si>
  <si>
    <t>CONCRETAGEM DE BLOCO DE COROAMENTO OU VIGA BALDRAME, FCK 30 MPA, COM USO DE BOMBA - LANÇAMENTO, ADENSAMENTO E ACABAMENTO. AF_01/2024</t>
  </si>
  <si>
    <t>5.1.12</t>
  </si>
  <si>
    <t>8557</t>
  </si>
  <si>
    <t>IMPERMEABILIZAÇÃO DE SUPERFÍCIE COM EMULSÃO ASFÁLTICA, 2 DEMÃOS. AF_09/2023</t>
  </si>
  <si>
    <t>5.1.13</t>
  </si>
  <si>
    <t>11.015.0010-0</t>
  </si>
  <si>
    <t>ADITIVO EM PO HIDROFUGANTE E IMPERMEABILIZANTE,DESENVOLVIDO COM NANOTECNOLOGIA,PARA ADICAO EM CONCRETOS E ARGAMASSAS</t>
  </si>
  <si>
    <t>5.2.1</t>
  </si>
  <si>
    <t>2419</t>
  </si>
  <si>
    <t>MONTAGEM E DESMONTAGEM DE FÔRMA DE PILARES RETANGULARES E ESTRUTURAS SIMILARES, PÉ-DIREITO SIMPLES, EM CHAPA DE MADEIRA COMPENSADA RESINADA, 4 UTILIZAÇÕES. AF_09/2020</t>
  </si>
  <si>
    <t>5.2.2</t>
  </si>
  <si>
    <t>2759</t>
  </si>
  <si>
    <t>ARMAÇÃO DE PILAR OU VIGA DE ESTRUTURA CONVENCIONAL DE CONCRETO ARMADO UTILIZANDO AÇO CA-60 DE 5,0 MM - MONTAGEM. AF_06/2022</t>
  </si>
  <si>
    <t>5.2.3</t>
  </si>
  <si>
    <t>2760</t>
  </si>
  <si>
    <t>ARMAÇÃO DE PILAR OU VIGA DE ESTRUTURA CONVENCIONAL DE CONCRETO ARMADO UTILIZANDO AÇO CA-50 DE 6,3 MM - MONTAGEM. AF_06/2022</t>
  </si>
  <si>
    <t>5.2.4</t>
  </si>
  <si>
    <t>2762</t>
  </si>
  <si>
    <t>ARMAÇÃO DE PILAR OU VIGA DE ESTRUTURA CONVENCIONAL DE CONCRETO ARMADO UTILIZANDO AÇO CA-50 DE 10,0 MM - MONTAGEM. AF_06/2022</t>
  </si>
  <si>
    <t>5.2.5</t>
  </si>
  <si>
    <t>2763</t>
  </si>
  <si>
    <t>ARMAÇÃO DE PILAR OU VIGA DE ESTRUTURA CONVENCIONAL DE CONCRETO ARMADO UTILIZANDO AÇO CA-50 DE 12,5 MM - MONTAGEM. AF_06/2022</t>
  </si>
  <si>
    <t>5.2.6</t>
  </si>
  <si>
    <t>OMP.</t>
  </si>
  <si>
    <t>Próprio</t>
  </si>
  <si>
    <t>CONCRETAGEM DE PILARES, FCK = 30 MPA, COM USO DE BOMBA - LANÇAMENTO, ADENSAMENTO E ACABAMENTO</t>
  </si>
  <si>
    <t>5.3.1</t>
  </si>
  <si>
    <t>2473</t>
  </si>
  <si>
    <t>MONTAGEM E DESMONTAGEM DE FÔRMA DE VIGA, ESCORAMENTO COM GARFO DE MADEIRA, PÉ-DIREITO DUPLO, EM CHAPA DE MADEIRA PLASTIFICADA, 14 UTILIZAÇÕES. AF_09/2020</t>
  </si>
  <si>
    <t>5.3.2</t>
  </si>
  <si>
    <t>2510</t>
  </si>
  <si>
    <t>MONTAGEM E DESMONTAGEM DE FÔRMA DE LAJE MACIÇA, PÉ-DIREITO SIMPLES, EM CHAPA DE MADEIRA COMPENSADA RESINADA, 2 UTILIZAÇÕES. AF_09/2020</t>
  </si>
  <si>
    <t>5.3.3</t>
  </si>
  <si>
    <t>01792</t>
  </si>
  <si>
    <t>ESCORAMENTO DE FÔRMAS DE LAJE EM MADEIRA NÃO APARELHADA, PÉ-DIREITO SIMPLES, INCLUSO TRAVAMENTO, 4 UTILIZAÇÕES. AF_09/2020</t>
  </si>
  <si>
    <t>5.3.4</t>
  </si>
  <si>
    <t>5.3.5</t>
  </si>
  <si>
    <t>5.3.6</t>
  </si>
  <si>
    <t>2761</t>
  </si>
  <si>
    <t>ARMAÇÃO DE PILAR OU VIGA DE ESTRUTURA CONVENCIONAL DE CONCRETO ARMADO UTILIZANDO AÇO CA-50 DE 8,0 MM - MONTAGEM. AF_06/2022</t>
  </si>
  <si>
    <t>5.3.7</t>
  </si>
  <si>
    <t>5.3.8</t>
  </si>
  <si>
    <t>5.3.9</t>
  </si>
  <si>
    <t>04106</t>
  </si>
  <si>
    <t>ARMAÇÃO DE PILAR OU VIGA DE ESTRUTURA DE CONCRETO ARMADO EMBUTIDA EM ALVENARIA DE VEDAÇÃO UTILIZANDO AÇO CA-50 DE 16,0 MM - MONTAGEM. AF_06/2022</t>
  </si>
  <si>
    <t>5.3.10</t>
  </si>
  <si>
    <t>2768</t>
  </si>
  <si>
    <t>ARMAÇÃO DE LAJE DE ESTRUTURA CONVENCIONAL DE CONCRETO ARMADO UTILIZANDO AÇO CA-60 DE 5,0 MM - MONTAGEM. AF_06/2022</t>
  </si>
  <si>
    <t>5.3.11</t>
  </si>
  <si>
    <t>2769</t>
  </si>
  <si>
    <t>ARMAÇÃO DE LAJE DE ESTRUTURA CONVENCIONAL DE CONCRETO ARMADO UTILIZANDO AÇO CA-50 DE 6,3 MM - MONTAGEM. AF_06/2022</t>
  </si>
  <si>
    <t>5.3.12</t>
  </si>
  <si>
    <t>2770</t>
  </si>
  <si>
    <t>ARMAÇÃO DE LAJE DE ESTRUTURA CONVENCIONAL DE CONCRETO ARMADO UTILIZANDO AÇO CA-50 DE 8,0 MM - MONTAGEM. AF_06/2022</t>
  </si>
  <si>
    <t>5.3.13</t>
  </si>
  <si>
    <t>2771</t>
  </si>
  <si>
    <t>ARMAÇÃO DE LAJE DE ESTRUTURA CONVENCIONAL DE CONCRETO ARMADO UTILIZANDO AÇO CA-50 DE 10,0 MM - MONTAGEM. AF_06/2022</t>
  </si>
  <si>
    <t>5.3.14</t>
  </si>
  <si>
    <t>2772</t>
  </si>
  <si>
    <t>ARMAÇÃO DE LAJE DE ESTRUTURA CONVENCIONAL DE CONCRETO ARMADO UTILIZANDO AÇO CA-50 DE 12,5 MM - MONTAGEM. AF_06/2022</t>
  </si>
  <si>
    <t>5.3.15</t>
  </si>
  <si>
    <t>CONCRETAGEM DE VIGAS E LAJES, FCK=30 MPA, PARA LAJES MACIÇAS OU NERVURADAS COM USO DE BOMBA - LANÇAMENTO, ADENSAMENTO E ACABAMENTO</t>
  </si>
  <si>
    <t>5.4.1</t>
  </si>
  <si>
    <t>03076</t>
  </si>
  <si>
    <t>EXECUÇÃO DE LAJE SOBRE SOLO, ESPESSURA DE 10 CM, FCK = 30 MPA, COM USO DE FORMAS EM MADEIRA SERRADA. AF_09/2021</t>
  </si>
  <si>
    <t>5.4.2</t>
  </si>
  <si>
    <t>01995</t>
  </si>
  <si>
    <t>FABRICAÇÃO DE FÔRMA PARA ESCADAS, COM 1 LANCE E LAJE PLANA, EM CHAPA DE MADEIRA COMPENSADA RESINADA, E= 17 MM. AF_11/2020</t>
  </si>
  <si>
    <t>5.4.3</t>
  </si>
  <si>
    <t>5943</t>
  </si>
  <si>
    <t>ARMAÇÃO DE ESCADA, DE UMA ESTRUTURA CONVENCIONAL DE CONCRETO ARMADO UTILIZANDO AÇO CA-60 DE 5,0 MM - MONTAGEM. AF_11/2020</t>
  </si>
  <si>
    <t>5.4.4</t>
  </si>
  <si>
    <t>5944</t>
  </si>
  <si>
    <t>ARMAÇÃO DE ESCADA, DE UMA ESTRUTURA CONVENCIONAL DE CONCRETO ARMADO UTILIZANDO AÇO CA-50 DE 6,3 MM - MONTAGEM. AF_11/2020</t>
  </si>
  <si>
    <t>5.4.5</t>
  </si>
  <si>
    <t>5945</t>
  </si>
  <si>
    <t>ARMAÇÃO DE ESCADA, DE UMA ESTRUTURA CONVENCIONAL DE CONCRETO ARMADO UTILIZANDO AÇO CA-50 DE 8,0 MM - MONTAGEM. AF_11/2020</t>
  </si>
  <si>
    <t>5.4.6</t>
  </si>
  <si>
    <t>03686</t>
  </si>
  <si>
    <t>CONCRETAGEM DE ESCADAS, FCK=25 MPA, COM USO DE BOMBA - LANÇAMENTO, ADENSAMENTO E ACABAMENTO. AF_02/2022_PS</t>
  </si>
  <si>
    <t>5.5.1</t>
  </si>
  <si>
    <t>5.5.2</t>
  </si>
  <si>
    <t>11.004.0020-1</t>
  </si>
  <si>
    <t>FORMAS DE MADEIRA DE 3ª PARA MOLDAGEM DE PECAS DE CONCRETO A RMADO COM PARAMENTOS PLANOS,EM LAJES,VIGAS,PAREDES,ETC,SERVI NDO A MADEIRA 3 VEZES,INCLUSIVE DESMOLDAGEM,EXCLUSIVE ESCORA MENTO. 3%-DESGASTE DE FERRAMENTAS E EPI</t>
  </si>
  <si>
    <t>5.5.3</t>
  </si>
  <si>
    <t>5.5.4</t>
  </si>
  <si>
    <t>5.5.5</t>
  </si>
  <si>
    <t>5.5.6</t>
  </si>
  <si>
    <t>5.5.7</t>
  </si>
  <si>
    <t>5.5.8</t>
  </si>
  <si>
    <t>00067</t>
  </si>
  <si>
    <t>ARMAÇÃO DO SISTEMA DE PAREDES DE CONCRETO, EXECUTADA COMO REFORÇO, VERGALHÃO DE 5,0 MM DE DIÂMETRO. AF_12/2024</t>
  </si>
  <si>
    <t>5.5.9</t>
  </si>
  <si>
    <t>1602</t>
  </si>
  <si>
    <t>ARMAÇÃO DO SISTEMA DE PAREDES DE CONCRETO, EXECUTADA COMO REFORÇO, VERGALHÃO DE 8,0 MM DE DIÂMETRO. AF_12/2024</t>
  </si>
  <si>
    <t>5.5.10</t>
  </si>
  <si>
    <t>1603</t>
  </si>
  <si>
    <t>ARMAÇÃO DO SISTEMA DE PAREDES DE CONCRETO, EXECUTADA COMO REFORÇO, VERGALHÃO DE 10,0 MM DE DIÂMETRO. AF_12/2024</t>
  </si>
  <si>
    <t>5.5.11</t>
  </si>
  <si>
    <t>00068</t>
  </si>
  <si>
    <t>ARMAÇÃO DO SISTEMA DE PAREDES DE CONCRETO, EXECUTADA COMO REFORÇO, VERGALHÃO DE 12,5 MM DE DIÂMETRO. AF_12/2024</t>
  </si>
  <si>
    <t>5.5.12</t>
  </si>
  <si>
    <t>5.5.13</t>
  </si>
  <si>
    <t>CONCRETAGEM DE RESERVATÓRIOS, FCK=30 MPA, COM USO DE BOMBA - LANÇAMENTO, ADENSAMENTO E ACABAMENTO</t>
  </si>
  <si>
    <t>5.5.14</t>
  </si>
  <si>
    <t>5.6.1</t>
  </si>
  <si>
    <t>04927</t>
  </si>
  <si>
    <t>FABRICAÇÃO, MONTAGEM E DESMONTAGEM DE FÔRMA PARA SAPATA CORRIDA, EM MADEIRA SERRADA, E=25 MM, 4 UTILIZAÇÕES. AF_01/2024</t>
  </si>
  <si>
    <t>5.6.2</t>
  </si>
  <si>
    <t>5.6.3</t>
  </si>
  <si>
    <t>5.6.4</t>
  </si>
  <si>
    <t>5.6.5</t>
  </si>
  <si>
    <t>5.6.6</t>
  </si>
  <si>
    <t>5.6.7</t>
  </si>
  <si>
    <t>5.6.8</t>
  </si>
  <si>
    <t>04924</t>
  </si>
  <si>
    <t>CONCRETAGEM DE SAPATA CORRIDA, FCK 30 MPA, COM USO DE BOMBA - LANÇAMENTO, ADENSAMENTO E ACABAMENTO. AF_01/2024</t>
  </si>
  <si>
    <t>5.6.9</t>
  </si>
  <si>
    <t>5.6.10</t>
  </si>
  <si>
    <t>5.6.11</t>
  </si>
  <si>
    <t>6.1.1</t>
  </si>
  <si>
    <t>03322</t>
  </si>
  <si>
    <t>ALVENARIA DE VEDAÇÃO DE BLOCOS CERÂMICOS FURADOS NA VERTICAL DE 9X19X39 CM (ESPESSURA 9 CM) E ARGAMASSA DE ASSENTAMENTO COM PREPARO EM BETONEIRA. AF_12/2021</t>
  </si>
  <si>
    <t>6.1.2</t>
  </si>
  <si>
    <t>03371</t>
  </si>
  <si>
    <t>ALVENARIA DE VEDAÇÃO DE BLOCOS CERÂMICOS FURADOS NA HORIZONTAL DE 19X19X39 CM (ESPESSURA 19 CM) E ARGAMASSA DE ASSENTAMENTO COM PREPARO MANUAL. AF_12/2021</t>
  </si>
  <si>
    <t>6.1.3</t>
  </si>
  <si>
    <t>03318</t>
  </si>
  <si>
    <t>ALVENARIA DE VEDAÇÃO DE BLOCOS VAZADOS DE CONCRETO DE 14X19X39 CM (ESPESSURA 14 CM) E ARGAMASSA DE ASSENTAMENTO COM PREPARO EM BETONEIRA. AF_12/2021</t>
  </si>
  <si>
    <t>6.1.4</t>
  </si>
  <si>
    <t>3203</t>
  </si>
  <si>
    <t>FIXAÇÃO (ENCUNHAMENTO) DE ALVENARIA DE VEDAÇÃO COM ESPUMA DE POLIURETANO EXPANSIVA. AF_03/2024</t>
  </si>
  <si>
    <t>6.1.5</t>
  </si>
  <si>
    <t>3187</t>
  </si>
  <si>
    <t>VERGA MOLDADA IN LOCO EM CONCRETO, ESPESSURA DE *20* CM. AF_03/2024</t>
  </si>
  <si>
    <t>6.1.6</t>
  </si>
  <si>
    <t>3197</t>
  </si>
  <si>
    <t>CONTRAVERGA MOLDADA IN LOCO EM CONCRETO, ESPESSURA DE *20* CM. AF_03/2024</t>
  </si>
  <si>
    <t>6.1.7</t>
  </si>
  <si>
    <t>8575</t>
  </si>
  <si>
    <t>TRATAMENTO DE JUNTA DE DILATAÇÃO, COM TARUGO DE POLIETILENO E SELANTE PU, INCLUSO PREENCHIMENTO COM ESPUMA EXPANSIVA PU. AF_09/2023</t>
  </si>
  <si>
    <t>6.2.1</t>
  </si>
  <si>
    <t>6359</t>
  </si>
  <si>
    <t>PAREDE COM SISTEMA EM CHAPAS DE GESSO PARA DRYWALL, USO INTERNO, COM DUAS FACES SIMPLES E ESTRUTURA METÁLICA COM GUIAS SIMPLES PARA PAREDES COM ÁREA LÍQUIDA MAIOR OU IGUAL A 6 M2, COM VÃOS. AF_07/2023_PS</t>
  </si>
  <si>
    <t>6.2.2</t>
  </si>
  <si>
    <t>PAREDE COM SISTEMA EM CHAPAS DE GESSO PARA DRYWALL, RESISTENTE À UMIDADE, COM DUAS FACES SIMPLES E ESTRUTURA METÁLICA COM GUIAS SIMPLES, SEM VÃOS, INCLUSIVE REFORÇOS PARA INSTALAÇÃO DE APARELHOS E EQUIPAMENTOS</t>
  </si>
  <si>
    <t>6.2.3</t>
  </si>
  <si>
    <t>13.157.0010-0</t>
  </si>
  <si>
    <t>REVESTIMENTO DE PAREDES OU TETOS COM TECIDO ISOLANTE ACUSTIC O,EM MANTA DE LA DE VIDRO REVESTIDA COM FOLHA DE ALUMINIO 3%-DESGASTE DE FERRAMENTAS E EPI</t>
  </si>
  <si>
    <t>6.2.4</t>
  </si>
  <si>
    <t>4.30.843</t>
  </si>
  <si>
    <t>CPOS/CDH</t>
  </si>
  <si>
    <t>U DIVISÓRIA TIPO PISO/TETO EM VIDRO TEMPERADO DUPLO E MICRO PERSIANAS, COM COLUNA ESTRUTURAL EM ALUMÍNIO EXTRUDADO</t>
  </si>
  <si>
    <t>6.2.5</t>
  </si>
  <si>
    <t>02253</t>
  </si>
  <si>
    <t>DIVISORIA SANITÁRIA, EM GRANITO CINZA POLIDO, ESP = 3CM, ASSENTADO COM ARGAMASSA COLANTE AC III-E. AF_10/2025</t>
  </si>
  <si>
    <t>6.2.6</t>
  </si>
  <si>
    <t>DIVISORIA - PAINEL MDF, LINHA 90 MM - INCLUSIVE FERRAGENS EM PERFIS DE ALUMÍNIO EXTRUDADO E CALHA EMBUTIDA PARA TOMADA ELÉTRICA (4PONTOS) E REDE (2 PONTOS)</t>
  </si>
  <si>
    <t>6.3.1</t>
  </si>
  <si>
    <t>7905</t>
  </si>
  <si>
    <t>CHAPISCO APLICADO EM ALVENARIA (COM PRESENÇA DE VÃOS) E ESTRUTURAS DE CONCRETO DE FACHADA, COM COLHER DE PEDREIRO. ARGAMASSA TRAÇO 1:3 COM PREPARO EM BETONEIRA 400L. AF_10/2022</t>
  </si>
  <si>
    <t>6.3.2</t>
  </si>
  <si>
    <t>04217</t>
  </si>
  <si>
    <t>EMBOÇO OU MASSA ÚNICA EM ARGAMASSA TRAÇO 1:2:8, PREPARO MECÂNICA COM BETONEIRA 400 L, APLICADA MANUALMENTE EM PANOS DE FACHADA COM PRESENÇA DE VÃOS, ESPESSURA DE 25 MM, ACESSO POR ANDAIME. AF_08/2022</t>
  </si>
  <si>
    <t>6.3.3</t>
  </si>
  <si>
    <t>7535</t>
  </si>
  <si>
    <t>EMBOÇO, EM ARGAMASSA TRAÇO 1:2:8, PREPARO MECÂNICO, APLICADO MANUALMENTE EM PAREDES INTERNAS DE AMBIENTES COM ÁREA MAIOR QUE 10M², E = 17,5MM, COM TALISCAS. AF_03/2024</t>
  </si>
  <si>
    <t>6.3.4</t>
  </si>
  <si>
    <t>7273</t>
  </si>
  <si>
    <t>REVESTIMENTO CERÂMICO PARA PAREDES INTERNAS COM PLACAS TIPO ESMALTADA DE DIMENSÕES 33X45 CM APLICADAS NA ALTURA INTEIRA DAS PAREDES. AF_02/2023_PE</t>
  </si>
  <si>
    <t>6.3.5</t>
  </si>
  <si>
    <t>21085</t>
  </si>
  <si>
    <t>SBC</t>
  </si>
  <si>
    <t>EMBOCO TEXTURA RISCADO PREMIUN GRAFFIATO TERRACOTA HYDRONORT</t>
  </si>
  <si>
    <t>6.3.6</t>
  </si>
  <si>
    <t>02489</t>
  </si>
  <si>
    <t>PINTURA HIDROFUGANTE COM SILICONE, APLICAÇÃO MANUAL, 2 DEMÃOS. AF_05/2021</t>
  </si>
  <si>
    <t>6.3.7</t>
  </si>
  <si>
    <t>2.07.250</t>
  </si>
  <si>
    <t>U PERFIL DE ACABAMENTO COM BORRACHA TERMOPLÁSTICA VULCANIZADA CONTÍNUA FLEXÍVEL, PARA JUNTA DE DILATAÇÃO DE EMBUTIR - PAREDE-PAREDE OU FORRO-FORRO</t>
  </si>
  <si>
    <t>m</t>
  </si>
  <si>
    <t>6.4.1</t>
  </si>
  <si>
    <t>REVESTIMENTO DE FACHADA EXTERNA, COM PEDRA DO PEDRA GRANITO BRANCO SIENA, ACABAMENTO LEVIGADO, FIXADO COM ARGAMASSA</t>
  </si>
  <si>
    <t>6.4.2</t>
  </si>
  <si>
    <t>REVESTIMENTO PORCELANATO, PARA PAREDES EXTERNAS DE FACHADA, PLACAS DE 60 X 120 CM, ALINHADAS A PRUMO</t>
  </si>
  <si>
    <t>6.4.3</t>
  </si>
  <si>
    <t>REVESTIMENTO EXTERNO, COM PEDRA DO PEDRA GRANITO, ACABAMENTO LEVIGADO, FIXADO COM ARGAMASSA</t>
  </si>
  <si>
    <t>6.5.1</t>
  </si>
  <si>
    <t>0039512</t>
  </si>
  <si>
    <t>FORRO DE FIBRA MINERAL EM PLACAS DE 1250 X 625 MM, E = 15 MM, BORDA RETA, COM PINTURA ANTIMOFO, APOIADO EM PERFIL DE ACO GALVANIZADO COM 24 MM DE BASE - INSTALADO</t>
  </si>
  <si>
    <t>6.5.2</t>
  </si>
  <si>
    <t>6114</t>
  </si>
  <si>
    <t>FORRO EM DRYWALL, PARA AMBIENTES COMERCIAIS, INCLUSIVE ESTRUTURA BIRECIONAL DE FIXAÇÃO. AF_08/2023_PS</t>
  </si>
  <si>
    <t>6.5.3</t>
  </si>
  <si>
    <t>9054</t>
  </si>
  <si>
    <t>ACABAMENTOS PARA FORRO (SANCA DE GESSO, MONTADA NA OBRA). AF_08/2023_PS</t>
  </si>
  <si>
    <t>6.6.1</t>
  </si>
  <si>
    <t>7630</t>
  </si>
  <si>
    <t>CONTRAPISO EM ARGAMASSA TRAÇO 1:4 (CIMENTO E AREIA), PREPARO MECÂNICO COM BETONEIRA 400 L, APLICADO EM ÁREAS SECAS SOBRE LAJE, ADERIDO, ACABAMENTO NÃO REFORÇADO, ESPESSURA 3CM. AF_07/2021</t>
  </si>
  <si>
    <t>6.6.2</t>
  </si>
  <si>
    <t>7745</t>
  </si>
  <si>
    <t>CONTRAPISO EM ARGAMASSA TRAÇO 1:4 (CIMENTO E AREIA), PREPARO MECÂNICO COM BETONEIRA 400 L, APLICADO EM ÁREAS MOLHADAS SOBRE LAJE, ADERIDO, ACABAMENTO NÃO REFORÇADO, ESPESSURA 3CM. AF_07/2021</t>
  </si>
  <si>
    <t>6.6.3</t>
  </si>
  <si>
    <t>CONTRAPISO EM ARGAMASSA, TRAÇO 1:4, PREENCHIMENTO COM EPS - ESPESSURA 30CM - REFORÇADO COM TELA METÁLICA</t>
  </si>
  <si>
    <t>M²</t>
  </si>
  <si>
    <t>6.6.4</t>
  </si>
  <si>
    <t>13.331.0020-0</t>
  </si>
  <si>
    <t>REVESTIMENTO DE PISO CERAMICO EM PORCELANATO,ACABAMENTO DA B ORDA RETIFICADO,NO FORMATO (90X90)CM,PARA USO EM AREAS COMER CIAIS COM TRAFEGO INTENSO,CONFORME ABNT NBR ISO 13006,ASSENT E EM SUPERFICIE NIVELADA COM ARGAMASSA COLANTE E REJUNTAMENT O PRONTO GOS SOCIAIS COMERCIAIS TRAFEGO INTENSO,(90X90)CM,ABNT NBR ISO 13006</t>
  </si>
  <si>
    <t>6.6.5</t>
  </si>
  <si>
    <t>01727</t>
  </si>
  <si>
    <t>PISO VINÍLICO SEMI-FLEXÍVEL EM PLACAS, PADRÃO LISO, ESPESSURA 3,2 MM, FIXADO COM COLA. AF_09/2020</t>
  </si>
  <si>
    <t>6.6.6</t>
  </si>
  <si>
    <t>01092</t>
  </si>
  <si>
    <t>PISO EM GRANITO APLICADO EM CALÇADAS OU PISOS EXTERNOS. AF_05/2020</t>
  </si>
  <si>
    <t>6.6.7</t>
  </si>
  <si>
    <t>04658</t>
  </si>
  <si>
    <t>PISO PODOTÁTIL DE ALERTA OU DIRECIONAL, DE CONCRETO, ASSENTADO SOBRE ARGAMASSA. AF_03/2024</t>
  </si>
  <si>
    <t>6.6.8</t>
  </si>
  <si>
    <t>70021</t>
  </si>
  <si>
    <t>PISO TATIL DIRECIONAL ACO INOX PARAFUSADO (COM RANHURAS)</t>
  </si>
  <si>
    <t>6.6.9</t>
  </si>
  <si>
    <t>2.07.230</t>
  </si>
  <si>
    <t>U PERFIL DE ACABAMENTO COM BORRACHA TERMOPLÁSTICA VULCANIZADA CONTÍNUA FLEXÍVEL, PARA JUNTA DE DILATAÇÃO DE EMBUTIR - PISO-PISO</t>
  </si>
  <si>
    <t>6.6.10</t>
  </si>
  <si>
    <t>1.10.050</t>
  </si>
  <si>
    <t>U RODAPÉ DE POLIESTIRENO, ESPESSURA DE 7 CM</t>
  </si>
  <si>
    <t>6.6.11</t>
  </si>
  <si>
    <t>8689</t>
  </si>
  <si>
    <t>SOLEIRA EM GRANITO, LARGURA 15 CM, ESPESSURA 2,0 CM. AF_09/2020</t>
  </si>
  <si>
    <t>6.6.12</t>
  </si>
  <si>
    <t>30302</t>
  </si>
  <si>
    <t>RODAPE 7,5cm VINILICO CURVO FADEMAC</t>
  </si>
  <si>
    <t>6.7.1</t>
  </si>
  <si>
    <t>2398</t>
  </si>
  <si>
    <t>EXECUÇÃO DE PAVIMENTO EM PISO INTERTRAVADO, COM BLOCO RETANGULAR COR NATURAL DE 20 X 10 CM, ESPESSURA 8 CM. AF_10/2022</t>
  </si>
  <si>
    <t>6.7.2</t>
  </si>
  <si>
    <t>7111</t>
  </si>
  <si>
    <t>EXECUÇÃO DE PAVIMENTO DE CONCRETO ARMADO (PCA), FCK = 30 MPA, ESPESSURA DE 15,0 CM. AF_04/2022</t>
  </si>
  <si>
    <t>6.7.3</t>
  </si>
  <si>
    <t>4992</t>
  </si>
  <si>
    <t>EXECUÇÃO DE PASSEIO (CALÇADA) OU PISO DE CONCRETO COM CONCRETO MOLDADO IN LOCO, FEITO EM OBRA, ACABAMENTO CONVENCIONAL, ESPESSURA 6 CM, ARMADO. AF_08/2022</t>
  </si>
  <si>
    <t>6.7.4</t>
  </si>
  <si>
    <t>4279</t>
  </si>
  <si>
    <t>ASSENTAMENTO DE GUIA (MEIO-FIO) EM TRECHO RETO, CONFECCIONADA EM CONCRETO PRÉ-FABRICADO, DIMENSÕES 39X6,5X6,5X19 CM (COMPRIMENTO X BASE INFERIOR X BASE SUPERIOR X ALTURA), PARA DELIMITAÇÃO DE JARDINS, PRAÇAS OU PASSEIOS. AF_01/2024</t>
  </si>
  <si>
    <t>6.7.5</t>
  </si>
  <si>
    <t>71843</t>
  </si>
  <si>
    <t>PISOGRAMA CONCREGRAMA/PISOGRAMA 60x45x9cm</t>
  </si>
  <si>
    <t>6.8.1</t>
  </si>
  <si>
    <t>01965</t>
  </si>
  <si>
    <t>PEITORIL LINEAR EM GRANITO OU MÁRMORE, L = 15CM, ASSENTADO COM ARGAMASSA 1:6 COM ADITIVO. AF_11/2020</t>
  </si>
  <si>
    <t>6.8.2</t>
  </si>
  <si>
    <t>01966</t>
  </si>
  <si>
    <t>CHAPIM SOBRE MUROS LINEARES, EM GRANITO OU MÁRMORE, L = 25 CM, ASSENTADO COM ARGAMASSA 1:6 COM ADITIVO. AF_11/2020</t>
  </si>
  <si>
    <t>6.8.3</t>
  </si>
  <si>
    <t>11.013.0006-0</t>
  </si>
  <si>
    <t>CHAPIM DE CONCRETO ARMADO,APARENTE,COM ACABAMENTO DESEMPENAD O,MEDINDO (22X10)CM,CONFORME PROJETO TIPO Nº 6062/EMOP,FUNDI DO NO LOCAL 3%-DESGASTE DE FERRAMENTAS E EPI</t>
  </si>
  <si>
    <t>6.8.4</t>
  </si>
  <si>
    <t>7736</t>
  </si>
  <si>
    <t>PEÇA RETANGULAR PRÉ-MOLDADA, VOLUME DE CONCRETO ACIMA DE 100 LITROS, TAXA DE AÇO APROXIMADA DE 30KG/M³. AF_03/2024</t>
  </si>
  <si>
    <t>7.1.1</t>
  </si>
  <si>
    <t>8485</t>
  </si>
  <si>
    <t>FUNDO SELADOR ACRÍLICO, APLICAÇÃO MANUAL EM PAREDE, UMA DEMÃO. AF_04/2023</t>
  </si>
  <si>
    <t>7.1.2</t>
  </si>
  <si>
    <t>8497</t>
  </si>
  <si>
    <t>EMASSAMENTO COM MASSA LÁTEX, APLICAÇÃO EM PAREDE, DUAS DEMÃOS, LIXAMENTO MANUAL. AF_04/2023</t>
  </si>
  <si>
    <t>7.1.3</t>
  </si>
  <si>
    <t>8489</t>
  </si>
  <si>
    <t>PINTURA LÁTEX ACRÍLICA PREMIUM, APLICAÇÃO MANUAL EM PAREDES, DUAS DEMÃOS. AF_04/2023</t>
  </si>
  <si>
    <t>7.2.1</t>
  </si>
  <si>
    <t>00717</t>
  </si>
  <si>
    <t>LIXAMENTO MANUAL EM SUPERFÍCIES METÁLICAS EM OBRA. AF_01/2020</t>
  </si>
  <si>
    <t>7.2.2</t>
  </si>
  <si>
    <t>00720</t>
  </si>
  <si>
    <t>PINTURA COM TINTA ALQUÍDICA DE FUNDO (TIPO ZARCÃO) APLICADA A ROLO OU PINCEL SOBRE PERFIL METÁLICO EXECUTADO EM FÁBRICA (POR DEMÃO). AF_01/2020</t>
  </si>
  <si>
    <t>7.2.3</t>
  </si>
  <si>
    <t>00759</t>
  </si>
  <si>
    <t>PINTURA COM TINTA ALQUÍDICA DE ACABAMENTO (ESMALTE SINTÉTICO BRILHANTE) PULVERIZADA SOBRE SUPERFÍCIES METÁLICAS (EXCETO PERFIL) EXECUTADO EM OBRA (02 DEMÃOS). AF_01/2020_PE</t>
  </si>
  <si>
    <t>7.2.4</t>
  </si>
  <si>
    <t>17.014.0015-</t>
  </si>
  <si>
    <t>PINTURA ELETROSTATICA SOBRE ESQUADRIA DE ALUMINIO</t>
  </si>
  <si>
    <t>7.3.1</t>
  </si>
  <si>
    <t>02507</t>
  </si>
  <si>
    <t>PINTURA DE DEMARCAÇÃO DE VAGA COM TINTA EPÓXI, E = 10 CM, APLICAÇÃO MANUAL. AF_05/2021</t>
  </si>
  <si>
    <t>7.3.2</t>
  </si>
  <si>
    <t>02491</t>
  </si>
  <si>
    <t>PINTURA DE PISO COM TINTA ACRÍLICA, APLICAÇÃO MANUAL, 2 DEMÃOS, INCLUSO FUNDO PREPARADOR. AF_05/2021</t>
  </si>
  <si>
    <t>7.4.1</t>
  </si>
  <si>
    <t>8484</t>
  </si>
  <si>
    <t>FUNDO SELADOR ACRÍLICO, APLICAÇÃO MANUAL EM TETO, UMA DEMÃO. AF_04/2023</t>
  </si>
  <si>
    <t>7.4.2</t>
  </si>
  <si>
    <t>8496</t>
  </si>
  <si>
    <t>EMASSAMENTO COM MASSA LÁTEX, APLICAÇÃO EM TETO, DUAS DEMÃOS, LIXAMENTO MANUAL. AF_04/2023</t>
  </si>
  <si>
    <t>7.4.3</t>
  </si>
  <si>
    <t>8488</t>
  </si>
  <si>
    <t>PINTURA LÁTEX ACRÍLICA PREMIUM, APLICAÇÃO MANUAL EM TETO, DUAS DEMÃOS. AF_04/2023</t>
  </si>
  <si>
    <t>8.1.1</t>
  </si>
  <si>
    <t>0790</t>
  </si>
  <si>
    <t>KIT DE PORTA-PRONTA DE MADEIRA EM ACABAMENTO MELAMÍNICO BRANCO, FOLHA LEVE OU MÉDIA, 80X210CM, EXCLUSIVE FECHADURA, FIXAÇÃO COM PREENCHIMENTO PARCIAL DE ESPUMA EXPANSIVA - FORNECIMENTO E INSTALAÇÃO. AF_12/2019</t>
  </si>
  <si>
    <t>8.1.2</t>
  </si>
  <si>
    <t>0793</t>
  </si>
  <si>
    <t>KIT DE PORTA-PRONTA DE MADEIRA EM ACABAMENTO MELAMÍNICO BRANCO, FOLHA PESADA OU SUPERPESADA, 90X210CM, FIXAÇÃO COM PREENCHIMENTO TOTAL DE ESPUMA EXPANSIVA - FORNECIMENTO E INSTALAÇÃO. AF_12/2019</t>
  </si>
  <si>
    <t>8.1.3</t>
  </si>
  <si>
    <t>10460</t>
  </si>
  <si>
    <t>PORTA COMPLETA MADEIRA 1 FL.0,70x2,175m-FER.+REV. LAMINADO</t>
  </si>
  <si>
    <t>8.1.4</t>
  </si>
  <si>
    <t>PORTA DIVISÓRIA EM VIDRO TEMPERADO DUPLO E MICRO PERSIANAS, 80X210CM, COM COLUNA ESTRUTURAL EM ALUMÍNIO EXTRUDADO, INCLUINDO FECHADURA E DOBRADIÇAS - FORNECIMENTO E INSTALAÇÃO</t>
  </si>
  <si>
    <t>8.1.5</t>
  </si>
  <si>
    <t>1341</t>
  </si>
  <si>
    <t>PORTA EM ALUMÍNIO DE ABRIR TIPO VENEZIANA COM GUARNIÇÃO, FIXAÇÃO COM PARAFUSOS - FORNECIMENTO E INSTALAÇÃO. AF_12/2019</t>
  </si>
  <si>
    <t>8.1.6</t>
  </si>
  <si>
    <t>0838</t>
  </si>
  <si>
    <t>PORTA CORTA-FOGO 90X210X4CM - FORNECIMENTO E INSTALAÇÃO. AF_10/2025</t>
  </si>
  <si>
    <t>8.1.7</t>
  </si>
  <si>
    <t>0830</t>
  </si>
  <si>
    <t>FECHADURA DE EMBUTIR COM CILINDRO, EXTERNA, COMPLETA, ACABAMENTO PADRÃO MÉDIO, INCLUSO EXECUÇÃO DE FURO - FORNECIMENTO E INSTALAÇÃO. AF_12/2019</t>
  </si>
  <si>
    <t>8.1.8</t>
  </si>
  <si>
    <t>0831</t>
  </si>
  <si>
    <t>FECHADURA DE EMBUTIR PARA PORTA DE BANHEIRO, COMPLETA, ACABAMENTO PADRÃO MÉDIO, INCLUSO EXECUÇÃO DE FURO - FORNECIMENTO E INSTALAÇÃO. AF_12/2019</t>
  </si>
  <si>
    <t>8.1.9</t>
  </si>
  <si>
    <t>14.002.0240-0</t>
  </si>
  <si>
    <t>PROTECAO PARA PORTA EM ACO INOX ESCOVADO,CHAPA N°14,COM 30CM DE ALTURA.FORNECIMENTO E COLOCACAO 3%-DESGASTE DE FERRAMENTAS E EPI 15%-PERDAS E DEMAIS MATERIAIS NECESSARIOS</t>
  </si>
  <si>
    <t>8.1.10</t>
  </si>
  <si>
    <t>PORTA SANITÁRIA, 60X180CM, PARA CABINE, EM PAINÉIS ESTRUTURAIS TS, INCLUSIVE ESTRUTURA, PORTA E FERRAGENS</t>
  </si>
  <si>
    <t>8.1.11</t>
  </si>
  <si>
    <t>14.003.0149-0</t>
  </si>
  <si>
    <t>JANELA DE ALUMINIO ANODIZADO EM BRONZE OU PRETO, TIPO MAXIM- AR, COM 1 PAINEL DESLIZANTE PROJETANTE, PROVIDA DE HASTE DE COMANDO,EM PERFIS SERIE 28.FORNECIMENTO E COLOCACAO 86,2%- ANODIZACAO TONAL.BRONZE E PRETO (15%),ACESSORIOS(62%) 18,45%- ANODIZACAO EM TONALIDADE BRONZE E PRETO (15%) E DESGA STE DE FERRAMENTAS E EPI (3%)</t>
  </si>
  <si>
    <t>8.1.12</t>
  </si>
  <si>
    <t>PORTA ACÚSTICA DE MADEIRA SÓLIDA COM LÃ DE VIDRO, BORRACHA DE ALTA DENSIDADE, COM GAXETAS DE SILICONE PARA VEDAÇÃO PERMIETRICA, SOLEIRA ACÚSTICA, MOLA DE FECHAMENTO, E=80MM RW= 40DB, ACABAMENTO EXTERNO MDF MADEIRADO, COM BARRA ANTIPÂNICO DIM.180X210CM - FORNECIMENTO E INSTALAÇÃO</t>
  </si>
  <si>
    <t>8.2.1</t>
  </si>
  <si>
    <t>14.004.0120-0</t>
  </si>
  <si>
    <t>VIDRO TEMPERADO INCOLOR,10MM DE ESPESSURA,PARA PORTAS OU PAI NEIS FIXOS,EXCLUSIVE FERRAGENS.FORNECIMENTO E COLOCACAO</t>
  </si>
  <si>
    <t>8.2.2</t>
  </si>
  <si>
    <t>14.007.0195-0</t>
  </si>
  <si>
    <t>FERRAGENS PARA PAINEIS FIXOS DE VIDRO TEMPERADO DE 10MM(CONJ UNTO COMPLETO),CONSTANDO DE FORNECIMENTO SEM COLOCACAO(ESTA INCLUIDA NO FORNECIMENTO E COLOCACAO DO VIDRO)</t>
  </si>
  <si>
    <t>8.2.3</t>
  </si>
  <si>
    <t>02185</t>
  </si>
  <si>
    <t>PORTA DE ABRIR COM MOLA HIDRÁULICA, EM VIDRO TEMPERADO, 2 FOLHAS DE 90X210 CM, ESPESSURA DE 10 MM, INCLUSIVE ACESSÓRIOS. AF_11/2025</t>
  </si>
  <si>
    <t>8.2.4</t>
  </si>
  <si>
    <t>02184</t>
  </si>
  <si>
    <t>PORTA DE ABRIR COM MOLA HIDRÁULICA, EM VIDRO TEMPERADO, 90X210 CM, ESPESSURA 10 MM, INCLUSIVE ACESSÓRIOS. AF_11/2025</t>
  </si>
  <si>
    <t>8.2.5</t>
  </si>
  <si>
    <t>14.004.0073-0</t>
  </si>
  <si>
    <t>VIDRO LAMINADO,COM ESPESSURA DE 10MM.FORNECIMENTO E COLOCACA O 10%-MATERIAL PARA FIXACAO DO VIDRO 3%-DESGASTE DE FERRAMENTAS E EPI</t>
  </si>
  <si>
    <t>8.2.6</t>
  </si>
  <si>
    <t>14.003.0163-0</t>
  </si>
  <si>
    <t>CAIXILHO FIXO DE ALUMINIO ANODIZADO AO NATURAL,SERIE 28,PARA VIDRO.FORNECIMENTO E COLOCACAO 3%-DESGASTE DE FERRAMENTAS E EPI 20%-ANODIZACAO E ACESSORIOS</t>
  </si>
  <si>
    <t>8.2.7</t>
  </si>
  <si>
    <t>14.003.0211-0</t>
  </si>
  <si>
    <t>PORTA DE ALUMINIO ANODIZADO EM BRONZE OU PRETO,DE CORRER,COM 2 FOLHAS,TENDO 1 CONTRAPINAZIO DIVIDINDO A ESQUADRIA EM 2 V AZIOS PARA VIDRO,EM PERFIS SERIE 25,EXCLUSIVE FECHADURA.FORN ECIMENTO E COLOCACAO 57,55%- ANODIZACAO(15%),ACESSORIOS(37%) 18,45%- ANODIZACAO(15%),DESGASTE DE FERRAMENTAS E EPI(3%)</t>
  </si>
  <si>
    <t>8.2.8</t>
  </si>
  <si>
    <t>14.003.0201-0</t>
  </si>
  <si>
    <t>PORTA DE ALUMINIO ANODIZADO EM BRONZE OU PRETO,TENDO 1 CONTR APINAZIO DIVIDINDO A ESQUADRIA EM 2 VAZIOS PARA VIDRO,EM PER FIS SERIE 25,EXCLUSIVE FECHADURAS.FORNECIMENTO E COLOCACAO 55,25%-ANODIZACAO TONAL.BRONZE OU PRETO(15%),ACESSORIOS(35%) 18,45%-ANODIZACAO EM TONALIDADE BRONZE OU PRETO (15%) E DESG ASTE DE FERRAMENTAS E EPI</t>
  </si>
  <si>
    <t>8.2.9</t>
  </si>
  <si>
    <t>KIT AUTOMAÇÃO DE PORTA AUTOMÁTICA DE CORRER, ALTO FLUXO, FORNECIMENTO E INSTALAÇÃO</t>
  </si>
  <si>
    <t>8.2.10</t>
  </si>
  <si>
    <t>40561</t>
  </si>
  <si>
    <t>PUXADOR TUBULAR TIPO ALCA DUPLO INOX ESCOVADO 30CM</t>
  </si>
  <si>
    <t>8.3.1</t>
  </si>
  <si>
    <t>18.016.0205-0</t>
  </si>
  <si>
    <t>CORRIMAO DUPLO EM TUBO DE ACO INOX COM DIAMETRO DE 1.1/2",BA RRA SUPERIOR COM ALTURA DE 92CM E BARRA INFERIOR COM ALTURA DE 70CM,FIXADO EM MONTANTES DE ACO INOX COM DIAMETRO DE 1.1/ 2",CONFORME ABNT NBR 9050 PARA ACESSIBILIDADE.FORNECIMENTO E COLOCACAO 3%-DESGASTE DE FERRAMENTAS E EPI 35%-DEMAIS MATERIAIS NECESSARIOS</t>
  </si>
  <si>
    <t>8.3.2</t>
  </si>
  <si>
    <t>11700</t>
  </si>
  <si>
    <t>ESCADA MARINHEIRO PERFIL 1.1/2"" DE ACO COM GUARDA CORPO</t>
  </si>
  <si>
    <t>8.3.3</t>
  </si>
  <si>
    <t>BISCICLETÁRIO EM AÇO INOX, FIXADO EM PISO INTERTRAVADO,ALT. 82CM E LARG. 45CM FORNECIMENTO E INSTALAÇÃO</t>
  </si>
  <si>
    <t>8.3.4</t>
  </si>
  <si>
    <t>TOTEM DE ACM, CONFORME PROJETO, INCLUINDO ESTRUTURA INTERNA DE SUPORTE E FIXAÇÃO EM BASE DE CONCRETO</t>
  </si>
  <si>
    <t>8.3.5</t>
  </si>
  <si>
    <t>13.168.0010-0</t>
  </si>
  <si>
    <t>REVESTIMENTO DE FACHADA OU AREAS INT.C/PAINEL ALUM.COMPOSTO, SENDO DUAS LAMINAS ALUM.C/0,3MM ESP.,PINTURA PVDF (FLUOR CAR BONO) KYNNAR 500,NO SISTEMA COIL COATING,ESP.DO COMPOSTO DE 4MM,PINTURA PROTEGIDA POR FILME HAVY DUTY NAS FACES PINTADAS ,NUCLEO EM POLIETILENO DE BAIXA DENSIDADE (RIGIDO),INCL.SUBE STRUTURA DE ALUM.E DEMAIS INSUMOS NECES.A COLOC.FORN.COLOC.</t>
  </si>
  <si>
    <t>8.3.6</t>
  </si>
  <si>
    <t>14.002.0207-1</t>
  </si>
  <si>
    <t>GUARDA-CORPO METALICO COM 1,00M DE ALTURA,EM MODULOS DE 1,88 M COM MONTANTES EM CHAPA DE ACO USI-SAC 350, CHUMBADO NO CON CRETO (EXCLUSIVE ESTE),ATRAVES DE CHUMBADORES DE ACO INOXIDA VEL,INTERLIGADOS POR DOIS TUBOS HORIZONTAIS SUPERIORES COM D IAMETRO DE 2.1/2" E DOIS TUBOS HORIZONTAIS INFERIORES C/DIAM ETRO DE 1" EM ACO GALVANIZADO,INCL.PINTURA.FORN. E COLOCACAO O OU FOSCO " .1/2" GOS SOCIAIS ARGOS SOCIAIS OM COMPRIMENTO DE 96MM, DIAMETRO DE 1/2"</t>
  </si>
  <si>
    <t>8.3.7</t>
  </si>
  <si>
    <t>05.055.0010-0</t>
  </si>
  <si>
    <t>LETRA CAIXA DE ACO INOX POLIDO OU ESCOVADO,COM 20CM DE ALTUR A,ESPESSURA DE 2CM,COM PINOS PARA FIXACAO.FORNECIMENTO E COL OCACAO 3%-DESGASTE DE FERRAMENTAS E EPI</t>
  </si>
  <si>
    <t>8.3.8</t>
  </si>
  <si>
    <t>14.002.0132-0</t>
  </si>
  <si>
    <t>GRADE DE FERRO COM MONTANTES DE BARRAS CHATAS DE 2"X3/8" A CADA 2,00M E BARRAS CHATAS DE 1.1/2"X3/8" A CADA 10CM, INTER CALADAS POR PEQUENAS BARRAS CHATAS DE 1.1/2"X3/8" A CADA 5CM ,EXCLUSIVE BALDRAME DE CONCRETO.FORNECIMENTO E COLOCACAO 3%-DESGASTE DE FERRAMENTAS E EPI 20%-PERDAS E DEMAIS MATERIAIS NECESSARIOS</t>
  </si>
  <si>
    <t>8.3.9</t>
  </si>
  <si>
    <t>00701</t>
  </si>
  <si>
    <t>PORTA DE FERRO, DE ABRIR, TIPO GRADE COM CHAPA, COM GUARNIÇÕES. AF_12/2019</t>
  </si>
  <si>
    <t>8.3.10</t>
  </si>
  <si>
    <t>11034</t>
  </si>
  <si>
    <t>PORTAO DESLIZANTE C/BARRA CHATA ACO 1.1/2""x1/4""+PINT.ESMALTE</t>
  </si>
  <si>
    <t>8.3.11</t>
  </si>
  <si>
    <t>12564</t>
  </si>
  <si>
    <t>KIT PARA AUTOMACAO DE PORTAO DESLIZANTE (CORRER)</t>
  </si>
  <si>
    <t>8.3.12</t>
  </si>
  <si>
    <t>14.007.0276-</t>
  </si>
  <si>
    <t>FECHADURA DE SOBREPOR,COM CILINDRO,EM METAL COM ACABAMENTO C ROMADO,PARA PORTAO.FORNECIMENTO</t>
  </si>
  <si>
    <t>8.4.1</t>
  </si>
  <si>
    <t>PAINEL DE MDF E=18MM, COR CARVALHO NATURAL OU EQUIVALENTE, FIXADO EM PAREDE COM PARAFUSO NÃO APARENTE</t>
  </si>
  <si>
    <t>M2</t>
  </si>
  <si>
    <t>8.4.2</t>
  </si>
  <si>
    <t>90120</t>
  </si>
  <si>
    <t>PAINEL MADEIRA COM REVESTIMENTO LAMINADO PARA WC</t>
  </si>
  <si>
    <t>8.4.3</t>
  </si>
  <si>
    <t>RODAMEIO EM MADEIRA, MDF, COR IMBUIA, ALTURA 20CM, FIXADO COM COLA E PARAFUSOS, INCLUSIVE ACABAMENTOS LATERIAIS E EM FUROS, EMENDAR 45G</t>
  </si>
  <si>
    <t>8.4.4</t>
  </si>
  <si>
    <t>00503</t>
  </si>
  <si>
    <t>PERSIANA TIPO ROLO,BLECAUTE,BLOQUEIO UV% TECIDO POLIESTER</t>
  </si>
  <si>
    <t>8.5.1</t>
  </si>
  <si>
    <t>TAMPO DE BANCADA/BALCÃO DE GRANITO BRANCO ITAÚNAS, INCLUINDO SAIAS, FRONTS - FORNECIMENTO E INSTALAÇÃO</t>
  </si>
  <si>
    <t>9.1.1</t>
  </si>
  <si>
    <t>0012774</t>
  </si>
  <si>
    <t>HIDROMETRO UNIJATO / MEDIDOR DE AGUA, DN 3/4", VAZAO MAXIMA DE 5 M3/H, PARA AGUA POTAVEL FRIA, RELOJOARIA PLANA, CLASSE B, HORIZONTAL (SEM CONEXOES)0,</t>
  </si>
  <si>
    <t>9.1.2</t>
  </si>
  <si>
    <t>5635</t>
  </si>
  <si>
    <t>KIT CAVALETE PARA MEDIÇÃO DE ÁGUA - ENTRADA PRINCIPAL, EM PVC 25 MM (3/4") - FORNECIMENTO E INSTALAÇÃO (EXCLUSIVE HIDRÔMETRO). AF_03/2024</t>
  </si>
  <si>
    <t>9.1.3</t>
  </si>
  <si>
    <t>15.001.0069-0</t>
  </si>
  <si>
    <t>ABRIGO PARA HIDROMETRO DE 1/2" OU 3/4",NAS DIMENSOES DE (0,4 5X0,12X0,42)M,EMBUTIDO NO MURO,REVESTIDO COM ARGAMASSA DE CI MENTO E SAIBRO,NO TRACO 1:6,COM FUNDO DE CONCRETO NO TRACO 1 :3 E ESPESSURA 3CM,PORTA DE (46X43)CM EM GRADE CONFECCIONADA EM FERRO CHATO DE 1/2" COM ESPESSURA DE 1/8" E CADEADO DE 3 0MM,CONFORME PROJETO Nº 2089/EMOP 3%-DESGASTE DE FERRAMENTAS E EPI 15%-PERDAS E DEMAIS MATERIAIS NECESSARIOS</t>
  </si>
  <si>
    <t>9.1.4</t>
  </si>
  <si>
    <t>02113</t>
  </si>
  <si>
    <t>BOMBA CENTRÍFUGA, TRIFÁSICA, 1 CV OU 0,99 HP, HM 14 A 40 M, Q 0,6 A 8,4 M3/H - FORNECIMENTO E INSTALAÇÃO. AF_12/2020</t>
  </si>
  <si>
    <t>9.1.5</t>
  </si>
  <si>
    <t>02116</t>
  </si>
  <si>
    <t>BOMBA CENTRÍFUGA, TRIFÁSICA, 1,5 CV OU 1,48 HP, HM 10 A 24 M, Q 6,1 A 21,9 M3/H - FORNECIMENTO E INSTALAÇÃO. AF_12/2020</t>
  </si>
  <si>
    <t>9.1.6</t>
  </si>
  <si>
    <t>9629</t>
  </si>
  <si>
    <t>VÁLVULA DE RETENÇÃO VERTICAL, DE BRONZE, ROSCÁVEL, 1" - FORNECIMENTO E INSTALAÇÃO. AF_08/2021</t>
  </si>
  <si>
    <t>9.1.7</t>
  </si>
  <si>
    <t>9632</t>
  </si>
  <si>
    <t>VÁLVULA DE RETENÇÃO VERTICAL, DE BRONZE, ROSCÁVEL, 2" - FORNECIMENTO E INSTALAÇÃO. AF_08/2021</t>
  </si>
  <si>
    <t>9.1.8</t>
  </si>
  <si>
    <t>04031</t>
  </si>
  <si>
    <t>COLAR DE TOMADA, PVC, COM TRAVAS, DE 60 MM X 1/2" OU 60 MM X 3/4", PARA LIGAÇÃO PREDIAL DE ÁGUA. AF_06/2022</t>
  </si>
  <si>
    <t>9.1.9</t>
  </si>
  <si>
    <t>03979</t>
  </si>
  <si>
    <t>TUBO, PVC, SOLDÁVEL, DE 50MM, INSTALADO EM RAMAL DE DISTRIBUIÇÃO DE ÁGUA - FORNECIMENTO E INSTALAÇÃO. AF_06/2022</t>
  </si>
  <si>
    <t>9.1.10</t>
  </si>
  <si>
    <t>03978</t>
  </si>
  <si>
    <t>TUBO, PVC, SOLDÁVEL, DE 40MM, INSTALADO EM RAMAL DE DISTRIBUIÇÃO DE ÁGUA - FORNECIMENTO E INSTALAÇÃO. AF_06/2022</t>
  </si>
  <si>
    <t>9.1.11</t>
  </si>
  <si>
    <t>9357</t>
  </si>
  <si>
    <t>TUBO, PVC, SOLDÁVEL, DE 32MM, INSTALADO EM RAMAL OU SUB-RAMAL DE ÁGUA - FORNECIMENTO E INSTALAÇÃO. AF_06/2022</t>
  </si>
  <si>
    <t>9.1.12</t>
  </si>
  <si>
    <t>9356</t>
  </si>
  <si>
    <t>TUBO, PVC, SOLDÁVEL, DE 25MM, INSTALADO EM RAMAL OU SUB-RAMAL DE ÁGUA - FORNECIMENTO E INSTALAÇÃO. AF_06/2022</t>
  </si>
  <si>
    <t>9.1.13</t>
  </si>
  <si>
    <t>03042</t>
  </si>
  <si>
    <t>REGISTRO DE ESFERA, PVC, ROSCÁVEL, COM BORBOLETA, 3/4" - FORNECIMENTO E INSTALAÇÃO. AF_08/2021</t>
  </si>
  <si>
    <t>9.1.14</t>
  </si>
  <si>
    <t>4489</t>
  </si>
  <si>
    <t>REGISTRO DE ESFERA, PVC, SOLDÁVEL, COM VOLANTE, DN 25 MM - FORNECIMENTO E INSTALAÇÃO. AF_08/2021</t>
  </si>
  <si>
    <t>9.1.15</t>
  </si>
  <si>
    <t>4490</t>
  </si>
  <si>
    <t>REGISTRO DE ESFERA, PVC, SOLDÁVEL, COM VOLANTE, DN 32 MM - FORNECIMENTO E INSTALAÇÃO. AF_08/2021</t>
  </si>
  <si>
    <t>9.1.16</t>
  </si>
  <si>
    <t>4492</t>
  </si>
  <si>
    <t>REGISTRO DE ESFERA, PVC, SOLDÁVEL, COM VOLANTE, DN 50 MM - FORNECIMENTO E INSTALAÇÃO. AF_08/2021</t>
  </si>
  <si>
    <t>9.1.17</t>
  </si>
  <si>
    <t>4664</t>
  </si>
  <si>
    <t>ADAPTADOR CURTO COM BOLSA E ROSCA PARA REGISTRO, PVC, SOLDÁVEL, DN 60 MM X 2", INSTALADO EM RESERVAÇÃO PREDIAL DE ÁGUA - FORNECIMENTO E INSTALAÇÃO. AF_04/2024</t>
  </si>
  <si>
    <t>9.1.18</t>
  </si>
  <si>
    <t>4658</t>
  </si>
  <si>
    <t>ADAPTADOR CURTO COM BOLSA E ROSCA PARA REGISTRO, PVC, SOLDÁVEL, DN 32 MM X 1", INSTALADO EM RESERVAÇÃO PREDIAL DE ÁGUA - FORNECIMENTO E INSTALAÇÃO. AF_04/2024</t>
  </si>
  <si>
    <t>9.1.19</t>
  </si>
  <si>
    <t>9429</t>
  </si>
  <si>
    <t>ADAPTADOR CURTO COM BOLSA E ROSCA PARA REGISTRO, PVC, SOLDÁVEL, DN 25MM X 3/4, INSTALADO EM RAMAL DE DISTRIBUIÇÃO DE ÁGUA - FORNECIMENTO E INSTALAÇÃO. AF_06/2022</t>
  </si>
  <si>
    <t>9.1.20</t>
  </si>
  <si>
    <t>04009</t>
  </si>
  <si>
    <t>BUCHA DE REDUÇÃO, CURTA, PVC, SOLDÁVEL, DN 50 X 40 MM, INSTALADO EM RAMAL DE DISTRIBUIÇÃO DE ÁGUA - FORNECIMENTO E INSTALAÇÃO. AF_06/2022</t>
  </si>
  <si>
    <t>9.1.21</t>
  </si>
  <si>
    <t>9368</t>
  </si>
  <si>
    <t>JOELHO 45 GRAUS, PVC, SOLDÁVEL, DN 32MM, INSTALADO EM RAMAL OU SUB-RAMAL DE ÁGUA - FORNECIMENTO E INSTALAÇÃO. AF_06/2022</t>
  </si>
  <si>
    <t>9.1.22</t>
  </si>
  <si>
    <t>9362</t>
  </si>
  <si>
    <t>JOELHO 90 GRAUS, PVC, SOLDÁVEL, DN 25MM, INSTALADO EM RAMAL OU SUB-RAMAL DE ÁGUA - FORNECIMENTO E INSTALAÇÃO. AF_06/2022</t>
  </si>
  <si>
    <t>9.1.23</t>
  </si>
  <si>
    <t>9367SIN</t>
  </si>
  <si>
    <t>API    JOE</t>
  </si>
  <si>
    <t>LHO 90 GRAUS, PVC, SOLDÁVEL, DN 32MM, INSTALADO EM RAMAL SUB-RAMAL DE ÁGUA - FORNECIMENTO E INSTALAÇÃO. AF_06/2022</t>
  </si>
  <si>
    <t>9.1.24</t>
  </si>
  <si>
    <t>03980SIN</t>
  </si>
  <si>
    <t>LHO 90 GRAUS, PVC, SOLDÁVEL, DN 40MM, INSTALADO EM RAMAL DISTRIBUIÇÃO DE ÁGUA - FORNECIMENTO E INSTALAÇÃO. 06/2022</t>
  </si>
  <si>
    <t>9.1.25</t>
  </si>
  <si>
    <t>03984SIN</t>
  </si>
  <si>
    <t>LHO 90 GRAUS, PVC, SOLDÁVEL, DN 50MM, INSTALADO EM RAMAL DISTRIBUIÇÃO DE ÁGUA - FORNECIMENTO E INSTALAÇÃO. 06/2022</t>
  </si>
  <si>
    <t>9.1.26</t>
  </si>
  <si>
    <t>03951SIN</t>
  </si>
  <si>
    <t>LHO DE REDUÇÃO, 90 GRAUS, PVC, SOLDÁVEL, DN 32 MM X 25 MM, TALADO EM RAMAL OU SUB-RAMAL DE ÁGUA - FORNECIMENTO E TALAÇÃO. AF_06/2022</t>
  </si>
  <si>
    <t>9.1.27</t>
  </si>
  <si>
    <t>9431SIN</t>
  </si>
  <si>
    <t>API    LUV</t>
  </si>
  <si>
    <t>A, PVC, SOLDÁVEL, DN 32MM, INSTALADO EM RAMAL DE TRIBUIÇÃO DE ÁGUA - FORNECIMENTO E INSTALAÇÃO. AF_06/2022</t>
  </si>
  <si>
    <t>9.1.28</t>
  </si>
  <si>
    <t>03995SIN</t>
  </si>
  <si>
    <t>A, PVC, SOLDÁVEL, DN 50MM, INSTALADO EM RAMAL DE TRIBUIÇÃO DE ÁGUA - FORNECIMENTO E INSTALAÇÃO. AF_06/2022</t>
  </si>
  <si>
    <t>9.1.29</t>
  </si>
  <si>
    <t>9398SIN</t>
  </si>
  <si>
    <t>API    TE,</t>
  </si>
  <si>
    <t>PVC, SOLDÁVEL, DN 32MM, INSTALADO EM RAMAL OU SUB-RAMAL ÁGUA - FORNECIMENTO E INSTALAÇÃO. AF_06/2022</t>
  </si>
  <si>
    <t>9.1.30</t>
  </si>
  <si>
    <t>04004SIN</t>
  </si>
  <si>
    <t>PVC, SOLDÁVEL, DN 50MM, INSTALADO EM RAMAL DE DISTRIBUIÇÃO ÁGUA - FORNECIMENTO E INSTALAÇÃO. AF_06/2022</t>
  </si>
  <si>
    <t>9.1.31</t>
  </si>
  <si>
    <t>9626SIN</t>
  </si>
  <si>
    <t>API    TÊ</t>
  </si>
  <si>
    <t>DE REDUÇÃO, PVC, SOLDÁVEL, DN 50MM X 40MM, INSTALADO EM MADA DE ÁGUA - FORNECIMENTO E INSTALAÇÃO. AF_06/2022</t>
  </si>
  <si>
    <t>9.1.32</t>
  </si>
  <si>
    <t>9552SIN</t>
  </si>
  <si>
    <t>API    UNI</t>
  </si>
  <si>
    <t>ÃO, PVC, SOLDÁVEL, DN 32MM, INSTALADO EM PRUMADA DE ÁGUA - NECIMENTO E INSTALAÇÃO. AF_06/2022</t>
  </si>
  <si>
    <t>9.1.33</t>
  </si>
  <si>
    <t>9568SIN</t>
  </si>
  <si>
    <t>ÃO, PVC, SOLDÁVEL, DN 40MM, INSTALADO EM PRUMADA DE ÁGUA - NECIMENTO E INSTALAÇÃO. AF_06/2022</t>
  </si>
  <si>
    <t>9.1.34</t>
  </si>
  <si>
    <t>9594SIN</t>
  </si>
  <si>
    <t>ÃO, PVC, SOLDÁVEL, DN 50MM, INSTALADO EM PRUMADA DE ÁGUA - NECIMENTO E INSTALAÇÃO. AF_06/2022</t>
  </si>
  <si>
    <t>9.1.35</t>
  </si>
  <si>
    <t>OMP.Pró</t>
  </si>
  <si>
    <t>prio   CON</t>
  </si>
  <si>
    <t>TROLADOR AUTOMÁTICO DE PRESSÃO, 1”; FORNECIMENTO E TALAÇÃO</t>
  </si>
  <si>
    <t>9.1.36</t>
  </si>
  <si>
    <t>9412SIN</t>
  </si>
  <si>
    <t>LHO 90 GRAUS, PVC, SOLDÁVEL, DN 25MM, X 3/4 INSTALADO EM AL DE DISTRIBUIÇÃO DE ÁGUA - FORNECIMENTO E INSTALAÇÃO. 06/2022</t>
  </si>
  <si>
    <t>9.1.37</t>
  </si>
  <si>
    <t>4797SIN</t>
  </si>
  <si>
    <t>API    TOR</t>
  </si>
  <si>
    <t>NEIRA DE BOIA PARA CAIXA D'ÁGUA, ROSCÁVEL, 1" - NECIMENTO E INSTALAÇÃO. AF_08/2021</t>
  </si>
  <si>
    <t>9.1.38</t>
  </si>
  <si>
    <t>11221SBC</t>
  </si>
  <si>
    <t>TAM</t>
  </si>
  <si>
    <t>PA ACESSO PARA VEDACAO DE CAIXA D'AGUA</t>
  </si>
  <si>
    <t>9.1.39</t>
  </si>
  <si>
    <t>02137SIN</t>
  </si>
  <si>
    <t>API    CHA</t>
  </si>
  <si>
    <t>VE DE BOIA AUTOMÁTICA SUPERIOR/INFERIOR 15A/250V - NECIMENTO E INSTALAÇÃO. AF_12/2020</t>
  </si>
  <si>
    <t>INS</t>
  </si>
  <si>
    <t>9.2.1</t>
  </si>
  <si>
    <t>03979SIN</t>
  </si>
  <si>
    <t>API    TUB</t>
  </si>
  <si>
    <t>O, PVC, SOLDÁVEL, DE 50MM, INSTALADO EM RAMAL DE TRIBUIÇÃO DE ÁGUA - FORNECIMENTO E INSTALAÇÃO. AF_06/2022</t>
  </si>
  <si>
    <t>9.2.2</t>
  </si>
  <si>
    <t>03978SIN</t>
  </si>
  <si>
    <t>O, PVC, SOLDÁVEL, DE 40MM, INSTALADO EM RAMAL DE TRIBUIÇÃO DE ÁGUA - FORNECIMENTO E INSTALAÇÃO. AF_06/2022</t>
  </si>
  <si>
    <t>9.2.3</t>
  </si>
  <si>
    <t>9356SIN</t>
  </si>
  <si>
    <t>O, PVC, SOLDÁVEL, DE 25MM, INSTALADO EM RAMAL OU SUB-RAMAL ÁGUA - FORNECIMENTO E INSTALAÇÃO. AF_06/2022</t>
  </si>
  <si>
    <t>9.2.4</t>
  </si>
  <si>
    <t>4491SIN</t>
  </si>
  <si>
    <t>API    REG</t>
  </si>
  <si>
    <t>ISTRO DE ESFERA, PVC, SOLDÁVEL, COM VOLANTE, DN 40 MM - NECIMENTO E INSTALAÇÃO. AF_08/2021</t>
  </si>
  <si>
    <t>9.2.5</t>
  </si>
  <si>
    <t>4492SIN</t>
  </si>
  <si>
    <t>ISTRO DE ESFERA, PVC, SOLDÁVEL, COM VOLANTE, DN 50 MM - NECIMENTO E INSTALAÇÃO. AF_08/2021</t>
  </si>
  <si>
    <t>9.2.6</t>
  </si>
  <si>
    <t>9987SIN</t>
  </si>
  <si>
    <t>ISTRO DE GAVETA BRUTO, LATÃO, ROSCÁVEL, 3/4", COM BAMENTO E CANOPLA CROMADOS - FORNECIMENTO E TALAÇÃO. AF_08/2021</t>
  </si>
  <si>
    <t>9.2.7</t>
  </si>
  <si>
    <t>9985SIN</t>
  </si>
  <si>
    <t>ISTRO DE PRESSÃO BRUTO, LATÃO, ROSCÁVEL, 3/4", COM BAMENTO E CANOPLA CROMADOS - FORNECIMENTO E TALAÇÃO. AF_08/2021</t>
  </si>
  <si>
    <t>9.2.8</t>
  </si>
  <si>
    <t>9.2.9</t>
  </si>
  <si>
    <t>9497SIN</t>
  </si>
  <si>
    <t>LHO 90 GRAUS, PVC, SOLDÁVEL, DN 40MM, INSTALADO EM MADA DE ÁGUA - FORNECIMENTO E INSTALAÇÃO. AF_06/2022</t>
  </si>
  <si>
    <t>9.2.10</t>
  </si>
  <si>
    <t>9362SIN</t>
  </si>
  <si>
    <t>LHO 90 GRAUS, PVC, SOLDÁVEL, DN 25MM, INSTALADO EM RAMAL SUB-RAMAL DE ÁGUA - FORNECIMENTO E INSTALAÇÃO. AF_06/2022</t>
  </si>
  <si>
    <t>9.2.11</t>
  </si>
  <si>
    <t>9363SIN</t>
  </si>
  <si>
    <t>LHO 45 GRAUS, PVC, SOLDÁVEL, DN 25MM, INSTALADO EM RAMAL SUB-RAMAL DE ÁGUA - FORNECIMENTO E INSTALAÇÃO. AF_06/2022</t>
  </si>
  <si>
    <t>9.2.12</t>
  </si>
  <si>
    <t>03981SIN</t>
  </si>
  <si>
    <t>LHO 45 GRAUS, PVC, SOLDÁVEL, DN 40MM, INSTALADO EM RAMAL DISTRIBUIÇÃO DE ÁGUA - FORNECIMENTO E INSTALAÇÃO. 06/2022</t>
  </si>
  <si>
    <t>9.2.13</t>
  </si>
  <si>
    <t>9502SIN</t>
  </si>
  <si>
    <t>LHO 45 GRAUS, PVC, SOLDÁVEL, DN 50MM, INSTALADO EM MADA DE ÁGUA - FORNECIMENTO E INSTALAÇÃO. AF_06/2022</t>
  </si>
  <si>
    <t>9.2.14</t>
  </si>
  <si>
    <t>03987SIN</t>
  </si>
  <si>
    <t>API    CUR</t>
  </si>
  <si>
    <t>VA 45 GRAUS, PVC, SOLDÁVEL, DN 50MM, INSTALADO EM RAMAL DE TRIBUIÇÃO DE ÁGUA - FORNECIMENTO E INSTALAÇÃO. AF_06/2022</t>
  </si>
  <si>
    <t>9.2.15</t>
  </si>
  <si>
    <t>9.2.16</t>
  </si>
  <si>
    <t>04159SIN</t>
  </si>
  <si>
    <t>A DE CORRER, PVC, SOLDÁVEL, DN 40MM, INSTALADO EM RAMAL DE TRIBUIÇÃO DE ÁGUA - FORNECIMENTO E INSTALAÇÃO. AF_06/2022</t>
  </si>
  <si>
    <t>9.2.17</t>
  </si>
  <si>
    <t>03988SIN</t>
  </si>
  <si>
    <t>A, PVC, SOLDÁVEL, DN 40MM, INSTALADO EM RAMAL DE TRIBUIÇÃO DE ÁGUA - FORNECIMENTO E INSTALAÇÃO. AF_06/2022</t>
  </si>
  <si>
    <t>9.2.18</t>
  </si>
  <si>
    <t>9378SIN</t>
  </si>
  <si>
    <t>A, PVC, SOLDÁVEL, DN 25MM, INSTALADO EM RAMAL OU SUB-RAMAL ÁGUA - FORNECIMENTO E INSTALAÇÃO. AF_06/2022</t>
  </si>
  <si>
    <t>9.2.19</t>
  </si>
  <si>
    <t>9.2.20</t>
  </si>
  <si>
    <t>4692SIN</t>
  </si>
  <si>
    <t>API    TÊ,</t>
  </si>
  <si>
    <t>PVC, SOLDÁVEL, DN 40 MM INSTALADO EM RESERVAÇÃO PREDIAL ÁGUA - FORNECIMENTO E INSTALAÇÃO. AF_04/2024</t>
  </si>
  <si>
    <t>9.2.21</t>
  </si>
  <si>
    <t>9440SIN</t>
  </si>
  <si>
    <t>PVC, SOLDÁVEL, DN 25MM, INSTALADO EM RAMAL DE DISTRIBUIÇÃO ÁGUA - FORNECIMENTO E INSTALAÇÃO. AF_06/2022</t>
  </si>
  <si>
    <t>9.2.22</t>
  </si>
  <si>
    <t>9.2.23</t>
  </si>
  <si>
    <t>05189SINA</t>
  </si>
  <si>
    <t>PI   TE DE</t>
  </si>
  <si>
    <t>REDUÇÃO, PVC, SOLDÁVEL, 90 GRAUS, DN 50 MM X 25 MM, LADO EM RESERVAÇÃO PREDIAL DE ÁGUA - FORNECIMENTO E LAÇÃO. AF_04/2024</t>
  </si>
  <si>
    <t>9.2.24</t>
  </si>
  <si>
    <t>03999SINA</t>
  </si>
  <si>
    <t>PI   BUCHA</t>
  </si>
  <si>
    <t>DE REDUÇÃO, LONGA, PVC, SOLDÁVEL, DN 50 X 25 MM, LADO EM RAMAL DE DISTRIBUIÇÃO DE ÁGUA - FORNECIMENTO E LAÇÃO. AF_06/2022</t>
  </si>
  <si>
    <t>9.2.25</t>
  </si>
  <si>
    <t>04014SINA</t>
  </si>
  <si>
    <t>DE REDUÇÃO, LONGA, PVC, SOLDÁVEL, DN 40 X 25 MM, LADO EM RAMAL DE DISTRIBUIÇÃO DE ÁGUA - FORNECIMENTO E LAÇÃO. AF_06/2022</t>
  </si>
  <si>
    <t>9.2.26</t>
  </si>
  <si>
    <t>04009SINA</t>
  </si>
  <si>
    <t>DE REDUÇÃO, CURTA, PVC, SOLDÁVEL, DN 50 X 40 MM, LADO EM RAMAL DE DISTRIBUIÇÃO DE ÁGUA - FORNECIMENTO E LAÇÃO. AF_06/2022</t>
  </si>
  <si>
    <t>9.2.27</t>
  </si>
  <si>
    <t>4706SINA</t>
  </si>
  <si>
    <t>PI   ADAPT</t>
  </si>
  <si>
    <t>ADOR COM FLANGE E ANEL DE VEDAÇÃO, PVC, SOLDÁVEL, DN 50 1 1/2", INSTALADO EM RESERVAÇÃO PREDIAL DE ÁGUA - CIMENTO E INSTALAÇÃO. AF_04/2024</t>
  </si>
  <si>
    <t>9.2.28</t>
  </si>
  <si>
    <t>9383SINA</t>
  </si>
  <si>
    <t>ADOR CURTO COM BOLSA E ROSCA PARA REGISTRO, PVC, VEL, DN 25MM X 3/4, INSTALADO EM RAMAL OU SUB-RAMAL DE - FORNECIMENTO E INSTALAÇÃO. AF_06/2022</t>
  </si>
  <si>
    <t>9.2.29</t>
  </si>
  <si>
    <t>4672SINA</t>
  </si>
  <si>
    <t>PI   JOELH</t>
  </si>
  <si>
    <t>O 90 GRAUS COM BUCHA DE LATÃO, PVC, SOLDÁVEL, DN 25 MM X INSTALADO EM RESERVAÇÃO PREDIAL DE ÁGUA - FORNECIMENTO TALAÇÃO. AF_04/2024</t>
  </si>
  <si>
    <t>9.2.30</t>
  </si>
  <si>
    <t>0373SINA</t>
  </si>
  <si>
    <t>O 90 GRAUS COM BUCHA DE LATÃO, PVC, SOLDÁVEL, DN 25MM, X NSTALADO EM RAMAL OU SUB-RAMAL DE ÁGUA - FORNECIMENTO E LAÇÃO. AF_06/2022</t>
  </si>
  <si>
    <t>9.2.31</t>
  </si>
  <si>
    <t>9396SINA</t>
  </si>
  <si>
    <t>PI   TÊ CO</t>
  </si>
  <si>
    <t>M BUCHA DE LATÃO NA BOLSA CENTRAL, PVC, SOLDÁVEL, DN X 1/2, INSTALADO EM RAMAL OU SUB-RAMAL DE ÁGUA - CIMENTO E INSTALAÇÃO. AF_06/2022</t>
  </si>
  <si>
    <t>9.2.32</t>
  </si>
  <si>
    <t>9536SINA</t>
  </si>
  <si>
    <t>PI   UNIÃO</t>
  </si>
  <si>
    <t>, PVC, SOLDÁVEL, DN 25MM, INSTALADO EM PRUMADA DE ÁGUA - CIMENTO E INSTALAÇÃO. AF_06/2022</t>
  </si>
  <si>
    <t>9.2.33</t>
  </si>
  <si>
    <t>04779SINA</t>
  </si>
  <si>
    <t>PI   RASGO</t>
  </si>
  <si>
    <t>LINEAR MECANIZADO EM ALVENARIA, PARA RAMAIS/ IBUIÇÃO DE INSTALAÇÕES HIDRÁULICAS, DIÂMETROS MENORES UAIS A 40 MM. AF_09/2023</t>
  </si>
  <si>
    <t>9.2.34</t>
  </si>
  <si>
    <t>0466SINA</t>
  </si>
  <si>
    <t>PI   CHUMB</t>
  </si>
  <si>
    <t>AMENTO LINEAR EM ALVENARIA PARA RAMAIS/DISTRIBUIÇÃO DE LAÇÕES HIDRÁULICAS COM DIÂMETROS MENORES OU IGUAIS A . AF_09/2023</t>
  </si>
  <si>
    <t>INSTA</t>
  </si>
  <si>
    <t>9.3.1</t>
  </si>
  <si>
    <t>03979SINA</t>
  </si>
  <si>
    <t>PI   TUBO,</t>
  </si>
  <si>
    <t>PVC, SOLDÁVEL, DE 50MM, INSTALADO EM RAMAL DE IBUIÇÃO DE ÁGUA - FORNECIMENTO E INSTALAÇÃO. AF_06/2022</t>
  </si>
  <si>
    <t>9.3.2</t>
  </si>
  <si>
    <t>9403SINA</t>
  </si>
  <si>
    <t>PVC, SOLDÁVEL, DE 32MM, INSTALADO EM RAMAL DE IBUIÇÃO DE ÁGUA - FORNECIMENTO E INSTALAÇÃO. AF_06/2022</t>
  </si>
  <si>
    <t>9.3.3</t>
  </si>
  <si>
    <t>9356SINA</t>
  </si>
  <si>
    <t>PVC, SOLDÁVEL, DE 25MM, INSTALADO EM RAMAL OU SUB-RAMAL UA - FORNECIMENTO E INSTALAÇÃO. AF_06/2022</t>
  </si>
  <si>
    <t>9.3.4</t>
  </si>
  <si>
    <t>4489SINA</t>
  </si>
  <si>
    <t>PI   REGIS</t>
  </si>
  <si>
    <t>TRO DE ESFERA, PVC, SOLDÁVEL, COM VOLANTE, DN 25 MM - CIMENTO E INSTALAÇÃO. AF_08/2021</t>
  </si>
  <si>
    <t>9.3.5</t>
  </si>
  <si>
    <t>4490SINA</t>
  </si>
  <si>
    <t>TRO DE ESFERA, PVC, SOLDÁVEL, COM VOLANTE, DN 32 MM - CIMENTO E INSTALAÇÃO. AF_08/2021</t>
  </si>
  <si>
    <t>9.3.6</t>
  </si>
  <si>
    <t>4492SINA</t>
  </si>
  <si>
    <t>TRO DE ESFERA, PVC, SOLDÁVEL, COM VOLANTE, DN 50 MM - CIMENTO E INSTALAÇÃO. AF_08/2021</t>
  </si>
  <si>
    <t>9.3.7</t>
  </si>
  <si>
    <t>03984SINA</t>
  </si>
  <si>
    <t>O 90 GRAUS, PVC, SOLDÁVEL, DN 50MM, INSTALADO EM RAMAL STRIBUIÇÃO DE ÁGUA - FORNECIMENTO E INSTALAÇÃO. /2022</t>
  </si>
  <si>
    <t>9.3.8</t>
  </si>
  <si>
    <t>9413SINA</t>
  </si>
  <si>
    <t>O 90 GRAUS, PVC, SOLDÁVEL, DN 32MM, INSTALADO EM RAMAL STRIBUIÇÃO DE ÁGUA - FORNECIMENTO E INSTALAÇÃO. /2022</t>
  </si>
  <si>
    <t>9.3.9</t>
  </si>
  <si>
    <t>9363SINA</t>
  </si>
  <si>
    <t>O 45 GRAUS, PVC, SOLDÁVEL, DN 25MM, INSTALADO EM RAMAL B-RAMAL DE ÁGUA - FORNECIMENTO E INSTALAÇÃO. AF_06/2022</t>
  </si>
  <si>
    <t>9.3.10</t>
  </si>
  <si>
    <t>9362SINA</t>
  </si>
  <si>
    <t>O 90 GRAUS, PVC, SOLDÁVEL, DN 25MM, INSTALADO EM RAMAL B-RAMAL DE ÁGUA - FORNECIMENTO E INSTALAÇÃO. AF_06/2022</t>
  </si>
  <si>
    <t>9.3.11</t>
  </si>
  <si>
    <t>9502SINA</t>
  </si>
  <si>
    <t>O 45 GRAUS, PVC, SOLDÁVEL, DN 50MM, INSTALADO EM DA DE ÁGUA - FORNECIMENTO E INSTALAÇÃO. AF_06/2022</t>
  </si>
  <si>
    <t>9.3.12</t>
  </si>
  <si>
    <t>03974SINA</t>
  </si>
  <si>
    <t>O DE REDUÇÃO, 90 GRAUS, PVC, SOLDÁVEL, DN 32 MM X 25 MM, LADO EM PRUMADA DE ÁGUA - FORNECIMENTO E INSTALAÇÃO. /2022</t>
  </si>
  <si>
    <t>9.3.13</t>
  </si>
  <si>
    <t>9432SINA</t>
  </si>
  <si>
    <t>PI   LUVA</t>
  </si>
  <si>
    <t>DE CORRER, PVC, SOLDÁVEL, DN 32MM, INSTALADO EM RAMAL DE IBUIÇÃO DE ÁGUA FORNECIMENTO E INSTALAÇÃO. AF_06/2022</t>
  </si>
  <si>
    <t>9.3.14</t>
  </si>
  <si>
    <t>04004SINA</t>
  </si>
  <si>
    <t>PI   TE, P</t>
  </si>
  <si>
    <t>VC, SOLDÁVEL, DN 50MM, INSTALADO EM RAMAL DE DISTRIBUIÇÃO UA - FORNECIMENTO E INSTALAÇÃO. AF_06/2022</t>
  </si>
  <si>
    <t>9.3.15</t>
  </si>
  <si>
    <t>4690SINA</t>
  </si>
  <si>
    <t>PI   TÊ, P</t>
  </si>
  <si>
    <t>VC, SOLDÁVEL, DN 32 MM INSTALADO EM RESERVAÇÃO PREDIAL UA - FORNECIMENTO E INSTALAÇÃO. AF_04/2024</t>
  </si>
  <si>
    <t>9.3.16</t>
  </si>
  <si>
    <t>9440SINA</t>
  </si>
  <si>
    <t>VC, SOLDÁVEL, DN 25MM, INSTALADO EM RAMAL DE DISTRIBUIÇÃO UA - FORNECIMENTO E INSTALAÇÃO. AF_06/2022</t>
  </si>
  <si>
    <t>9.3.17</t>
  </si>
  <si>
    <t>9627SINA</t>
  </si>
  <si>
    <t>PI   TÊ DE</t>
  </si>
  <si>
    <t>REDUÇÃO, PVC, SOLDÁVEL, DN 50MM X 25MM, INSTALADO EM DA DE ÁGUA - FORNECIMENTO E INSTALAÇÃO. AF_06/2022</t>
  </si>
  <si>
    <t>9.3.18</t>
  </si>
  <si>
    <t>03953SINA</t>
  </si>
  <si>
    <t>DE REDUÇÃO, CURTA, PVC, SOLDÁVEL, DN 32 X 25 MM, LADO EM RAMAL DE DISTRIBUIÇÃO DE ÁGUA - FORNECIMENTO E LAÇÃO. AF_06/2022</t>
  </si>
  <si>
    <t>9.3.19</t>
  </si>
  <si>
    <t>9.3.20</t>
  </si>
  <si>
    <t>9.3.21</t>
  </si>
  <si>
    <t>0374SINA</t>
  </si>
  <si>
    <t>M BUCHA DE LATÃO NA BOLSA CENTRAL, PVC, SOLDÁVEL, DN X 3/4, INSTALADO EM RAMAL OU SUB-RAMAL DE ÁGUA - CIMENTO E INSTALAÇÃO. AF_06/2022</t>
  </si>
  <si>
    <t>9.3.22</t>
  </si>
  <si>
    <t>9594SINA</t>
  </si>
  <si>
    <t>, PVC, SOLDÁVEL, DN 50MM, INSTALADO EM PRUMADA DE ÁGUA - CIMENTO E INSTALAÇÃO. AF_06/2022</t>
  </si>
  <si>
    <t>9.3.23</t>
  </si>
  <si>
    <t>9552SINA</t>
  </si>
  <si>
    <t>, PVC, SOLDÁVEL, DN 32MM, INSTALADO EM PRUMADA DE ÁGUA - CIMENTO E INSTALAÇÃO. AF_06/2022</t>
  </si>
  <si>
    <t>9.3.24</t>
  </si>
  <si>
    <t>8114SINA</t>
  </si>
  <si>
    <t>PI   TAMPA</t>
  </si>
  <si>
    <t>CIRCULAR PARA ESGOTO E DRENAGEM, EM FERRO FUNDIDO, TRO INTERNO = 0,6 M. AF_12/2020</t>
  </si>
  <si>
    <t>9.4.1</t>
  </si>
  <si>
    <t>8102SINA</t>
  </si>
  <si>
    <t>PI   CAIXA</t>
  </si>
  <si>
    <t>DE GORDURA SIMPLES, CIRCULAR, EM CONCRETO PRÉ- DO, DIÂMETRO INTERNO = 0,4 M, ALTURA INTERNA = 0,4 M. /2020</t>
  </si>
  <si>
    <t>9.4.2</t>
  </si>
  <si>
    <t>7974SINA</t>
  </si>
  <si>
    <t>PI   POÇO</t>
  </si>
  <si>
    <t>DE INSPEÇÃO CIRCULAR PARA ESGOTO, EM CONCRETO PRÉ- DO, DIÂMETRO INTERNO = 0,60 M, PROFUNDIDADE = 0,90 M, INDO TAMPÃO. AF_12/2020</t>
  </si>
  <si>
    <t>9.4.3</t>
  </si>
  <si>
    <t>9.4.4</t>
  </si>
  <si>
    <t>9707SINA</t>
  </si>
  <si>
    <t>SIFONADA, PVC, DN 100 X 100 X 50 MM, JUNTA ELÁSTICA, CIDA E INSTALADA EM RAMAL DE DESCARGA OU EM RAMAL DE O SANITÁRIO. AF_08/2022</t>
  </si>
  <si>
    <t>9.4.5</t>
  </si>
  <si>
    <t>9708SINA</t>
  </si>
  <si>
    <t>SIFONADA, PVC, DN 150 X 185 X 75 MM, JUNTA ELÁSTICA, CIDA E INSTALADA EM RAMAL DE DESCARGA OU EM RAMAL DE O SANITÁRIO. AF_08/2022</t>
  </si>
  <si>
    <t>9.4.6</t>
  </si>
  <si>
    <t>9711SINA</t>
  </si>
  <si>
    <t>PI   TUBO</t>
  </si>
  <si>
    <t>PVC, SERIE NORMAL, ESGOTO PREDIAL, DN 40 MM, FORNECIDO E LADO EM RAMAL DE DESCARGA OU RAMAL DE ESGOTO ÁRIO. AF_08/2022</t>
  </si>
  <si>
    <t>9.4.7</t>
  </si>
  <si>
    <t>9712SINA</t>
  </si>
  <si>
    <t>PVC, SERIE NORMAL, ESGOTO PREDIAL, DN 50 MM, FORNECIDO E LADO EM RAMAL DE DESCARGA OU RAMAL DE ESGOTO ÁRIO. AF_08/2022</t>
  </si>
  <si>
    <t>9.4.8</t>
  </si>
  <si>
    <t>9713SINA</t>
  </si>
  <si>
    <t>PVC, SERIE NORMAL, ESGOTO PREDIAL, DN 75 MM, FORNECIDO E LADO EM RAMAL DE DESCARGA OU RAMAL DE ESGOTO ÁRIO. AF_08/2022</t>
  </si>
  <si>
    <t>9.4.9</t>
  </si>
  <si>
    <t>9714SINA</t>
  </si>
  <si>
    <t>PVC, SERIE NORMAL, ESGOTO PREDIAL, DN 100 MM, FORNECIDO TALADO EM RAMAL DE DESCARGA OU RAMAL DE ESGOTO ÁRIO. AF_08/2022</t>
  </si>
  <si>
    <t>9.4.10</t>
  </si>
  <si>
    <t>04086SINA</t>
  </si>
  <si>
    <t>PVC OCRE, JUNTA ELÁSTICA, DN 150 MM, PARA COLETOR AL DE ESGOTO. AF_06/2022</t>
  </si>
  <si>
    <t>9.4.11</t>
  </si>
  <si>
    <t>04063SINA</t>
  </si>
  <si>
    <t>PI   CURVA</t>
  </si>
  <si>
    <t>LONGA, 45 GRAUS, PVC OCRE, JUNTA ELÁSTICA, DN 100 MM, COLETOR PREDIAL DE ESGOTO. AF_06/2022</t>
  </si>
  <si>
    <t>9.4.12</t>
  </si>
  <si>
    <t>9746SINA</t>
  </si>
  <si>
    <t>O 45 GRAUS, PVC, SERIE NORMAL, ESGOTO PREDIAL, DN 100 MM, ELÁSTICA, FORNECIDO E INSTALADO EM RAMAL DE DESCARGA MAL DE ESGOTO SANITÁRIO. AF_08/2022</t>
  </si>
  <si>
    <t>9.4.13</t>
  </si>
  <si>
    <t>9739SINA</t>
  </si>
  <si>
    <t>O 45 GRAUS, PVC, SERIE NORMAL, ESGOTO PREDIAL, DN 75 MM, ELÁSTICA, FORNECIDO E INSTALADO EM RAMAL DE DESCARGA MAL DE ESGOTO SANITÁRIO. AF_08/2022</t>
  </si>
  <si>
    <t>9.4.14</t>
  </si>
  <si>
    <t>9732SINA</t>
  </si>
  <si>
    <t>O 45 GRAUS, PVC, SERIE NORMAL, ESGOTO PREDIAL, DN 50 MM, ELÁSTICA, FORNECIDO E INSTALADO EM RAMAL DE DESCARGA MAL DE ESGOTO SANITÁRIO. AF_08/2022</t>
  </si>
  <si>
    <t>9.4.15</t>
  </si>
  <si>
    <t>9726SINA</t>
  </si>
  <si>
    <t>O 45 GRAUS, PVC, SERIE NORMAL, ESGOTO PREDIAL, DN 40 MM, SOLDÁVEL, FORNECIDO E INSTALADO EM RAMAL DE DESCARGA MAL DE ESGOTO SANITÁRIO. AF_08/2022</t>
  </si>
  <si>
    <t>9.4.16</t>
  </si>
  <si>
    <t>9744SINA</t>
  </si>
  <si>
    <t>O 90 GRAUS, PVC, SERIE NORMAL, ESGOTO PREDIAL, DN 100 MM, ELÁSTICA, FORNECIDO E INSTALADO EM RAMAL DE DESCARGA MAL DE ESGOTO SANITÁRIO. AF_08/2022</t>
  </si>
  <si>
    <t>9.4.17</t>
  </si>
  <si>
    <t>9731SINA</t>
  </si>
  <si>
    <t>O 90 GRAUS, PVC, SERIE NORMAL, ESGOTO PREDIAL, DN 50 MM, ELÁSTICA, FORNECIDO E INSTALADO EM RAMAL DE DESCARGA MAL DE ESGOTO SANITÁRIO. AF_08/2022</t>
  </si>
  <si>
    <t>9.4.18</t>
  </si>
  <si>
    <t>9724SINA</t>
  </si>
  <si>
    <t>O 90 GRAUS, PVC, SERIE NORMAL, ESGOTO PREDIAL, DN 40 MM, SOLDÁVEL, FORNECIDO E INSTALADO EM RAMAL DE DESCARGA MAL DE ESGOTO SANITÁRIO. AF_08/2022</t>
  </si>
  <si>
    <t>9.4.19</t>
  </si>
  <si>
    <t>9748SINA</t>
  </si>
  <si>
    <t>CURTA 90 GRAUS, PVC, SERIE NORMAL, ESGOTO PREDIAL, DN M, JUNTA ELÁSTICA, FORNECIDO E INSTALADO EM RAMAL DE RGA OU RAMAL DE ESGOTO SANITÁRIO. AF_08/2022</t>
  </si>
  <si>
    <t>9.4.20</t>
  </si>
  <si>
    <t>9742SINA</t>
  </si>
  <si>
    <t>CURTA 90 GRAUS, PVC, SERIE NORMAL, ESGOTO PREDIAL, DN , JUNTA ELÁSTICA, FORNECIDO E INSTALADO EM RAMAL DE RGA OU RAMAL DE ESGOTO SANITÁRIO. AF_08/2022</t>
  </si>
  <si>
    <t>9.4.21</t>
  </si>
  <si>
    <t>9733SINA</t>
  </si>
  <si>
    <t>9.4.22</t>
  </si>
  <si>
    <t>9728SINA</t>
  </si>
  <si>
    <t>CURTA 90 GRAUS, PVC, SERIE NORMAL, ESGOTO PREDIAL, DN , JUNTA SOLDÁVEL, FORNECIDO E INSTALADO EM RAMAL DE RGA OU RAMAL DE ESGOTO SANITÁRIO. AF_08/2022</t>
  </si>
  <si>
    <t>9.4.23</t>
  </si>
  <si>
    <t>9797SINA</t>
  </si>
  <si>
    <t>PI   JUNÇÃ</t>
  </si>
  <si>
    <t>O SIMPLES, PVC, SERIE NORMAL, ESGOTO PREDIAL, DN 100 X 100 UNTA ELÁSTICA, FORNECIDO E INSTALADO EM RAMAL DE RGA OU RAMAL DE ESGOTO SANITÁRIO. AF_08/2022</t>
  </si>
  <si>
    <t>9.4.24</t>
  </si>
  <si>
    <t>04345SINA</t>
  </si>
  <si>
    <t>O DE REDUÇÃO INVERTIDA, PVC, SÉRIE NORMAL, ESGOTO AL, DN 100 X 50 MM, JUNTA ELÁSTICA, FORNECIDO E INSTALADO MAL DE DESCARGA OU RAMAL DE ESGOTO SANITÁRIO. /2022</t>
  </si>
  <si>
    <t>9.4.25</t>
  </si>
  <si>
    <t>9795SINA</t>
  </si>
  <si>
    <t>O SIMPLES, PVC, SERIE NORMAL, ESGOTO PREDIAL, DN 75 X 75 UNTA ELÁSTICA, FORNECIDO E INSTALADO EM RAMAL DE RGA OU RAMAL DE ESGOTO SANITÁRIO. AF_08/2022</t>
  </si>
  <si>
    <t>9.4.26</t>
  </si>
  <si>
    <t>9783SINA</t>
  </si>
  <si>
    <t>O SIMPLES, PVC, SERIE NORMAL, ESGOTO PREDIAL, DN 40 MM, SOLDÁVEL, FORNECIDO E INSTALADO EM RAMAL DE DESCARGA MAL DE ESGOTO SANITÁRIO. AF_08/2022</t>
  </si>
  <si>
    <t>9.4.27</t>
  </si>
  <si>
    <t>9779SINA</t>
  </si>
  <si>
    <t>DE CORRER, PVC, SERIE NORMAL, ESGOTO PREDIAL, DN 100 MM, ELÁSTICA, FORNECIDO E INSTALADO EM RAMAL DE DESCARGA MAL DE ESGOTO SANITÁRIO. AF_08/2022</t>
  </si>
  <si>
    <t>9.4.28</t>
  </si>
  <si>
    <t>9754SINA</t>
  </si>
  <si>
    <t>DE CORRER, PVC, SERIE NORMAL, ESGOTO PREDIAL, DN 50 MM, ELÁSTICA, FORNECIDO E INSTALADO EM RAMAL DE DESCARGA MAL DE ESGOTO SANITÁRIO. AF_08/2022</t>
  </si>
  <si>
    <t>9.4.29</t>
  </si>
  <si>
    <t>9557SINA</t>
  </si>
  <si>
    <t>PI   REDUÇ</t>
  </si>
  <si>
    <t>ÃO EXCÊNTRICA, PVC, SERIE R, ÁGUA PLUVIAL, DN 100 X 75 MM, ELÁSTICA, FORNECIDO E INSTALADO EM RAMAL DE INHAMENTO. AF_06/2022</t>
  </si>
  <si>
    <t>9.4.30</t>
  </si>
  <si>
    <t>53508SBC</t>
  </si>
  <si>
    <t>REDUC</t>
  </si>
  <si>
    <t>AO EXCENTRICA REDUX / SILENTIUM DN 100x50mm</t>
  </si>
  <si>
    <t>9.4.31</t>
  </si>
  <si>
    <t>9549SINA</t>
  </si>
  <si>
    <t>ÃO EXCÊNTRICA, PVC, SERIE R, ÁGUA PLUVIAL, DN 75 X 50 MM, ELÁSTICA, FORNECIDO E INSTALADO EM RAMAL DE INHAMENTO. AF_06/2022</t>
  </si>
  <si>
    <t>9.4.32</t>
  </si>
  <si>
    <t>9796SINA</t>
  </si>
  <si>
    <t>VC, SERIE NORMAL, ESGOTO PREDIAL, DN 100 X 100 MM, JUNTA ICA, FORNECIDO E INSTALADO EM RAMAL DE DESCARGA OU DE ESGOTO SANITÁRIO. AF_08/2022</t>
  </si>
  <si>
    <t>9.4.33</t>
  </si>
  <si>
    <t>04344SINA</t>
  </si>
  <si>
    <t>VC, SÉRIE NORMAL, ESGOTO PREDIAL, DN 100 X 50 MM, JUNTA ICA, FORNECIDO E INSTALADO EM RAMAL DE DESCARGA OU DE ESGOTO SANITÁRIO. AF_08/2022</t>
  </si>
  <si>
    <t>9.4.34</t>
  </si>
  <si>
    <t>9784SINA</t>
  </si>
  <si>
    <t>VC, SERIE NORMAL, ESGOTO PREDIAL, DN 50 X 50 MM, JUNTA ICA, FORNECIDO E INSTALADO EM RAMAL DE DESCARGA OU DE ESGOTO SANITÁRIO. AF_08/2022</t>
  </si>
  <si>
    <t>9.4.35</t>
  </si>
  <si>
    <t>04341SINA</t>
  </si>
  <si>
    <t>DE REDUÇÃO LONGA, PVC, SÉRIE NORMAL, ESGOTO PREDIAL, X 40 MM, JUNTA SOLDÁVEL E ELÁSTICA, FORNECIDO E LADO EM RAMAL DE DESCARGA OU RAMAL DE ESGOTO ÁRIO. AF_08/2022</t>
  </si>
  <si>
    <t>9.5.1</t>
  </si>
  <si>
    <t>9799SINA</t>
  </si>
  <si>
    <t>PVC, SERIE NORMAL, ESGOTO PREDIAL, DN 75 MM, FORNECIDO E LADO EM PRUMADA DE ESGOTO SANITÁRIO OU VENTILAÇÃO. /2022</t>
  </si>
  <si>
    <t>9.5.2</t>
  </si>
  <si>
    <t>9798SINA</t>
  </si>
  <si>
    <t>PVC, SERIE NORMAL, ESGOTO PREDIAL, DN 50 MM, FORNECIDO E LADO EM PRUMADA DE ESGOTO SANITÁRIO OU VENTILAÇÃO. /2022</t>
  </si>
  <si>
    <t>9.5.3</t>
  </si>
  <si>
    <t>9806SINA</t>
  </si>
  <si>
    <t>O 45 GRAUS, PVC, SERIE NORMAL, ESGOTO PREDIAL, DN 75 MM, ELÁSTICA, FORNECIDO E INSTALADO EM PRUMADA DE ESGOTO ÁRIO OU VENTILAÇÃO. AF_08/2022</t>
  </si>
  <si>
    <t>9.5.4</t>
  </si>
  <si>
    <t>9802SINA</t>
  </si>
  <si>
    <t>O 45 GRAUS, PVC, SERIE NORMAL, ESGOTO PREDIAL, DN 50 MM, ELÁSTICA, FORNECIDO E INSTALADO EM PRUMADA DE ESGOTO ÁRIO OU VENTILAÇÃO. AF_08/2022</t>
  </si>
  <si>
    <t>9.5.5</t>
  </si>
  <si>
    <t>9801SINA</t>
  </si>
  <si>
    <t>O 90 GRAUS, PVC, SERIE NORMAL, ESGOTO PREDIAL, DN 50 MM, ELÁSTICA, FORNECIDO E INSTALADO EM PRUMADA DE ESGOTO ÁRIO OU VENTILAÇÃO. AF_08/2022</t>
  </si>
  <si>
    <t>9.5.6</t>
  </si>
  <si>
    <t>9803SINA</t>
  </si>
  <si>
    <t>CURTA 90 GRAUS, PVC, SERIE NORMAL, ESGOTO PREDIAL, DN , JUNTA ELÁSTICA, FORNECIDO E INSTALADO EM PRUMADA DE O SANITÁRIO OU VENTILAÇÃO. AF_08/2022</t>
  </si>
  <si>
    <t>9.5.7</t>
  </si>
  <si>
    <t>9807SINA</t>
  </si>
  <si>
    <t>9.5.8</t>
  </si>
  <si>
    <t>9827SINA</t>
  </si>
  <si>
    <t>O SIMPLES, PVC, SERIE NORMAL, ESGOTO PREDIAL, DN 50 X 50 UNTA ELÁSTICA, FORNECIDO E INSTALADO EM PRUMADA DE O SANITÁRIO OU VENTILAÇÃO. AF_08/2022</t>
  </si>
  <si>
    <t>9.5.9</t>
  </si>
  <si>
    <t>04350SINA</t>
  </si>
  <si>
    <t>O DE REDUÇÃO INVERTIDA, PVC, SÉRIE NORMAL, ESGOTO AL, DN 75 X 50 MM, JUNTA ELÁSTICA, FORNECIDO E INSTALADO UMADA DE ESGOTO SANITÁRIO OU VENTILAÇÃO. AF_08/2022</t>
  </si>
  <si>
    <t>9.5.10</t>
  </si>
  <si>
    <t>9814SINA</t>
  </si>
  <si>
    <t>DE CORRER, PVC, SERIE NORMAL, ESGOTO PREDIAL, DN 50 MM, ELÁSTICA, FORNECIDO E INSTALADO EM PRUMADA DE ESGOTO ÁRIO OU VENTILAÇÃO. AF_08/2022</t>
  </si>
  <si>
    <t>9.5.11</t>
  </si>
  <si>
    <t>9825SINA</t>
  </si>
  <si>
    <t>VC, SERIE NORMAL, ESGOTO PREDIAL, DN 50 X 50 MM, JUNTA ICA, FORNECIDO E INSTALADO EM PRUMADA DE ESGOTO ÁRIO OU VENTILAÇÃO. AF_08/2022</t>
  </si>
  <si>
    <t>9.5.12</t>
  </si>
  <si>
    <t>53309SBC</t>
  </si>
  <si>
    <t>TE SA</t>
  </si>
  <si>
    <t>NITARIO PVC ESGOTO 75x50mm</t>
  </si>
  <si>
    <t>9.5.13</t>
  </si>
  <si>
    <t>9.5.14</t>
  </si>
  <si>
    <t>04351SINA</t>
  </si>
  <si>
    <t>PI   TERMI</t>
  </si>
  <si>
    <t>NAL DE VENTILAÇÃO, PVC, SÉRIE NORMAL, ESGOTO PREDIAL, DN , JUNTA SOLDÁVEL, FORNECIDO E INSTALADO EM PRUMADA DE O SANITÁRIO OU VENTILAÇÃO. AF_08/2022</t>
  </si>
  <si>
    <t>9.5.15</t>
  </si>
  <si>
    <t>04348SINA</t>
  </si>
  <si>
    <t>9.6.1</t>
  </si>
  <si>
    <t>01802SINA</t>
  </si>
  <si>
    <t>ENTERRADA RETENTORA DE AREIA RETANGULAR, EM ARIA COM BLOCOS DE CONCRETO, DIMENSÕES INTERNAS: 1,00 X X 1,20 M, EXCLUINDO TAMPÃO. AF_12/2020</t>
  </si>
  <si>
    <t>9.6.2</t>
  </si>
  <si>
    <t>9285SINA</t>
  </si>
  <si>
    <t>PI   BASE</t>
  </si>
  <si>
    <t>PARA POÇO DE VISITA CIRCULAR PARA DRENAGEM, EM ETO PRÉ-MOLDADO, DIÂMETRO INTERNO = 1,0 M, NDIDADE = 1,35 M, EXCLUINDO TAMPÃO. AF_05/2018</t>
  </si>
  <si>
    <t>9.6.3</t>
  </si>
  <si>
    <t>7933SINA</t>
  </si>
  <si>
    <t>COM GRELHA SIMPLES RETANGULAR, EM CONCRETO PRÉ- DO, DIMENSÕES INTERNAS: 0,6X1,0X1,0 M. AF_12/2020</t>
  </si>
  <si>
    <t>9.6.4</t>
  </si>
  <si>
    <t>53878SBC</t>
  </si>
  <si>
    <t>GRELH</t>
  </si>
  <si>
    <t>A FERRO FUNDIDO 30x30cm</t>
  </si>
  <si>
    <t>9.6.5</t>
  </si>
  <si>
    <t>9.6.6</t>
  </si>
  <si>
    <t>9512SINA</t>
  </si>
  <si>
    <t>PVC, SÉRIE R, ÁGUA PLUVIAL, DN 100 MM, FORNECIDO E LADO EM RAMAL DE ENCAMINHAMENTO. AF_06/2022</t>
  </si>
  <si>
    <t>9.6.7</t>
  </si>
  <si>
    <t>04166SINA</t>
  </si>
  <si>
    <t>PVC, SÉRIE R, ÁGUA PLUVIAL, DN 150 MM, FORNECIDO E LADO EM RAMAL DE ENCAMINHAMENTO. AF_06/2022</t>
  </si>
  <si>
    <t>9.6.8</t>
  </si>
  <si>
    <t>0696SINA</t>
  </si>
  <si>
    <t>DE PVC PARA REDE COLETORA DE ESGOTO DE PAREDE MACIÇA, 0 MM, JUNTA ELÁSTICA - FORNECIMENTO E ASSENTAMENTO. /2021</t>
  </si>
  <si>
    <t>9.6.9</t>
  </si>
  <si>
    <t>0697SINA</t>
  </si>
  <si>
    <t>9.6.10</t>
  </si>
  <si>
    <t>0698SINA</t>
  </si>
  <si>
    <t>DE PVC PARA REDE COLETORA DE ESGOTO DE PAREDE MACIÇA, 0 MM, JUNTA ELÁSTICA, FORNECIMENTO E ASSENTAMENTO. /2021</t>
  </si>
  <si>
    <t>9.6.11</t>
  </si>
  <si>
    <t>04168SINA</t>
  </si>
  <si>
    <t>O 45 GRAUS, PVC, SERIE R, ÁGUA PLUVIAL, DN 150 MM, JUNTA ICA, FORNECIDO E INSTALADO EM RAMAL DE ENCAMINHAMENTO. /2022</t>
  </si>
  <si>
    <t>9.6.12</t>
  </si>
  <si>
    <t>9529SINA</t>
  </si>
  <si>
    <t>O 90 GRAUS, PVC, SERIE R, ÁGUA PLUVIAL, DN 100 MM, JUNTA ICA, FORNECIDO E INSTALADO EM RAMAL DE ENCAMINHAMENTO. /2022</t>
  </si>
  <si>
    <t>9.6.13</t>
  </si>
  <si>
    <t>04167</t>
  </si>
  <si>
    <t>JOELHO 90 GRAUS, PVC, SERIE R, ÁGUA PLUVIAL, DN 150 MM, JUNTA ELÁSTICA, FORNECIDO E INSTALADO EM RAMAL DE ENCAMINHAMENTO. AF_06/2022</t>
  </si>
  <si>
    <t>9.6.14</t>
  </si>
  <si>
    <t>53542</t>
  </si>
  <si>
    <t>CURVA 45 LONGA SERIE NORMAL PVC 150mm</t>
  </si>
  <si>
    <t>9.6.15</t>
  </si>
  <si>
    <t>53541</t>
  </si>
  <si>
    <t>CURVA 45 LONGA SERIE NORMAL PVC 100mm</t>
  </si>
  <si>
    <t>9.6.16</t>
  </si>
  <si>
    <t>53545</t>
  </si>
  <si>
    <t>CURVA 90 LONGA SERIE NORMAL PVC 150mm</t>
  </si>
  <si>
    <t>9.6.17</t>
  </si>
  <si>
    <t>5694</t>
  </si>
  <si>
    <t>CURVA 90 GRAUS, PVC, SERIE R, ÁGUA PLUVIAL, DN 100 MM, JUNTA ELÁSTICA, FORNECIDO E INSTALADO EM RAMAL DE ENCAMINHAMENTO. AF_06/2022</t>
  </si>
  <si>
    <t>9.6.18</t>
  </si>
  <si>
    <t>53705</t>
  </si>
  <si>
    <t>CURVA 90 COLETORA ESGOTO PVC/PB DN 250mm</t>
  </si>
  <si>
    <t>9.6.19</t>
  </si>
  <si>
    <t>04174</t>
  </si>
  <si>
    <t>JUNÇÃO SIMPLES, PVC, SERIE R, ÁGUA PLUVIAL, DN 150 X 100 MM, JUNTA ELÁSTICA, FORNECIDO E INSTALADO EM RAMAL DE ENCAMINHAMENTO. AF_06/2022</t>
  </si>
  <si>
    <t>9.6.20</t>
  </si>
  <si>
    <t>9556</t>
  </si>
  <si>
    <t>LUVA DE CORRER, PVC, SERIE R, ÁGUA PLUVIAL, DN 100 MM, JUNTA ELÁSTICA, FORNECIDO E INSTALADO EM RAMAL DE ENCAMINHAMENTO. AF_06/2022</t>
  </si>
  <si>
    <t>9.6.21</t>
  </si>
  <si>
    <t>04173</t>
  </si>
  <si>
    <t>REDUÇÃO EXCÊNTRICA, PVC, SERIE R, ÁGUA PLUVIAL, DN 150 X 100 MM, JUNTA ELÁSTICA, FORNECIDO E INSTALADO EM RAMAL DE ENCAMINHAMENTO. AF_06/2022</t>
  </si>
  <si>
    <t>9.6.22</t>
  </si>
  <si>
    <t>15.003.0178-0</t>
  </si>
  <si>
    <t>RALO DE COBERTURA SEMI-ESFERICO(TIPO ABACAXI),COM 4".FORNECI MENTO E COLOCACAO 3%-DESGASTE DE FERRAMENTAS E EPI</t>
  </si>
  <si>
    <t>9.6.23</t>
  </si>
  <si>
    <t>T40.05.0550</t>
  </si>
  <si>
    <t>SCO</t>
  </si>
  <si>
    <t>Filtro para aproveitamento de agua de chuva (AAC) auto-limpante para areas ate 1.500 m2. Elemento filtrante de inox. Retencao e descarga de solidos superiores a 0,55mm. Duas entradas de AP de 250mm, saidas de agua filtrada de 200mm, dimensionamento do descarte estabelecido em projeto. Instalado em caixa conectora em alvenaria, bloco de concreto ou fibra de vidro. Vazao maxima do Filtro modelo VF-6 (70 L/S). Fornecimento.</t>
  </si>
  <si>
    <t>un</t>
  </si>
  <si>
    <t>9.6.24</t>
  </si>
  <si>
    <t>T40.05.1050</t>
  </si>
  <si>
    <t>Freio hidraulico de 200mm para enchimento dos reservatorios de AAC, atraves de fluxo ascendente. Fornecimento.</t>
  </si>
  <si>
    <t>9.6.25</t>
  </si>
  <si>
    <t>T40.05.0200</t>
  </si>
  <si>
    <t>Extravasor, sifao/ladrao, de 200mm, para excesso de agua, retirada de impurezas da superficie e manutencao do nivel maximo determinado para os reservatorios de AAC. Bloqueia cheiros da galeria pluvial e dificulta entrad pragas. Fornecimento.</t>
  </si>
  <si>
    <t>9.7.1</t>
  </si>
  <si>
    <t>04316</t>
  </si>
  <si>
    <t>TUBO, PVC, SOLDÁVEL, DE 32MM, INSTALADO EM DRENO DE AR CONDICIONADO - FORNECIMENTO E INSTALAÇÃO. AF_08/2022</t>
  </si>
  <si>
    <t>9.7.2</t>
  </si>
  <si>
    <t>4650</t>
  </si>
  <si>
    <t>TUBO, PVC, SOLDÁVEL, DE 40MM, INSTALADO EM RESERVAÇÃO PREDIAL DE ÁGUA - FORNECIMENTO E INSTALAÇÃO. AF_04/2024</t>
  </si>
  <si>
    <t>9.7.3</t>
  </si>
  <si>
    <t>04320</t>
  </si>
  <si>
    <t>JOELHO 45 GRAUS, PVC, SOLDÁVEL, DN 32 MM, INSTALADO EM DRENO DE AR CONDICIONADO - FORNECIMENTO E INSTALAÇÃO. AF_08/2022</t>
  </si>
  <si>
    <t>9.7.4</t>
  </si>
  <si>
    <t>04319</t>
  </si>
  <si>
    <t>JOELHO 90 GRAUS, PVC, SOLDÁVEL, DN 32 MM, INSTALADO EM DRENO DE AR CONDICIONADO - FORNECIMENTO E INSTALAÇÃO. AF_08/2022</t>
  </si>
  <si>
    <t>9.7.5</t>
  </si>
  <si>
    <t>05180</t>
  </si>
  <si>
    <t>JOELHO PVC, SOLDÁVEL, 45 GRAUS, DN 40 MM, INSTALADO EM RESERVAÇÃO PREDIAL DE ÁGUA - FORNECIMENTO E INSTALAÇÃO. AF_04/2024</t>
  </si>
  <si>
    <t>9.7.6</t>
  </si>
  <si>
    <t>04159</t>
  </si>
  <si>
    <t>LUVA DE CORRER, PVC, SOLDÁVEL, DN 40MM, INSTALADO EM RAMAL DE DISTRIBUIÇÃO DE ÁGUA - FORNECIMENTO E INSTALAÇÃO. AF_06/2022</t>
  </si>
  <si>
    <t>9.7.7</t>
  </si>
  <si>
    <t>05143</t>
  </si>
  <si>
    <t>LUVA DE REDUÇÃO SOLDÁVEL, PVC, DN 40 MM X 32 MM, INSTALADO EM RESERVAÇÃO PREDIAL DE ÁGUA - FORNECIMENTO E INSTALAÇÃO. AF_04/2024</t>
  </si>
  <si>
    <t>9.7.8</t>
  </si>
  <si>
    <t>04322</t>
  </si>
  <si>
    <t>LUVA, PVC, SOLDÁVEL, DN 32 MM, INSTALADO EM DRENO DE AR CONDICIONADO - FORNECIMENTO E INSTALAÇÃO. AF_08/2022</t>
  </si>
  <si>
    <t>9.7.9</t>
  </si>
  <si>
    <t>04324</t>
  </si>
  <si>
    <t>TE, PVC, SOLDÁVEL, DN 32 MM, INSTALADO EM DRENO DE AR CONDICIONADO - FORNECIMENTO E INSTALAÇÃO. AF_08/2022</t>
  </si>
  <si>
    <t>9.7.10</t>
  </si>
  <si>
    <t>4692</t>
  </si>
  <si>
    <t>TÊ, PVC, SOLDÁVEL, DN 40 MM INSTALADO EM RESERVAÇÃO PREDIAL DE ÁGUA - FORNECIMENTO E INSTALAÇÃO. AF_04/2024</t>
  </si>
  <si>
    <t>9.7.11</t>
  </si>
  <si>
    <t>0039707</t>
  </si>
  <si>
    <t>TUBO DE ESPUMA DE POLIETILENO EXPANDIDO FLEXIVEL PARA ISOLAMENTO TERMICO DE TUBULACAO DE AR CONDICIONADO, AGUA QUENTE, DN 1 1/2", E= 10 MM</t>
  </si>
  <si>
    <t>9.8.1</t>
  </si>
  <si>
    <t>8055</t>
  </si>
  <si>
    <t>TANQUE SÉPTICO CIRCULAR, EM CONCRETO PRÉ-MOLDADO, DIÂMETRO INTERNO = 2,38 M, ALTURA INTERNA = 2,50 M, VOLUME ÚTIL: 10009,8 L (PARA 69 CONTRIBUINTES). AF_12/2020</t>
  </si>
  <si>
    <t>9.8.2</t>
  </si>
  <si>
    <t>8061</t>
  </si>
  <si>
    <t>FILTRO ANAERÓBIO CIRCULAR, EM CONCRETO PRÉ-MOLDADO, DIÂMETRO INTERNO = 2,88 M, ALTURA INTERNA = 1,50 M, VOLUME ÚTIL: 7817,3 L (PARA 75 CONTRIBUINTES). AF_12/2020</t>
  </si>
  <si>
    <t>9.8.3</t>
  </si>
  <si>
    <t>15.002.0683-0</t>
  </si>
  <si>
    <t>SUMIDOURO CILINDRICO,LIGADO A FOSSA,MEDINDO 2500X2000MM,EM A NEIS DE CONCRETO PRE-MOLDADO,EXCLUSIVE FOSSA E MANILHAS.FORN ECIMENTO E COLOCACAO 3%-DESGASTE DE FERRAMENTAS E EPI</t>
  </si>
  <si>
    <t>9.8.4</t>
  </si>
  <si>
    <t>8114</t>
  </si>
  <si>
    <t>TAMPA CIRCULAR PARA ESGOTO E DRENAGEM, EM FERRO FUNDIDO, DIÂMETRO INTERNO = 0,6 M. AF_12/2020</t>
  </si>
  <si>
    <t>9.9.1</t>
  </si>
  <si>
    <t>6932</t>
  </si>
  <si>
    <t>VASO SANITÁRIO SIFONADO COM CAIXA ACOPLADA LOUÇA BRANCA - PADRÃO MÉDIO, INCLUSO ENGATE FLEXÍVEL EM METAL CROMADO, 1/2 X 40CM - FORNECIMENTO E INSTALAÇÃO. AF_01/2020</t>
  </si>
  <si>
    <t>9.9.2</t>
  </si>
  <si>
    <t>VASO SANITARIO DE LOUCA BRANCA,COM CAIXA ACOPLADA,CONFORMEABNT NBR 9050 PARA ACESSIBILIDADE, PADRAO MEDIO LUXO,RABICHO CROMADO,ANEL DE VEDACAO E ACESSORIOS DE FIXACAO.FORNECIMENTO E INSTALAÇÃO</t>
  </si>
  <si>
    <t>9.9.3</t>
  </si>
  <si>
    <t>00849</t>
  </si>
  <si>
    <t>ASSENTO SANITÁRIO CONVENCIONAL - FORNECIMENTO E INSTALACAO. AF_01/2020</t>
  </si>
  <si>
    <t>9.9.4</t>
  </si>
  <si>
    <t>COMP.</t>
  </si>
  <si>
    <t>LAVATORIO DE LOUCA BRANCA,COM COLUNA SUSPENSA,CONFORME ABNT NBR 9050 PARA ACESSIBILIDADE,MEDINDO EM TORNO DE (45,5X35,5) CM,INCLUSIVE ACESSORIOS DE FIXACAO.FERRAGENS EM METAL CROMAD O:SIFAO 1"X1.1/4",VALVULA DE ESCOAMENTO,RABICHO,TORNEIRA PAR A LAVATORIO DE MESA COM ALAVANCA,ACIONAMENTO MANUAL E FECHAM ENTO AUTOMATICO.FORNECIMENTO E INSTALAÇÃO</t>
  </si>
  <si>
    <t>9.9.5</t>
  </si>
  <si>
    <t>CUBA DE EMBUTIR OVAL EM LOUÇA BRANCA, 35 X 50CM OU EQUIVALENTE, DE LAVATORIO, INSTALADA SOBRE BANCADA DE GRANITO, INCLUSIVE ACESSORIOS DE FIXACAO.FERRAGENS EM METAL CROMADO:SIFAO 1"X1.1/4",VALVULA DE ESCOAMENTO,RABICHO,TORNEIRA PARA LAVATORIO DE MESA. FORNECIMENTO E INSTALAÇÃO</t>
  </si>
  <si>
    <t>9.9.6</t>
  </si>
  <si>
    <t>86922</t>
  </si>
  <si>
    <t>TANQUE DE LOUÇA BRANCA SUSPENSO, 18L OU EQUIVALENTE, INCLUSO SIFÃO TIPO GARRAFA EM METAL CROMADO, VÁLVULA METÁLICA E TORNEIRA DE METAL CROMADO PADRÃO MÉDIO - FORNECIMENTO E INSTALAÇÃO. AF_01/2020</t>
  </si>
  <si>
    <t>9.9.7</t>
  </si>
  <si>
    <t>100858</t>
  </si>
  <si>
    <t>MICTÓRIO SIFONADO LOUÇA BRANCA - PADRÃO MÉDIO - FORNECIMENTO E INSTALAÇÃO. AF_01/2020</t>
  </si>
  <si>
    <t>9.9.8</t>
  </si>
  <si>
    <t>86936</t>
  </si>
  <si>
    <t>CUBA DE EMBUTIR DE AÇO INOXIDÁVEL MÉDIA, INCLUSO VÁLVULA TIPO AMERICANA E SIFÃO TIPO GARRAFA EM METAL CROMADO - FORNECIMENTO E INSTALAÇÃO. AF_01/2020</t>
  </si>
  <si>
    <t>9.9.9</t>
  </si>
  <si>
    <t>86910</t>
  </si>
  <si>
    <t>TORNEIRA CROMADA TUBO MÓVEL, DE PAREDE, 1/2" OU 3/4", PARA PIA DE COZINHA, PADRÃO MÉDIO - FORNECIMENTO E INSTALAÇÃO. AF_01/2020</t>
  </si>
  <si>
    <t>9.9.10</t>
  </si>
  <si>
    <t>190332</t>
  </si>
  <si>
    <t>DUCHA HIGIENICA ACQUA JET DIGITAL LINE 2195 FABRIMAR</t>
  </si>
  <si>
    <t>9.9.11</t>
  </si>
  <si>
    <t>100860</t>
  </si>
  <si>
    <t>CHUVEIRO ELÉTRICO COMUM CORPO PLÁSTICO, TIPO DUCHA - FORNECIMENTO E INSTALAÇÃO. AF_01/2020</t>
  </si>
  <si>
    <t>9.9.12</t>
  </si>
  <si>
    <t>18.025.0001-0</t>
  </si>
  <si>
    <t>BEBEDOURO PURIFICADOR,DE COLUNA,COM ACESSIBILIDADE,CONFORME ABNT NBR 9050,EM ACO INOXIDAVEL,MODELO PRESSAO,COM 2 TORNEIR AS,VAZAO MINIMA DE 30L/H,CONFORME ABNT NBR 16236.FORNECIMENT O</t>
  </si>
  <si>
    <t>9.9.13</t>
  </si>
  <si>
    <t>18.009.0078-</t>
  </si>
  <si>
    <t>TORNEIRA PARA JARDIM,DE 3/4"X10CM APROXIMADAMENTE,EM METAL C ROMADO.FORNECIMENTO</t>
  </si>
  <si>
    <t>9.9.14</t>
  </si>
  <si>
    <t>100868</t>
  </si>
  <si>
    <t>BARRA DE APOIO RETA, EM ACO INOX POLIDO, COMPRIMENTO 80 CM, FIXADA NA PAREDE - FORNECIMENTO E INSTALAÇÃO. AF_01/2020</t>
  </si>
  <si>
    <t>9.9.15</t>
  </si>
  <si>
    <t>100865</t>
  </si>
  <si>
    <t>BARRA DE APOIO LATERAL ARTICULADA, COM TRAVA, EM ACO INOX POLIDO, FIXADA NA PAREDE - FORNECIMENTO E INSTALAÇÃO. AF_01/2020</t>
  </si>
  <si>
    <t>9.9.16</t>
  </si>
  <si>
    <t>100874</t>
  </si>
  <si>
    <t>PUXADOR PARA PCD, FIXADO NA PORTA - FORNECIMENTO E INSTALAÇÃO. AF_01/2020</t>
  </si>
  <si>
    <t>9.9.17</t>
  </si>
  <si>
    <t>00011186</t>
  </si>
  <si>
    <t>ESPELHO CRISTAL E = 4 MM</t>
  </si>
  <si>
    <t>10.1.1</t>
  </si>
  <si>
    <t>97327</t>
  </si>
  <si>
    <t>TUBO EM COBRE FLEXÍVEL, DN 1/4", COM ISOLAMENTO, INSTALADO EM RAMAL DE ALIMENTAÇÃO DE AR-CONDICIONADO - FORNECIMENTO E INSTALAÇÃO. AF_07/2025</t>
  </si>
  <si>
    <t>10.1.2</t>
  </si>
  <si>
    <t>97328</t>
  </si>
  <si>
    <t>TUBO EM COBRE FLEXÍVEL, DN 3/8", COM ISOLAMENTO, INSTALADO EM RAMAL DE ALIMENTAÇÃO DE AR-CONDICIONADO - FORNECIMENTO E INSTALAÇÃO. AF_07/2025</t>
  </si>
  <si>
    <t>10.1.3</t>
  </si>
  <si>
    <t>97329</t>
  </si>
  <si>
    <t>TUBO EM COBRE FLEXÍVEL, DN 1/2", COM ISOLAMENTO, INSTALADO EM RAMAL DE ALIMENTAÇÃO DE AR-CONDICIONADO - FORNECIMENTO E INSTALAÇÃO. AF_07/2025</t>
  </si>
  <si>
    <t>10.1.4</t>
  </si>
  <si>
    <t>103292</t>
  </si>
  <si>
    <t>TUBO EM COBRE FLEXÍVEL, DN 5/8", COM ISOLAMENTO, INSTALADO EM FORRO, PARA RAMAL DE ALIMENTAÇÃO DE AR CONDICIONADO, INCLUSO FIXADOR. AF_11/2021</t>
  </si>
  <si>
    <t>10.1.5</t>
  </si>
  <si>
    <t>106034</t>
  </si>
  <si>
    <t>TUBO EM COBRE FLEXÍVEL, DN 3/4", COM ISOLAMENTO, INSTALADO EM RAMAL DE ALIMENTAÇÃO DE AR-CONDICIONADO - FORNECIMENTO E INSTALAÇÃO. AF_07/2025</t>
  </si>
  <si>
    <t>10.1.6</t>
  </si>
  <si>
    <t>TUBO EM COBRE FLEXÍVEL, DN 7/8", COM ISOLAMENTO, INSTALADO EM RAMAL DE ALIMENTAÇÃO DE AR-CONDICIONADO - FORNECIMENTO E INSTALAÇÃO</t>
  </si>
  <si>
    <t>10.1.7</t>
  </si>
  <si>
    <t>TUBO EM COBRE RÍGIDO, DN 1"", COM ISOLAMENTO, INSTALADO EM RAMAL DE ALIMENTAÇÃO DE AR-CONDICIONADO COM CONDENSADORA CENTRAL OU VRF - FORNECIMENTO E INSTALAÇÃO</t>
  </si>
  <si>
    <t>10.1.8</t>
  </si>
  <si>
    <t>TUBO EM COBRE RÍGIDO, DN 1 1/4", COM ISOLAMENTO, INSTALADO EM RAMAL DE ALIMENTAÇÃO DE AR-CONDICIONADO COM CONDENSADORA CENTRAL OU VRF - FORNECIMENTO E INSTALAÇÃO</t>
  </si>
  <si>
    <t>10.1.9</t>
  </si>
  <si>
    <t>TUBO EM COBRE RÍGIDO, DN 1 1/2", COM ISOLAMENTO, INSTALADO EM RAMAL DE ALIMENTAÇÃO DE AR-CONDICIONADO COM CONDENSADORA CENTRAL OU VRF - FORNECIMENTO E INSTALAÇÃO</t>
  </si>
  <si>
    <t>10.1.10</t>
  </si>
  <si>
    <t>TUBO EM COBRE RÍGIDO, DN 1 5/8", COM ISOLAMENTO, INSTALADO EM RAMAL DE ALIMENTAÇÃO DE AR-CONDICIONADO COM CONDENSADORA CENTRAL OU VRF - FORNECIMENTO E INSTALAÇÃO</t>
  </si>
  <si>
    <t>10.1.11</t>
  </si>
  <si>
    <t>TUBO EM COBRE RÍGIDO, DN 2 1/8", COM ISOLAMENTO, INSTALADO EM RAMAL DE ALIMENTAÇÃO DE AR-CONDICIONADO COM CONDENSADORA CENTRAL OU VRF - FORNECIMENTO E INSTALAÇÃO</t>
  </si>
  <si>
    <t>10.1.12</t>
  </si>
  <si>
    <t>15.005.0250-0</t>
  </si>
  <si>
    <t>JUNTAS DE DERIVACAO EM Y PARA UNIDADES EVAPORADORAS VRF,COM MEDIDAS APROXIMADAS DE ENTRADAS 38,1MM E SAIDA 41,3MM (GAS) E ENTRADAS 19,1/15,9MM E SAIDA 22,2MM (LIQUIDO).FORNECIMENTO E INSTALACAO 3%-DESGASTE DE FERRAMENTAS E EPI</t>
  </si>
  <si>
    <t>10.1.13</t>
  </si>
  <si>
    <t>15.005.0249-0</t>
  </si>
  <si>
    <t>JUNTAS DE DERIVACAO EM Y PARA UNIDADES EVAPORADORAS VRF,COM MEDIDAS APROXIMADAS DE ENTRADA 38,1MM E SAIDAS 28,6MM (GAS) E ENTRADA 19,1MM E SAIDAS 15,9MM (LIQUIDO).FORNECIMENTO E IN STALACAO 3%-DESGASTE DE FERRAMENTAS E EPI</t>
  </si>
  <si>
    <t>10.1.14</t>
  </si>
  <si>
    <t>15.005.0246-0</t>
  </si>
  <si>
    <t>JUNTAS DE DERIVACAO EM Y PARA UNIDADES EVAPORADORAS VRF,COM MEDIDAS APROXIMADAS DE ENTRADA 15,9MM E SAIDAS 12,7MM (GAS) E ENTRADA 9,5MM E SAIDAS 6,4MM (LIQUIDO).FORNECIMENTO E INST ALACAO 3%-DESGASTE DE FERRAMENTAS E EPI</t>
  </si>
  <si>
    <t>10.1.15</t>
  </si>
  <si>
    <t>15.005.0248-0</t>
  </si>
  <si>
    <t>JUNTAS DE DERIVACAO EM Y PARA UNIDADES EVAPORADORAS VRF,COM MEDIDAS APROXIMADAS DE ENTRADA 28,6MM E SAIDAS 22,2MM (GAS) E ENTRADA 15,9MM E SAIDAS 12,7MM (LIQUIDO).FORNECIMENTO E IN STALACAO 3%-DESGASTE DE FERRAMENTAS E EPI</t>
  </si>
  <si>
    <t>10.1.16</t>
  </si>
  <si>
    <t>VÁLVULA DE ESFERA BLOQUEIO COBRE, GBC, 1/4" - FORNECIMENTO E INSTALAÇÃO</t>
  </si>
  <si>
    <t>10.1.17</t>
  </si>
  <si>
    <t>VÁLVULA DE ESFERA BLOQUEIO COBRE, GBC, 3/8" - FORNECIMENTO E INSTALAÇÃO</t>
  </si>
  <si>
    <t>10.1.18</t>
  </si>
  <si>
    <t>VÁLVULA DE ESFERA BLOQUEIO COBRE, GBC, 1/2" - FORNECIMENTO E INSTALAÇÃO</t>
  </si>
  <si>
    <t>10.1.19</t>
  </si>
  <si>
    <t>VÁLVULA DE ESFERA BLOQUEIO COBRE, GBC, 5/8" - FORNECIMENTO E INSTALAÇÃO</t>
  </si>
  <si>
    <t>10.1.20</t>
  </si>
  <si>
    <t>VÁLVULA DE ESFERA BLOQUEIO COBRE, GBC, 3/4" - FORNECIMENTO E INSTALAÇÃO</t>
  </si>
  <si>
    <t>10.1.21</t>
  </si>
  <si>
    <t>063061</t>
  </si>
  <si>
    <t>CABO PP 3 CONDUTORES 450/750V 2,50mm2</t>
  </si>
  <si>
    <t>10.2.1</t>
  </si>
  <si>
    <t>103267</t>
  </si>
  <si>
    <t>AR CONDICIONADO SPLIT ON/OFF, CASSETE (TETO), FRIO 4 VIAS 18000 BTU/H - FORNECIMENTO E INSTALAÇÃO. AF_11/2021_PE</t>
  </si>
  <si>
    <t>10.2.2</t>
  </si>
  <si>
    <t>103269</t>
  </si>
  <si>
    <t>AR CONDICIONADO SPLIT ON/OFF, CASSETE (TETO), FRIO 4 VIAS 24000 BTU/H - FORNECIMENTO E INSTALAÇÃO. AF_11/2021_PE</t>
  </si>
  <si>
    <t>10.2.3</t>
  </si>
  <si>
    <t>103271</t>
  </si>
  <si>
    <t>AR CONDICIONADO SPLIT ON/OFF, CASSETE (TETO), FRIO 4 VIAS 36000 BTU/H - FORNECIMENTO E INSTALAÇÃO. AF_11/2021_PE</t>
  </si>
  <si>
    <t>10.2.4</t>
  </si>
  <si>
    <t>103273</t>
  </si>
  <si>
    <t>AR CONDICIONADO SPLIT ON/OFF, CASSETE (TETO), FRIO 4 VIAS 48000 BTU/H - FORNECIMENTO E INSTALAÇÃO. AF_11/2021_PE</t>
  </si>
  <si>
    <t>10.2.5</t>
  </si>
  <si>
    <t>18.030.0027-0</t>
  </si>
  <si>
    <t>UNIDADE CONDENSADORA VRF,22 HP,QUENTE/FRIO,220/380V (VIDE AS SENTAMENTO E INTERLIGACOES FAMILIA 15.005).FORNECIMENTO</t>
  </si>
  <si>
    <t>10.2.6</t>
  </si>
  <si>
    <t>18.030.0030-0</t>
  </si>
  <si>
    <t>UNIDADE CONDENSADORA VRF,28 HP,QUENTE/FRIO,220/380V (VIDE AS SENTAMENTO E INTERLIGACOES FAMILIA 15.005).FORNECIMENTO</t>
  </si>
  <si>
    <t>10.2.7</t>
  </si>
  <si>
    <t>15.005.0182-0</t>
  </si>
  <si>
    <t>ASSENTAMENTO DE UNIDADE CONDENSADORA VRF DE 14 A 22 HP,CONFO RME ABNT NBR 16401,(VIDE FORNECIMENTO DO APARELHO NA FAMILIA 18.030),INCLUSIVE BASE DE CONCRETO ARMADO E ACESSORIOS DE F IXACAO,EXCLUSIVE ALIMENTACAO ELETRICA E INTERLIGACAO DE UNID ADES VRF (VIDE ITENS 15.005.0226 A 15.005.0238) 3%-DESGASTE DE FERRAMENTAS E EPI</t>
  </si>
  <si>
    <t>10.2.8</t>
  </si>
  <si>
    <t>15.005.0184-0</t>
  </si>
  <si>
    <t>ASSENTAMENTO DE UNIDADE CONDENSADORA VRF DE 24 A 28 HP,CONFO RME ABNT NBR 16401,(VIDE FORNECIMENTO DO APARELHO NA FAMILIA 18.030),INCLUSIVE BASE DE CONCRETO ARMADO E ACESSORIOS DE F IXACAO,EXCLUSIVE ALIMENTACAO ELETRICA E INTERLIGACAO DE UNID ADES VRF (VIDE ITENS 15.005.0226 A 15.005.0238) 3%-DESGASTE DE FERRAMENTAS E EPI</t>
  </si>
  <si>
    <t>10.3.1</t>
  </si>
  <si>
    <t>EXAUSTOR AXIAL IN-LINE, MOD. MAXX, 130 A 550M3/H, 220V, FORNECIMENTO E INSTALAÇÃO</t>
  </si>
  <si>
    <t>10.3.2</t>
  </si>
  <si>
    <t>EXAUSTOR AXIAL IN-LINE, MOD. MAXX, 600 A 1300M3/H, 220V, INCLUSIVE GRELHA DE ACABAMENTO, FORNECIMENTO E INSTALAÇÃO</t>
  </si>
  <si>
    <t>10.3.3</t>
  </si>
  <si>
    <t>070233</t>
  </si>
  <si>
    <t>VENTOKIT 80 BIVOLT</t>
  </si>
  <si>
    <t>10.3.4</t>
  </si>
  <si>
    <t>070473</t>
  </si>
  <si>
    <t>DUTO ALUMINIZADO FLEXIVEL 100mm 4""</t>
  </si>
  <si>
    <t>10.3.5</t>
  </si>
  <si>
    <t>070426</t>
  </si>
  <si>
    <t>DUTO ALUMINIZADO FLEXIVEL SEM ISOLAMENTO 8"" 209mm</t>
  </si>
  <si>
    <t>10.3.6</t>
  </si>
  <si>
    <t>002016</t>
  </si>
  <si>
    <t>GRELHA FIXA COM COLARINHO EM POLIESTIRENO BRANCA COM TELA S200 8"</t>
  </si>
  <si>
    <t>10.3.7</t>
  </si>
  <si>
    <t>001761</t>
  </si>
  <si>
    <t>GRELHA FIXA COM COLARINHO EM POLIESTIRENO BRANCA COM TELA S100 4"</t>
  </si>
  <si>
    <t>10.3.8</t>
  </si>
  <si>
    <t>070454</t>
  </si>
  <si>
    <t>DIFUSOR DE AR 2 VIAS EM ALUMINIO COM REGISTRO 310 x 310mm</t>
  </si>
  <si>
    <t>10.4.1</t>
  </si>
  <si>
    <t>15.011.0079-0</t>
  </si>
  <si>
    <t>SUBESTACAO SIMPLIFICADA,PADRAO LIGHT,COM TRANSFORMADOR TRIFA SICO DE 300KVA,13,8KV-220V/127V,INCLUSIVE CABINE DE MEDICAO 3%-DESGASTE DE FERRAMENTAS E EPI</t>
  </si>
  <si>
    <t>10.5.1</t>
  </si>
  <si>
    <t>91940</t>
  </si>
  <si>
    <t>CAIXA RETANGULAR 4" X 2" MÉDIA (1,30 M DO PISO), PVC, INSTALADA EM PAREDE - FORNECIMENTO E INSTALAÇÃO. AF_03/2023</t>
  </si>
  <si>
    <t>10.5.2</t>
  </si>
  <si>
    <t>92871</t>
  </si>
  <si>
    <t>CAIXA RETANGULAR 4" X 4" MÉDIA (1,30 M DO PISO), METÁLICA, INSTALADA EM PAREDE - FORNECIMENTO E INSTALAÇÃO. AF_03/2023</t>
  </si>
  <si>
    <t>10.5.3</t>
  </si>
  <si>
    <t>91936</t>
  </si>
  <si>
    <t>CAIXA OCTOGONAL 4" X 4", PVC, INSTALADA EM LAJE - FORNECIMENTO E INSTALAÇÃO. AF_03/2023</t>
  </si>
  <si>
    <t>10.5.4</t>
  </si>
  <si>
    <t>97881</t>
  </si>
  <si>
    <t>CAIXA ENTERRADA ELÉTRICA RETANGULAR, EM CONCRETO PRÉ- MOLDADO, FUNDO COM BRITA, DIMENSÕES INTERNAS: 0,3X0,3X0,3 M. AF_12/2020</t>
  </si>
  <si>
    <t>10.5.5</t>
  </si>
  <si>
    <t>97891</t>
  </si>
  <si>
    <t>CAIXA ENTERRADA ELÉTRICA RETANGULAR, EM ALVENARIA COM BLOCOS DE CONCRETO, FUNDO COM BRITA, DIMENSÕES INTERNAS: 0,4X0,4X0,4 M. AF_12/2020</t>
  </si>
  <si>
    <t>10.5.6</t>
  </si>
  <si>
    <t>15.018.0305-0</t>
  </si>
  <si>
    <t>CAIXA DE PASSAGEM DE EMBUTIR,EM ACO,COM TAMPA PARAFUSADA,DE 15X15CM.FORNECIMENTO E COLOCACAO 3%- DESGASTE DE FERRAMENTAS E EPI</t>
  </si>
  <si>
    <t>10.5.7</t>
  </si>
  <si>
    <t>15.018.0310-0</t>
  </si>
  <si>
    <t>CAIXA DE PASSAGEM DE EMBUTIR,EM ACO,COM TAMPA PARAFUSADA,DE 20X20CM.FORNECIMENTO E COLOCACAO 3%- DESGASTE DE FERRAMENTAS E EPI</t>
  </si>
  <si>
    <t>10.5.8</t>
  </si>
  <si>
    <t>15.018.0320-0</t>
  </si>
  <si>
    <t>CAIXA DE PASSAGEM DE EMBUTIR,EM ACO,COM TAMPA PARAFUSADA,DE 30X30CM.FORNECIMENTO E COLOCACAO 3%- DESGASTE DE FERRAMENTAS E EPI</t>
  </si>
  <si>
    <t>10.5.9</t>
  </si>
  <si>
    <t>15.018.0260-0</t>
  </si>
  <si>
    <t>CAIXA DE PASSAGEM DE SOBREPOR,EM ACO,COM TAMPA PARAFUSADA,DE 20X20CM.FORNECIMENTO E COLOCACAO 3%- DESGASTE DE FERRAMENTAS E EPI</t>
  </si>
  <si>
    <t>10.5.10</t>
  </si>
  <si>
    <t>15.018.0275-0</t>
  </si>
  <si>
    <t>CAIXA DE PASSAGEM DE SOBREPOR,EM ACO,COM TAMPA PARAFUSADA,DE 40X40CM.FORNECIMENTO E COLOCACAO 3%- DESGASTE DE FERRAMENTAS E EPI</t>
  </si>
  <si>
    <t>10.5.11</t>
  </si>
  <si>
    <t>97667</t>
  </si>
  <si>
    <t>ELETRODUTO FLEXÍVEL CORRUGADO, PEAD, DN 50 (1 1/2"), PARA REDE ENTERRADA DE DISTRIBUIÇÃO DE ENERGIA ELÉTRICA - FORNECIMENTO E INSTALAÇÃO. AF_12/2021</t>
  </si>
  <si>
    <t>10.5.12</t>
  </si>
  <si>
    <t>97668</t>
  </si>
  <si>
    <t>ELETRODUTO FLEXÍVEL CORRUGADO, PEAD, DN 63 (2"), PARA REDE ENTERRADA DE DISTRIBUIÇÃO DE ENERGIA ELÉTRICA - FORNECIMENTO E INSTALAÇÃO. AF_12/2021</t>
  </si>
  <si>
    <t>10.5.13</t>
  </si>
  <si>
    <t>ELETRODUTO FLEXÍVEL CORRUGADO, PEAD, DN 150 (6"), PARA REDE ENTERRADA DE DISTRIBUIÇÃO DE ENERGIA ELÉTRICA - FORNECIMENTO E INSTALAÇÃO</t>
  </si>
  <si>
    <t>10.5.14</t>
  </si>
  <si>
    <t>ELETRODUTO FLEXÍVEL CORRUGADO, PEAD, DN 200 (8"), PARA REDE ENTERRADA DE DISTRIBUIÇÃO DE ENERGIA ELÉTRICA - FORNECIMENTO E INSTALAÇÃO</t>
  </si>
  <si>
    <t>10.5.15</t>
  </si>
  <si>
    <t>102137</t>
  </si>
  <si>
    <t>CHAVE DE BOIA AUTOMÁTICA SUPERIOR/INFERIOR 15A/250V - FORNECIMENTO E INSTALAÇÃO. AF_12/2020</t>
  </si>
  <si>
    <t>10.5.16</t>
  </si>
  <si>
    <t>90447</t>
  </si>
  <si>
    <t>RASGO LINEAR MANUAL EM ALVENARIA, PARA ELETRODUTOS, DIÂMETROS MENORES OU IGUAIS A 40 MM. AF_09/2023</t>
  </si>
  <si>
    <t>10.5.17</t>
  </si>
  <si>
    <t>90466</t>
  </si>
  <si>
    <t>CHUMBAMENTO LINEAR EM ALVENARIA PARA RAMAIS/DISTRIBUIÇÃO DE INSTALAÇÕES HIDRÁULICAS COM DIÂMETROS MENORES OU IGUAIS A 40 MM. AF_09/2023</t>
  </si>
  <si>
    <t>10.5.18</t>
  </si>
  <si>
    <t>91862</t>
  </si>
  <si>
    <t>ELETRODUTO RÍGIDO ROSCÁVEL, PVC, DN 20 MM (1/2"), PARA CIRCUITOS TERMINAIS, INSTALADO EM FORRO - FORNECIMENTO E INSTALAÇÃO. AF_03/2023</t>
  </si>
  <si>
    <t>10.5.19</t>
  </si>
  <si>
    <t>91863</t>
  </si>
  <si>
    <t>ELETRODUTO RÍGIDO ROSCÁVEL, PVC, DN 25 MM (3/4"), PARA CIRCUITOS TERMINAIS, INSTALADO EM FORRO - FORNECIMENTO E INSTALAÇÃO. AF_03/2023</t>
  </si>
  <si>
    <t>10.5.20</t>
  </si>
  <si>
    <t>91864</t>
  </si>
  <si>
    <t>ELETRODUTO RÍGIDO ROSCÁVEL, PVC, DN 32 MM (1"), PARA CIRCUITOS TERMINAIS, INSTALADO EM FORRO - FORNECIMENTO E INSTALAÇÃO. AF_03/2023</t>
  </si>
  <si>
    <t>10.5.21</t>
  </si>
  <si>
    <t>91865</t>
  </si>
  <si>
    <t>ELETRODUTO RÍGIDO ROSCÁVEL, PVC, DN 40 MM (1 1/4"), PARA CIRCUITOS TERMINAIS, INSTALADO EM FORRO - FORNECIMENTO E INSTALAÇÃO. AF_03/2023</t>
  </si>
  <si>
    <t>10.5.22</t>
  </si>
  <si>
    <t>93008</t>
  </si>
  <si>
    <t>ELETRODUTO RÍGIDO ROSCÁVEL, PVC, DN 50 MM (1 1/2"), PARA REDE ENTERRADA DE DISTRIBUIÇÃO DE ENERGIA ELÉTRICA - FORNECIMENTO E INSTALAÇÃO. AF_12/2021</t>
  </si>
  <si>
    <t>10.5.23</t>
  </si>
  <si>
    <t>93009</t>
  </si>
  <si>
    <t>ELETRODUTO RÍGIDO ROSCÁVEL, PVC, DN 60 MM (2"), PARA REDE ENTERRADA DE DISTRIBUIÇÃO DE ENERGIA ELÉTRICA - FORNECIMENTO E INSTALAÇÃO. AF_12/2021</t>
  </si>
  <si>
    <t>10.5.24</t>
  </si>
  <si>
    <t>93010</t>
  </si>
  <si>
    <t>ELETRODUTO RÍGIDO ROSCÁVEL, PVC, DN 75 MM (2 1/2"), PARA REDE ENTERRADA DE DISTRIBUIÇÃO DE ENERGIA ELÉTRICA - FORNECIMENTO E INSTALAÇÃO. AF_12/2021</t>
  </si>
  <si>
    <t>10.5.25</t>
  </si>
  <si>
    <t>93011</t>
  </si>
  <si>
    <t>ELETRODUTO RÍGIDO ROSCÁVEL, PVC, DN 85 MM (3"), PARA REDE ENTERRADA DE DISTRIBUIÇÃO DE ENERGIA ELÉTRICA - FORNECIMENTO E INSTALAÇÃO. AF_12/2021</t>
  </si>
  <si>
    <t>10.5.26</t>
  </si>
  <si>
    <t>059030</t>
  </si>
  <si>
    <t>ELETRODUTO GALVANIZADO NBR 5597 80mm 3""</t>
  </si>
  <si>
    <t>10.5.27</t>
  </si>
  <si>
    <t>15.018.0552-0</t>
  </si>
  <si>
    <t>ELETROCALHA LISA,COM TAMPA,TIPO "U",200X50MM,TRATAMENTO SUPE RFICIAL PRE-ZINCADO A QUENTE,INCLUSIVE CONEXOES,ACESSORIOS E FIXACAO SUPERIOR.FORNECIMENTO E COLOCACAO 3%-DESGASTE DE FERRAMENTAS E EPI 20%-CONEXOES</t>
  </si>
  <si>
    <t>10.5.28</t>
  </si>
  <si>
    <t>15.018.0555-0</t>
  </si>
  <si>
    <t>ELETROCALHA LISA,COM TAMPA,TIPO "U",400X50MM,TRATAMENTO SUPE RFICIAL PRE-ZINCADO A QUENTE,INCLUSIVE CONEXOES,ACESSORIOS E FIXACAO SUPERIOR.FORNECIMENTO E COLOCACAO 3%-DESGASTE DE FERRAMENTAS E EPI 20%-CONEXOES</t>
  </si>
  <si>
    <t>10.5.29</t>
  </si>
  <si>
    <t>058174</t>
  </si>
  <si>
    <t>CURVA 135 ELETRODUTO PVC ROSCAVEL 1.1/2""</t>
  </si>
  <si>
    <t>10.5.30</t>
  </si>
  <si>
    <t>059300</t>
  </si>
  <si>
    <t>CURVA 90 ELETRODUTO GALVANIZADO ELETROLITICO 3""</t>
  </si>
  <si>
    <t>10.5.31</t>
  </si>
  <si>
    <t>91876</t>
  </si>
  <si>
    <t>LUVA PARA ELETRODUTO, PVC, ROSCÁVEL, DN 32 MM (1"), PARA CIRCUITOS TERMINAIS, INSTALADA EM FORRO - FORNECIMENTO E INSTALAÇÃO. AF_03/2023</t>
  </si>
  <si>
    <t>10.5.32</t>
  </si>
  <si>
    <t>93013</t>
  </si>
  <si>
    <t>LUVA PARA ELETRODUTO, PVC, ROSCÁVEL, DN 50 MM (1 1/2"), PARA REDE ENTERRADA DE DISTRIBUIÇÃO DE ENERGIA ELÉTRICA - FORNECIMENTO E INSTALAÇÃO. AF_12/2021</t>
  </si>
  <si>
    <t>10.5.33</t>
  </si>
  <si>
    <t>91874</t>
  </si>
  <si>
    <t>LUVA PARA ELETRODUTO, PVC, ROSCÁVEL, DN 20 MM (1/2"), PARA CIRCUITOS TERMINAIS, INSTALADA EM FORRO - FORNECIMENTO E INSTALAÇÃO. AF_03/2023</t>
  </si>
  <si>
    <t>10.5.34</t>
  </si>
  <si>
    <t>059290</t>
  </si>
  <si>
    <t>LUVA ELETRODUTO PVC 3""</t>
  </si>
  <si>
    <t>10.5.35</t>
  </si>
  <si>
    <t>91875</t>
  </si>
  <si>
    <t>LUVA PARA ELETRODUTO, PVC, ROSCÁVEL, DN 25 MM (3/4"), PARA CIRCUITOS TERMINAIS, INSTALADA EM FORRO - FORNECIMENTO E INSTALAÇÃO. AF_03/2023</t>
  </si>
  <si>
    <t>10.6.1</t>
  </si>
  <si>
    <t>91928</t>
  </si>
  <si>
    <t>CABO DE COBRE FLEXÍVEL ISOLADO, 4 MM², ANTI-CHAMA 450/750 V, PARA CIRCUITOS TERMINAIS - FORNECIMENTO E INSTALAÇÃO. AF_03/2023</t>
  </si>
  <si>
    <t>10.6.2</t>
  </si>
  <si>
    <t>91929</t>
  </si>
  <si>
    <t>CABO DE COBRE FLEXÍVEL ISOLADO, 4 MM², ANTI-CHAMA 0,6/1,0 KV, PARA CIRCUITOS TERMINAIS - FORNECIMENTO E INSTALAÇÃO. AF_03/2023</t>
  </si>
  <si>
    <t>10.6.3</t>
  </si>
  <si>
    <t>91930</t>
  </si>
  <si>
    <t>CABO DE COBRE FLEXÍVEL ISOLADO, 6 MM², ANTI-CHAMA 450/750 V, PARA CIRCUITOS TERMINAIS - FORNECIMENTO E INSTALAÇÃO. AF_03/2023</t>
  </si>
  <si>
    <t>10.6.4</t>
  </si>
  <si>
    <t>91932</t>
  </si>
  <si>
    <t>CABO DE COBRE FLEXÍVEL ISOLADO, 10 MM², ANTI-CHAMA 450/750 V, PARA CIRCUITOS TERMINAIS - FORNECIMENTO E INSTALAÇÃO. AF_03/2023</t>
  </si>
  <si>
    <t>10.6.5</t>
  </si>
  <si>
    <t>91933</t>
  </si>
  <si>
    <t>CABO DE COBRE FLEXÍVEL ISOLADO, 10 MM², ANTI-CHAMA 0,6/1,0 KV, PARA CIRCUITOS TERMINAIS - FORNECIMENTO E INSTALAÇÃO. AF_03/2023</t>
  </si>
  <si>
    <t>10.6.6</t>
  </si>
  <si>
    <t>91934</t>
  </si>
  <si>
    <t>CABO DE COBRE FLEXÍVEL ISOLADO, 16 MM², ANTI-CHAMA 450/750 V, PARA CIRCUITOS TERMINAIS - FORNECIMENTO E INSTALAÇÃO. AF_03/2023</t>
  </si>
  <si>
    <t>10.6.7</t>
  </si>
  <si>
    <t>91935</t>
  </si>
  <si>
    <t>CABO DE COBRE FLEXÍVEL ISOLADO, 16 MM², ANTI-CHAMA 0,6/1,0 KV, PARA CIRCUITOS TERMINAIS - FORNECIMENTO E INSTALAÇÃO. AF_03/2023</t>
  </si>
  <si>
    <t>10.6.8</t>
  </si>
  <si>
    <t>101563</t>
  </si>
  <si>
    <t>CABO DE COBRE FLEXÍVEL ISOLADO, 35 MM², 0,6/1,0 KV, PARA REDE AÉREA DE DISTRIBUIÇÃO DE ENERGIA ELÉTRICA DE BAIXA TENSÃO - FORNECIMENTO E INSTALAÇÃO. AF_07/2020</t>
  </si>
  <si>
    <t>10.6.9</t>
  </si>
  <si>
    <t>101565</t>
  </si>
  <si>
    <t>CABO DE COBRE FLEXÍVEL ISOLADO, 70 MM², 0,6/1,0 KV, PARA REDE AÉREA DE DISTRIBUIÇÃO DE ENERGIA ELÉTRICA DE BAIXA TENSÃO - FORNECIMENTO E INSTALAÇÃO. AF_07/2020</t>
  </si>
  <si>
    <t>10.6.10</t>
  </si>
  <si>
    <t>101567</t>
  </si>
  <si>
    <t>CABO DE COBRE FLEXÍVEL ISOLADO, 95 MM², 0,6/1,0 KV, PARA REDE AÉREA DE DISTRIBUIÇÃO DE ENERGIA ELÉTRICA DE BAIXA TENSÃO - FORNECIMENTO E INSTALAÇÃO. AF_07/2020</t>
  </si>
  <si>
    <t>10.6.11</t>
  </si>
  <si>
    <t>101568</t>
  </si>
  <si>
    <t>CABO DE COBRE FLEXÍVEL ISOLADO, 120 MM², 0,6/1,0 KV, PARA REDE AÉREA DE DISTRIBUIÇÃO DE ENERGIA ELÉTRICA DE BAIXA TENSÃO - FORNECIMENTO E INSTALAÇÃO. AF_07/2020</t>
  </si>
  <si>
    <t>10.6.12</t>
  </si>
  <si>
    <t>92998</t>
  </si>
  <si>
    <t>CABO DE COBRE FLEXÍVEL ISOLADO, 185 MM², ANTI-CHAMA 0,6/1,0 KV, PARA REDE ENTERRADA DE DISTRIBUIÇÃO DE ENERGIA ELÉTRICA - FORNECIMENTO E INSTALAÇÃO. AF_12/2021</t>
  </si>
  <si>
    <t>10.6.13</t>
  </si>
  <si>
    <t>93000</t>
  </si>
  <si>
    <t>CABO DE COBRE FLEXÍVEL ISOLADO, 240 MM², ANTI-CHAMA 0,6/1,0 KV, PARA REDE ENTERRADA DE DISTRIBUIÇÃO DE ENERGIA ELÉTRICA - FORNECIMENTO E INSTALAÇÃO. AF_12/2021</t>
  </si>
  <si>
    <t>10.6.14</t>
  </si>
  <si>
    <t>CABO DE COBRE FLEXÍVEL ISOLADO, 400 MM², ANTI-CHAMA 0,6/1,0 KV, PARA REDE ENTERRADA DE DISTRIBUIÇÃO DE ENERGIA ELÉTRICA - FORNECIMENTO E INSTALAÇÃO</t>
  </si>
  <si>
    <t>10.7.1</t>
  </si>
  <si>
    <t>101880</t>
  </si>
  <si>
    <t>QUADRO DE DISTRIBUIÇÃO DE ENERGIA EM CHAPA DE AÇO GALVANIZADO, DE EMBUTIR, COM BARRAMENTO TRIFÁSICO, PARA 30 DISJUNTORES DIN 150A - FORNECIMENTO E INSTALAÇÃO. AF_07/2025</t>
  </si>
  <si>
    <t>10.7.2</t>
  </si>
  <si>
    <t>QUADRO DE DISTRIBUIÇÃO DE ENERGIA EM CHAPA DE AÇO GALVANIZADO, COM BARRAMENTO TRIFÁSICO, PARA 54 DISJUNTORES DIN 225A - FORNECIMENTO E INSTALAÇÃO</t>
  </si>
  <si>
    <t>10.7.3</t>
  </si>
  <si>
    <t>064205</t>
  </si>
  <si>
    <t>QUADRO DISTRIBUICAO EMBUTIR PARA 70 DISJUNTORES 225A+BARRAME</t>
  </si>
  <si>
    <t>10.7.4</t>
  </si>
  <si>
    <t>QUADRO GERAL DE DISTRIBUIÇÃO DE ENERGIA EM CHAPA DE AÇO GALVANIZADO, COM BARRAMENTO TRIFÁSICO, DIN 800A - FORNECIMENTO E INSTALAÇÃO</t>
  </si>
  <si>
    <t>10.7.5</t>
  </si>
  <si>
    <t>QUADRO DE COMANDO PARA 2 BOMBAS DE RECALQUES DE 1/3 A 2 CV, TRIFÁSICA, 220 VOLTS, COM CHAVE SELETORA, ACIONAMENTO MANUAL/AUTOMÁTICO, RELÉ DE SOBRECARGA E CONTATORA</t>
  </si>
  <si>
    <t>10.7.6</t>
  </si>
  <si>
    <t>93653</t>
  </si>
  <si>
    <t>DISJUNTOR MONOPOLAR TIPO DIN, CORRENTE NOMINAL DE 10A - FORNECIMENTO E INSTALAÇÃO. AF_07/2025</t>
  </si>
  <si>
    <t>10.7.7</t>
  </si>
  <si>
    <t>93654</t>
  </si>
  <si>
    <t>DISJUNTOR MONOPOLAR TIPO DIN, CORRENTE NOMINAL DE 16A - FORNECIMENTO E INSTALAÇÃO. AF_07/2025</t>
  </si>
  <si>
    <t>10.7.8</t>
  </si>
  <si>
    <t>93656</t>
  </si>
  <si>
    <t>DISJUNTOR MONOPOLAR TIPO DIN, CORRENTE NOMINAL DE 25A - FORNECIMENTO E INSTALAÇÃO. AF_07/2025</t>
  </si>
  <si>
    <t>10.7.9</t>
  </si>
  <si>
    <t>93660</t>
  </si>
  <si>
    <t>DISJUNTOR BIPOLAR TIPO DIN, CORRENTE NOMINAL DE 10A - FORNECIMENTO E INSTALAÇÃO. AF_07/2025</t>
  </si>
  <si>
    <t>10.7.10</t>
  </si>
  <si>
    <t>93663</t>
  </si>
  <si>
    <t>DISJUNTOR BIPOLAR TIPO DIN, CORRENTE NOMINAL DE 25A - FORNECIMENTO E INSTALAÇÃO. AF_07/2025</t>
  </si>
  <si>
    <t>10.7.11</t>
  </si>
  <si>
    <t>93667</t>
  </si>
  <si>
    <t>DISJUNTOR TRIPOLAR TIPO DIN, CORRENTE NOMINAL DE 10A - FORNECIMENTO E INSTALAÇÃO. AF_07/2025</t>
  </si>
  <si>
    <t>10.7.12</t>
  </si>
  <si>
    <t>93668</t>
  </si>
  <si>
    <t>DISJUNTOR TRIPOLAR TIPO DIN, CORRENTE NOMINAL DE 16A - FORNECIMENTO E INSTALAÇÃO. AF_07/2025</t>
  </si>
  <si>
    <t>10.7.13</t>
  </si>
  <si>
    <t>15.007.0600-0</t>
  </si>
  <si>
    <t>DISJUNTOR TERMOMAGNETICO,TRIPOLAR,DE 10 A 32A,3KA,MODELO DIN ,TIPO C.FORNECIMENTO E COLOCACAO 3%-DESGASTE DE FERRAMENTAS E EPI</t>
  </si>
  <si>
    <t>10.7.14</t>
  </si>
  <si>
    <t>101895</t>
  </si>
  <si>
    <t>DISJUNTOR TERMOMAGNÉTICO TRIPOLAR, CORRENTE NOMINAL DE 125A - FORNECIMENTO E INSTALAÇÃO. AF_07/2025</t>
  </si>
  <si>
    <t>10.7.15</t>
  </si>
  <si>
    <t>15.007.0608-0</t>
  </si>
  <si>
    <t>DISJUNTOR TERMOMAGNETICO,TRIPOLAR,DE 125 A 160A,50KA,MODELO CAIXA MOLDADA,TIPO C.FORNECIMENTO E COLOCACAO 3%-DESGASTE DE FERRAMENTAS E EPI</t>
  </si>
  <si>
    <t>10.7.16</t>
  </si>
  <si>
    <t>101898</t>
  </si>
  <si>
    <t>DISJUNTOR TERMOMAGNÉTICO TRIPOLAR, CORRENTE NOMINAL DE 400A - FORNECIMENTO E INSTALAÇÃO. AF_07/2025</t>
  </si>
  <si>
    <t>10.7.17</t>
  </si>
  <si>
    <t>101899</t>
  </si>
  <si>
    <t>DISJUNTOR TERMOMAGNÉTICO TRIPOLAR, CORRENTE NOMINAL DE 600A - FORNECIMENTO E INSTALAÇÃO. AF_07/2025</t>
  </si>
  <si>
    <t>10.7.18</t>
  </si>
  <si>
    <t>00039445</t>
  </si>
  <si>
    <t>DISPOSITIVO DR, 2 POLOS, SENSIBILIDADE DE 30 MA, CORRENTE DE 25 A, TIPO AC</t>
  </si>
  <si>
    <t>10.7.19</t>
  </si>
  <si>
    <t>00039465</t>
  </si>
  <si>
    <t>DISPOSITIVO DPS CLASSE II, 1 POLO, TENSAO MAXIMA DE 175 V, CORRENTE MAXIMA DE *20* KA (TIPO AC)</t>
  </si>
  <si>
    <t>10.8.1</t>
  </si>
  <si>
    <t>91953</t>
  </si>
  <si>
    <t>INTERRUPTOR SIMPLES (1 MÓDULO), 10A/250V, INCLUINDO SUPORTE E PLACA - FORNECIMENTO E INSTALAÇÃO. AF_03/2023</t>
  </si>
  <si>
    <t>10.8.2</t>
  </si>
  <si>
    <t>91959</t>
  </si>
  <si>
    <t>INTERRUPTOR SIMPLES (2 MÓDULOS), 10A/250V, INCLUINDO SUPORTE E PLACA - FORNECIMENTO E INSTALAÇÃO. AF_03/2023</t>
  </si>
  <si>
    <t>10.8.3</t>
  </si>
  <si>
    <t>91967</t>
  </si>
  <si>
    <t>INTERRUPTOR SIMPLES (3 MÓDULOS), 10A/250V, INCLUINDO SUPORTE E PLACA - FORNECIMENTO E INSTALAÇÃO. AF_03/2023</t>
  </si>
  <si>
    <t>10.8.4</t>
  </si>
  <si>
    <t>92023</t>
  </si>
  <si>
    <t>INTERRUPTOR SIMPLES (1 MÓDULO) COM 1 TOMADA DE EMBUTIR 2P+T 10 A, INCLUINDO SUPORTE E PLACA - FORNECIMENTO E INSTALAÇÃO. AF_03/2023</t>
  </si>
  <si>
    <t>10.8.5</t>
  </si>
  <si>
    <t>91996</t>
  </si>
  <si>
    <t>TOMADA MÉDIA DE EMBUTIR (1 MÓDULO), 2P+T 10 A, INCLUINDO SUPORTE E PLACA - FORNECIMENTO E INSTALAÇÃO. AF_03/2023</t>
  </si>
  <si>
    <t>10.8.6</t>
  </si>
  <si>
    <t>92004</t>
  </si>
  <si>
    <t>TOMADA MÉDIA DE EMBUTIR (2 MÓDULOS), 2P+T 10 A, INCLUINDO SUPORTE E PLACA - FORNECIMENTO E INSTALAÇÃO. AF_03/2023</t>
  </si>
  <si>
    <t>10.8.7</t>
  </si>
  <si>
    <t>92019</t>
  </si>
  <si>
    <t>TOMADA BAIXA DE EMBUTIR (4 MÓDULOS), 2P+T 10 A, INCLUINDO SUPORTE E PLACA - FORNECIMENTO E INSTALAÇÃO. AF_03/2023</t>
  </si>
  <si>
    <t>10.8.8</t>
  </si>
  <si>
    <t>91997</t>
  </si>
  <si>
    <t>TOMADA MÉDIA DE EMBUTIR (1 MÓDULO), 2P+T 20 A, INCLUINDO SUPORTE E PLACA - FORNECIMENTO E INSTALAÇÃO. AF_03/2023</t>
  </si>
  <si>
    <t>10.8.9</t>
  </si>
  <si>
    <t>18.027.0518-0</t>
  </si>
  <si>
    <t>LUMINARIA LED TUBULAR DE EMBUTIR, 2X18W (INCLUSIVE LAMPADAS) ,CORPO EM CHAPA DE ACO TRATADA E PINTURA ELETROSTATICA BRANC A, REFLETOR EM ALUMINIO DE ALTO BRILHO, COM ALETAS, SEM REAT OR. FORNECIMENTO E COLOCACAO 3%-DESGASTE DE FERRAMENTAS E EPI</t>
  </si>
  <si>
    <t>10.8.10</t>
  </si>
  <si>
    <t>97605</t>
  </si>
  <si>
    <t>LUMINÁRIA ARANDELA TIPO MEIA LUA, DE SOBREPOR, COM 1 LÂMPADA LED DE 6 W, SEM REATOR - FORNECIMENTO E INSTALAÇÃO. AF_09/2024</t>
  </si>
  <si>
    <t>10.8.11</t>
  </si>
  <si>
    <t>101632</t>
  </si>
  <si>
    <t>RELÉ FOTOELÉTRICO PARA COMANDO DE ILUMINAÇÃO EXTERNA 1000 W - FORNECIMENTO E INSTALAÇÃO. AF_02/2025</t>
  </si>
  <si>
    <t>10.8.12</t>
  </si>
  <si>
    <t>060386</t>
  </si>
  <si>
    <t>LUMINARIA - PERFIL LED EMBUTIR SLIM 2M P/ FITA LED COMPLETA</t>
  </si>
  <si>
    <t>10.8.13</t>
  </si>
  <si>
    <t>060875</t>
  </si>
  <si>
    <t>BALIZADOR DE SOLO LED MINI IP67 REDONDO STH8703/AB STELLA</t>
  </si>
  <si>
    <t>10.9.1</t>
  </si>
  <si>
    <t>101795</t>
  </si>
  <si>
    <t>CAIXA ENTERRADA PARA INSTALAÇÕES TELEFÔNICAS TIPO R1, EM ALVENARIA COM BLOCOS DE CONCRETO, DIMENSÕES INTERNAS: 0,35X0,60X0,60 M, EXCLUINDO TAMPÃO. AF_12/2020</t>
  </si>
  <si>
    <t>10.9.2</t>
  </si>
  <si>
    <t>101798</t>
  </si>
  <si>
    <t>TAMPA PARA CAIXA TIPO R1, EM FERRO FUNDIDO, DIMENSÕES INTERNAS: 0,40 X 0,60 M - FORNECIMENTO E INSTALAÇÃO. AF_12/2020</t>
  </si>
  <si>
    <t>10.9.3</t>
  </si>
  <si>
    <t>10.9.4</t>
  </si>
  <si>
    <t>100556</t>
  </si>
  <si>
    <t>CAIXA DE PASSAGEM PARA TELEFONE 15X15X10CM (SOBREPOR) - FORNECIMENTO E INSTALAÇÃO. AF_08/2025</t>
  </si>
  <si>
    <t>10.9.5</t>
  </si>
  <si>
    <t>09.06.035</t>
  </si>
  <si>
    <t>FDE</t>
  </si>
  <si>
    <t>CAIXA DE PASSAGEM A PROVA DE UMIDADE EM ALUMINIO 10X10X6CM</t>
  </si>
  <si>
    <t>10.9.6</t>
  </si>
  <si>
    <t>15.018.0467-0</t>
  </si>
  <si>
    <t>ELETROCALHA PERFURADA,SEM TAMPA,TIPO "U",100X50MM,TRATAMENTO SUPERFICIAL PRE-ZINCADO A QUENTE,INCLUSIVE CONEXOES,ACESSOR IOS E FIXACAO SUPERIOR.FORNECIMENTO E COLOCACAO 3%-DESGASTE DE FERRAMENTAS E EPI 20%-CONEXOES</t>
  </si>
  <si>
    <t>10.9.7</t>
  </si>
  <si>
    <t>15.018.0479-0</t>
  </si>
  <si>
    <t>ELETROCALHA PERFURADA,SEM TAMPA,TIPO "U",200X100MM,TRATAMENT O SUPERFICIAL PRE-ZINCADO A QUENTE,INCLUSIVE CONEXOES,ACESSO RIOS E FIXACAO SUPERIOR.FORNECIMENTO E COLOCACAO 3%-DESGASTE DE FERRAMENTAS E EPI 20%-CONEXOES</t>
  </si>
  <si>
    <t>10.9.8</t>
  </si>
  <si>
    <t>15.018.0469-0</t>
  </si>
  <si>
    <t>ELETROCALHA PERFURADA,SEM TAMPA,TIPO "U",200X50MM,TRATAMENTO SUPERFICIAL PRE-ZINCADO A QUENTE,INCLUSIVE CONEXOES,ACESSOR IOS E FIXACAO SUPERIOR.FORNECIMENTO E COLOCACAO 3%-DESGASTE DE FERRAMENTAS E EPI 20%-CONEXOES</t>
  </si>
  <si>
    <t>10.9.9</t>
  </si>
  <si>
    <t>15.003.0204-0</t>
  </si>
  <si>
    <t>MANGUEIRA "SEAL TUBE" COM CAPA ALMA,DIAMETRO DE 1".FORNECIME NTO E COLOCACAO 3%-DESGASTE DE FERRAMENTAS E EPI</t>
  </si>
  <si>
    <t>10.9.10</t>
  </si>
  <si>
    <t>15.003.0206-0</t>
  </si>
  <si>
    <t>MANGUEIRA "SEAL TUBE" COM CAPA ALMA,DIAMETRO DE 1.1/4".FORNE CIMENTO E COLOCACAO 3%-DESGASTE DE FERRAMENTAS E EPI</t>
  </si>
  <si>
    <t>10.9.11</t>
  </si>
  <si>
    <t>10.9.12</t>
  </si>
  <si>
    <t>95728</t>
  </si>
  <si>
    <t>ELETRODUTO RÍGIDO SOLDÁVEL, PVC, DN 32 MM (1"), APARENTE - FORNECIMENTO E INSTALAÇÃO. AF_10/2022</t>
  </si>
  <si>
    <t>10.9.13</t>
  </si>
  <si>
    <t>10.9.14</t>
  </si>
  <si>
    <t>104785</t>
  </si>
  <si>
    <t>FIXAÇÃO DE ELETRODUTOS, DIÂMETROS MENORES OU IGUAIS A 40 MM, COM ABRAÇADEIRA METÁLICA RÍGIDA TIPO D COM PARAFUSO DE FIXAÇÃO 1 1/4", FIXADA DIRETAMENTE NA LAJE OU PAREDE. AF_09/2023</t>
  </si>
  <si>
    <t>10.9.15</t>
  </si>
  <si>
    <t>91893</t>
  </si>
  <si>
    <t>CURVA 90 GRAUS PARA ELETRODUTO, PVC, ROSCÁVEL, DN 32 MM (1"), PARA CIRCUITOS TERMINAIS, INSTALADA EM FORRO - FORNECIMENTO E INSTALAÇÃO. AF_03/2023</t>
  </si>
  <si>
    <t>10.9.16</t>
  </si>
  <si>
    <t>059121</t>
  </si>
  <si>
    <t>LUVA ELETRODUTO PVC 1""</t>
  </si>
  <si>
    <t>10.9.17</t>
  </si>
  <si>
    <t>11817</t>
  </si>
  <si>
    <t>ORSE</t>
  </si>
  <si>
    <t>Box reto em alumínio de 1"</t>
  </si>
  <si>
    <t>10.9.18</t>
  </si>
  <si>
    <t>059334</t>
  </si>
  <si>
    <t>CAIXA TOMADA PARA PISO ELEVADO+REDE CAT5158x252x37mm SPERONE</t>
  </si>
  <si>
    <t>10.9.19</t>
  </si>
  <si>
    <t>91946</t>
  </si>
  <si>
    <t>SUPORTE PARAFUSADO COM PLACA DE ENCAIXE 4" X 2" MÉDIO (1,30 M DO PISO) PARA PONTO ELÉTRICO - FORNECIMENTO E INSTALAÇÃO. AF_03/2023</t>
  </si>
  <si>
    <t>10.9.20</t>
  </si>
  <si>
    <t>Própri</t>
  </si>
  <si>
    <t>o TOMADA RJ45 CAT 6E (MÓDULO) - FORNECIMENTO E INSTALAÇÃO</t>
  </si>
  <si>
    <t>10.10.1</t>
  </si>
  <si>
    <t>10.10.2</t>
  </si>
  <si>
    <t>104749</t>
  </si>
  <si>
    <t>CONECTOR GRAMPO METÁLICO TIPO OLHAL, PARA SPDA, PARA HASTE DE ATERRAMENTO DE 3/4'' E CABOS DE 10 A 50 MM2 - FORNECIMENTO E INSTALAÇÃO. AF_08/2023</t>
  </si>
  <si>
    <t>10.10.3</t>
  </si>
  <si>
    <t>15.007.0206-0</t>
  </si>
  <si>
    <t>HASTE PARA ATERRAMENTO,DE COBRE DE 3/4" (19MM),COM 2,40M DE COMPRIMENTO.FORNECIMENTO E COLOCACAO 3%-DESGASTE DE FERRAMENTAS E EPI</t>
  </si>
  <si>
    <t>10.10.4</t>
  </si>
  <si>
    <t>96989</t>
  </si>
  <si>
    <t>CAPTOR TIPO FRANKLIN PARA SPDA - FORNECIMENTO E INSTALAÇÃO. AF_08/2023</t>
  </si>
  <si>
    <t>10.10.5</t>
  </si>
  <si>
    <t>96988</t>
  </si>
  <si>
    <t>MASTRO 1 ½", COM 3 METROS, PARA SPDA - FORNECIMENTO E INSTALAÇÃO. AF_08/2023</t>
  </si>
  <si>
    <t>10.10.6</t>
  </si>
  <si>
    <t>96987</t>
  </si>
  <si>
    <t>BASE METÁLICA PARA MASTRO 1 ½" PARA SPDA - FORNECIMENTO E INSTALAÇÃO. AF_08/2023</t>
  </si>
  <si>
    <t>10.10.7</t>
  </si>
  <si>
    <t>078033</t>
  </si>
  <si>
    <t>CONJUNTO DE ESTAIAMENTO RIGIDO PARA ATERRAMENTO</t>
  </si>
  <si>
    <t>10.10.8</t>
  </si>
  <si>
    <t>15.007.0216-0</t>
  </si>
  <si>
    <t>TERMINAL AEREO PARA PARA-RAIO(CAPTOR 1 PONTA)EM LATAO MACICO ,3/8"X600MM,FIXACAO COM ROSCA MECANICA E ABRACADEIRA,INCLUSI VE CAPTOR.FORNECIMENTO E COLOCACAO 3%- DESGASTE DE FERRAMENTAS E EPI</t>
  </si>
  <si>
    <t>10.10.9</t>
  </si>
  <si>
    <t>96973</t>
  </si>
  <si>
    <t>CORDOALHA DE COBRE NU 35 MM², NÃO ENTERRADA, COM ISOLADOR - FORNECIMENTO E INSTALAÇÃO. AF_08/2023</t>
  </si>
  <si>
    <t>10.10.10</t>
  </si>
  <si>
    <t>96977</t>
  </si>
  <si>
    <t>CORDOALHA DE COBRE NU 50 MM², ENTERRADA - FORNECIMENTO E INSTALAÇÃO. AF_08/2023</t>
  </si>
  <si>
    <t>10.10.11</t>
  </si>
  <si>
    <t>o RE BAR, DIÂMETRO DE 3/8", INCLUSIVE CLIPS PARA EMENDA</t>
  </si>
  <si>
    <t>10.10.12</t>
  </si>
  <si>
    <t>o CAIXA DE EQUALIZAÇÃO DE POTENCIAIS PARA USO INTERNO E EXTERNO COM 11 TERMINAIS PARA ATERRAMENTO (BEP), EM AÇO</t>
  </si>
  <si>
    <t>11.1.1</t>
  </si>
  <si>
    <t>92543</t>
  </si>
  <si>
    <t>TRAMA DE MADEIRA COMPOSTA POR TERÇAS PARA TELHADOS DE ATÉ 2 ÁGUAS PARA TELHA ONDULADA DE FIBROCIMENTO, METÁLICA, PLÁSTICA OU TERMOACÚSTICA, INCLUSO TRANSPORTE VERTICAL. AF_07/2019</t>
  </si>
  <si>
    <t>11.1.2</t>
  </si>
  <si>
    <t>100384</t>
  </si>
  <si>
    <t>FABRICAÇÃO E INSTALAÇÃO DE PONTALETES DE MADEIRA NÃO APARELHADA PARA TELHADOS COM ATÉ 2 ÁGUAS E COM TELHA ONDULADA DE FIBROCIMENTO, ALUMÍNIO OU PLÁSTICA EM EDIFÍCIO INSTITUCIONAL TÉRREO, INCLUSO TRANSPORTE VERTICAL. AF_07/2019</t>
  </si>
  <si>
    <t>11.1.3</t>
  </si>
  <si>
    <t>100060</t>
  </si>
  <si>
    <t>ESTRUTURA TRELICA EM ACO PREPINTADO PARA COBERTURA(10,kg/m2)</t>
  </si>
  <si>
    <t>11.1.4</t>
  </si>
  <si>
    <t>94216</t>
  </si>
  <si>
    <t>TELHAMENTO COM TELHA METÁLICA TERMOACÚSTICA E = 30 MM, COM ATÉ 2 ÁGUAS, INCLUSO IÇAMENTO. AF_07/2019</t>
  </si>
  <si>
    <t>11.1.5</t>
  </si>
  <si>
    <t>16.005.0054-0</t>
  </si>
  <si>
    <t>CUMEEIRA EM GALVALUME COM ACABAMENTO EM VERNIZ NAS 2 FACES,T RAPEZOIDAL OU ONDULADA,MEDINDO APROXIMADAMENTE (1265X600X0,5 )MM.FORNECIMENTO E COLOCACAO 3%-DESGASTE DE FERRAMENTAS E EPI</t>
  </si>
  <si>
    <t>11.1.6</t>
  </si>
  <si>
    <t>94231</t>
  </si>
  <si>
    <t>RUFO EM CHAPA DE AÇO GALVANIZADO NÚMERO 24, CORTE DE 25 CM, INCLUSO TRANSPORTE VERTICAL. AF_07/2019</t>
  </si>
  <si>
    <t>11.1.7</t>
  </si>
  <si>
    <t>CALHA EM ALUMÍNIO ESP. 1,0MM - DESENVOLVIMENTO 100CM, INCLUSIVE CONEXÕES - FORNECIMENTO E INSTALAÇÃO</t>
  </si>
  <si>
    <t>11.2.1</t>
  </si>
  <si>
    <t>16.026.0002-0</t>
  </si>
  <si>
    <t>IMPERMEABILIZACAO DE RESERVATORIO AGUA POTAVEL,TANQUE/PISCIN A EM CONCRETO,ENTERRADOS SUJEITOS A LENCOL FREATICO,SIST.CRI STALIZACAO COMPOSTO 3 PRODUTOS DE BASE MINERAL,PENETRAM EFEI TO DE OSMOSE,CONS.POR M2,CIMENTO CRISTALIZANTE QUE ENDURECE EM 2MIN-1KG/M2,CIMENTO CRISTALIZANTE QUE EMDURECE 7MIN-1,6KG /M2,LIQUIDO SELADOR MINERAL,BASE SILICATO-0,7KG/M2 3%-DESGASTE DE FERRAMENTAS E EPI</t>
  </si>
  <si>
    <t>11.2.2</t>
  </si>
  <si>
    <t>98555</t>
  </si>
  <si>
    <t>IMPERMEABILIZAÇÃO DE SUPERFÍCIE COM ARGAMASSA POLIMÉRICA / MEMBRANA ACRÍLICA, 3 DEMÃOS. AF_09/2023</t>
  </si>
  <si>
    <t>11.2.3</t>
  </si>
  <si>
    <t>98547</t>
  </si>
  <si>
    <t>IMPERMEABILIZAÇÃO DE SUPERFÍCIE COM MANTA ASFÁLTICA, DUAS CAMADAS, INCLUSIVE APLICAÇÃO DE PRIMER ASFÁLTICO, E=3MM E E=4MM. AF_09/2023</t>
  </si>
  <si>
    <t>11.2.4</t>
  </si>
  <si>
    <t>98570</t>
  </si>
  <si>
    <t>PROTEÇÃO MECÂNICA DE SUPERFÍCIE VERTICAL COM ARGAMASSA DE CIMENTO E AREIA, TRAÇO 1:3, E=5CM. AF_09/2023</t>
  </si>
  <si>
    <t>11.2.5</t>
  </si>
  <si>
    <t>98567</t>
  </si>
  <si>
    <t>PROTEÇÃO MECÂNICA DE SUPERFICIE HORIZONTAL COM ARGAMASSA DE CIMENTO E AREIA, TRAÇO 1:3, E=4CM. AF_09/2023</t>
  </si>
  <si>
    <t>12.1.1</t>
  </si>
  <si>
    <t>18.029.0025-0</t>
  </si>
  <si>
    <t>BOMBA HIDRAULICA CENTRIFUGA,COM MOTOR ELETRICO,POTENCIA DE 2 CV,EXCLUSIVE ACESSORIOS.FORNECIMENTO E COLOCACAO 3%- DESGASTE DE FERRAMENTAS E EPI</t>
  </si>
  <si>
    <t>12.1.2</t>
  </si>
  <si>
    <t>15.007.0680-</t>
  </si>
  <si>
    <t>CHAVE BLINDADA,TRIPOLAR,DE 250V,DE 30A.FORNECIMENTO E COLOCA CAO 3%-DESGASTE DE FERRAMENTAS E EPI</t>
  </si>
  <si>
    <t>12.1.3</t>
  </si>
  <si>
    <t>14664</t>
  </si>
  <si>
    <t>QUADRO DE COMANDO PARA SISTEMA DE PRESSU RIZACAO DE INCENDIO PARA DUAS BOMBAS DE 5,00CV-250V, DE 30 A 50A</t>
  </si>
  <si>
    <t>12.1.4</t>
  </si>
  <si>
    <t>055357</t>
  </si>
  <si>
    <t>CHAVE DE FLUXO COM RETARDO ELETRONICO DN 2.1/2 P/ INCENDIO</t>
  </si>
  <si>
    <t>12.1.5</t>
  </si>
  <si>
    <t>101917</t>
  </si>
  <si>
    <t>MANÔMETRO 0 A 200 PSI (0 A 14 KGF/CM2), D = 50MM - FORNECIMENTO E INSTALAÇÃO. AF_10/2020</t>
  </si>
  <si>
    <t>12.1.6</t>
  </si>
  <si>
    <t>052935</t>
  </si>
  <si>
    <t>ADAPTADOR FERRO GALV. P/CAIXA D'AGUA DE CONCRETO 2""x200mm</t>
  </si>
  <si>
    <t>12.1.7</t>
  </si>
  <si>
    <t>103009</t>
  </si>
  <si>
    <t>VÁLVULA DE RETENÇÃO VERTICAL, DE BRONZE, ROSCÁVEL, 2 1/2" - FORNECIMENTO E INSTALAÇÃO. AF_08/2021</t>
  </si>
  <si>
    <t>12.1.8</t>
  </si>
  <si>
    <t>99624</t>
  </si>
  <si>
    <t>VÁLVULA DE RETENÇÃO HORIZONTAL, DE BRONZE, ROSCÁVEL, 2 1/2" - FORNECIMENTO E INSTALAÇÃO. AF_08/2021</t>
  </si>
  <si>
    <t>12.1.9</t>
  </si>
  <si>
    <t>94499</t>
  </si>
  <si>
    <t>REGISTRO DE GAVETA BRUTO, LATÃO, ROSCÁVEL, 2 1/2" - FORNECIMENTO E INSTALAÇÃO. AF_08/2021</t>
  </si>
  <si>
    <t>12.1.10</t>
  </si>
  <si>
    <t>92390</t>
  </si>
  <si>
    <t>JOELHO 90 GRAUS, EM FERRO GALVANIZADO, DN 65 (2 1/2"), CONEXÃO ROSQUEADA, INSTALADO EM REDE DE ALIMENTAÇÃO PARA HIDRANTE - FORNECIMENTO E INSTALAÇÃO. AF_10/2020</t>
  </si>
  <si>
    <t>12.1.11</t>
  </si>
  <si>
    <t>97488</t>
  </si>
  <si>
    <t>CURVA 90 GRAUS, EM AÇO, CONEXÃO SOLDADA, DN 65 (2 1/2"), INSTALADO EM REDE DE ALIMENTAÇÃO PARA HIDRANTE - FORNECIMENTO E INSTALAÇÃO. AF_10/2020</t>
  </si>
  <si>
    <t>12.1.12</t>
  </si>
  <si>
    <t>92378</t>
  </si>
  <si>
    <t>LUVA, EM FERRO GALVANIZADO, DN 65 (2 1/2"), CONEXÃO ROSQUEADA, INSTALADO EM REDE DE ALIMENTAÇÃO PARA HIDRANTE - FORNECIMENTO E INSTALAÇÃO. AF_10/2020</t>
  </si>
  <si>
    <t>12.1.13</t>
  </si>
  <si>
    <t>92377</t>
  </si>
  <si>
    <t>NIPLE, EM FERRO GALVANIZADO, DN 65 (2 1/2"), CONEXÃO ROSQUEADA, INSTALADO EM REDE DE ALIMENTAÇÃO PARA HIDRANTE - FORNECIMENTO E INSTALAÇÃO. AF_10/2020</t>
  </si>
  <si>
    <t>12.1.14</t>
  </si>
  <si>
    <t>92896</t>
  </si>
  <si>
    <t>UNIÃO, EM FERRO GALVANIZADO, DN 65 (2 1/2"), CONEXÃO ROSQUEADA, INSTALADO EM REDE DE ALIMENTAÇÃO PARA HIDRANTE - FORNECIMENTO E INSTALAÇÃO. AF_10/2020</t>
  </si>
  <si>
    <t>12.1.15</t>
  </si>
  <si>
    <t>92642</t>
  </si>
  <si>
    <t>TÊ, EM FERRO GALVANIZADO, CONEXÃO ROSQUEADA, DN 65 (2 1/2"), INSTALADO EM REDE DE ALIMENTAÇÃO PARA HIDRANTE - FORNECIMENTO E INSTALAÇÃO. AF_10/2020</t>
  </si>
  <si>
    <t>12.1.16</t>
  </si>
  <si>
    <t>92910</t>
  </si>
  <si>
    <t>LUVA DE REDUÇÃO, EM FERRO GALVANIZADO, 2 1/2" X 1 1/2", CONEXÃO ROSQUEADA, INSTALADO EM PRUMADAS - FORNECIMENTO E INSTALAÇÃO. AF_10/2020</t>
  </si>
  <si>
    <t>12.1.17</t>
  </si>
  <si>
    <t>92929</t>
  </si>
  <si>
    <t>LUVA DE REDUÇÃO, EM FERRO GALVANIZADO, 1 1/2" X 1", CONEXÃO ROSQUEADA, INSTALADO EM REDE DE ALIMENTAÇÃO PARA HIDRANTE - FORNECIMENTO E INSTALAÇÃO. AF_10/2020</t>
  </si>
  <si>
    <t>12.1.18</t>
  </si>
  <si>
    <t>92367</t>
  </si>
  <si>
    <t>TUBO DE AÇO GALVANIZADO COM COSTURA, CLASSE MÉDIA, DN 65 (2 1/2"), CONEXÃO ROSQUEADA, INSTALADO EM REDE DE ALIMENTAÇÃO PARA HIDRANTE - FORNECIMENTO E INSTALAÇÃO. AF_10/2020</t>
  </si>
  <si>
    <t>12.1.19</t>
  </si>
  <si>
    <t>97498</t>
  </si>
  <si>
    <t>TUBO DE AÇO GALVANIZADO COM COSTURA, CLASSE MÉDIA, DN 25 (1"), CONEXÃO ROSQUEADA, INSTALADO EM REDE DE ALIMENTAÇÃO PARA HIDRANTE - FORNECIMENTO E INSTALAÇÃO. AF_10/2020</t>
  </si>
  <si>
    <t>12.1.20</t>
  </si>
  <si>
    <t>101916</t>
  </si>
  <si>
    <t>HIDRANTE SUBTERRÂNEO PREDIAL (COM CURVA LONGA E CAIXA), DN 75 MM - FORNECIMENTO E INSTALAÇÃO. AF_10/2020</t>
  </si>
  <si>
    <t>12.1.21</t>
  </si>
  <si>
    <t>96765</t>
  </si>
  <si>
    <t>ABRIGO PARA HIDRANTE, 90X60X17CM, COM REGISTRO GLOBO ANGULAR 45 GRAUS 2 1/2", ADAPTADOR STORZ 2 1/2", MANGUEIRA DE INCÊNDIO 20M, REDUÇÃO 2 1/2" X 1 1/2" E ESGUICHO EM LATÃO 1 1/2" - FORNECIMENTO E INSTALAÇÃO. AF_10/2020</t>
  </si>
  <si>
    <t>12.1.22</t>
  </si>
  <si>
    <t>101915</t>
  </si>
  <si>
    <t>CONJUNTO DE MANGUEIRA PARA COMBATE A INCÊNDIO EM FIBRA DE POLIESTER PURA, COM 1.1/2", REVESTIDA INTERNAMENTE, COMPRIMENTO DE 15M - FORNECIMENTO E INSTALAÇÃO. AF_10/2020</t>
  </si>
  <si>
    <t>12.1.23</t>
  </si>
  <si>
    <t>91174</t>
  </si>
  <si>
    <t>FIXAÇÃO DE TUBOS VERTICAIS DE PVC ÁGUA, PVC ESGOTO, PVC ÁGUA PLUVIAL, CPVC, PPR, COBRE OU AÇO, DIÂMETROS MAIORES QUE 40 MM E MENORES OU IGUAIS A 75 MM, COM ABRAÇADEIRA METÁLICA RÍGIDA TIPO U PERFIL 2 1/2", FIXADA EM PERFILADO EM PAREDE. AF_09/2023_PS</t>
  </si>
  <si>
    <t>12.2.1</t>
  </si>
  <si>
    <t>101909</t>
  </si>
  <si>
    <t>EXTINTOR DE INCÊNDIO PORTÁTIL COM CARGA DE PQS DE 6 KG, CLASSE BC - FORNECIMENTO E INSTALAÇÃO. AF_10/2020_PE</t>
  </si>
  <si>
    <t>12.2.2</t>
  </si>
  <si>
    <t>17.040.0050-0</t>
  </si>
  <si>
    <t>PINTURA DE SINALIZACAO DE SOLO PARA EQUIPAMENTOS DE COMBATE A INCENDIO (EXTINTORES E HIDRANTES),EM QUADRADOS VERMELHOS D E (0,70X0,70)M E BORDAS AMARELAS DE 0,15M DE LARGURA,CONFORM E ABNT NBR 16820 3%-DESGASTE DE FERRAMENTAS E EPI</t>
  </si>
  <si>
    <t>12.2.3</t>
  </si>
  <si>
    <t>18.032.0045-0</t>
  </si>
  <si>
    <t>SUPORTE DE SOLO PARA EXTINTOR DE INCENDIO PORTATIL,TIPO TRIP E,EM ACO CARBONO,INCLUSIVE PONTEIRAS DE BORRACHA.FORNECIMENT O</t>
  </si>
  <si>
    <t>12.3.1</t>
  </si>
  <si>
    <t>97599</t>
  </si>
  <si>
    <t>LUMINÁRIA DE EMERGÊNCIA, COM 30 LÂMPADAS LED DE 2 W, SEM REATOR - FORNECIMENTO E INSTALAÇÃO. AF_09/2024</t>
  </si>
  <si>
    <t>12.3.2</t>
  </si>
  <si>
    <t>05.054.0102-0</t>
  </si>
  <si>
    <t>PLACA FOTOLUMINESCENTE DE SINALIZACAO DE SEGURANCA CONTRA IN CENDIO,PARA SAIDA DE EMERGENCIA,EM PVC ANTICHAMA,DIMENSOES A PROXIMADAS DE (20X40)CM,CONFORME ABNT NBR 16820.FORNECIMENTO E COLOCACAO 3%-DESGASTE DE FERRAMENTAS E EPI</t>
  </si>
  <si>
    <t>12.3.3</t>
  </si>
  <si>
    <t>05.054.0105-0</t>
  </si>
  <si>
    <t>PLACA FOTOLUMINESCENTE DE SINALIZACAO DE SEGURANCA CONTRA IN CENDIO,PARA EQUIPAMENTOS DE COMBATE A INCENDIO E ALARME,EM P VC ANTICHAMA,DIMENSOES APROXIMADAS DE (15X15)CM,CONFORME ABN T NBR 16820.FORNECIMENTO E COLOCACAO 3%-DESGASTE DE FERRAMENTAS E EPI</t>
  </si>
  <si>
    <t>12.3.4</t>
  </si>
  <si>
    <t>05.054.0115-0</t>
  </si>
  <si>
    <t>PLACA FOTOLUMINESCENTE DE SINALIZACAO DE SEGURANCA CONTRA IN CENDIO,PARA EQUIPAMENTOS DE COMBATE A INCENDIO E ALARME,EM P VC ANTICHAMA,DIMENSOES APROXIMADAS DE (20X15)CM,CONFORME ABN T NBR 16820.FORNECIMENTO E COLOCACAO IP.COMB.INC.E ALARME,PVC ANTICHAMA,(20X15)CM,ABNT NBR 16820</t>
  </si>
  <si>
    <t>12.4.1</t>
  </si>
  <si>
    <t>18.038.0030-0</t>
  </si>
  <si>
    <t>SIRENE AUDIOVISUAL,PARA SISTEMA DE ALARME CONTRA INCENDIO.FO RNECIMENTO E COLOCACAO 3%-DESGASTE DE FERRAMENTAS E EPI</t>
  </si>
  <si>
    <t>12.4.2</t>
  </si>
  <si>
    <t>18.038.0045-0</t>
  </si>
  <si>
    <t>ACIONADOR TIPO "QUEBRE VIDRO",INCLUSIVE SENSOR DE ALARME E C HAVE EXTERNA PARA TESTE.FORNECIMENTO E COLOCACAO 3%- DESGASTE DE FERRAMENTAS E EPI</t>
  </si>
  <si>
    <t>12.4.3</t>
  </si>
  <si>
    <t>055570</t>
  </si>
  <si>
    <t>CENTRAL ALARME INCENDIO ENDERECAVEL CIE 1125 INTELBRAS P/12L</t>
  </si>
  <si>
    <t>12.4.4</t>
  </si>
  <si>
    <t>059860</t>
  </si>
  <si>
    <t>CONDULETE ALUMINIO ""X"" 1.1/4"" COM TAMPA</t>
  </si>
  <si>
    <t>12.4.5</t>
  </si>
  <si>
    <t>15.035.0021-0</t>
  </si>
  <si>
    <t>ELETRODUTO DE FERRO GALVANIZADO,TIPO PESADO,DIAMETRO DE 3/4" ,INCLUSIVE CONEXOES E EMENDAS,EXCLUSIVE ABERTURA E FECHAMENT O DE RASGO.FORNECIMENTO E ASSENTAMENTO 3%- DESGASTE DE FERRAMENTAS E EPI 10%-CONEXOES E EMENDAS</t>
  </si>
  <si>
    <t>12.4.6</t>
  </si>
  <si>
    <t>058563</t>
  </si>
  <si>
    <t>CABO DE COBRE BLINDADO C/FITA POLIESTER P/ ALARME INC.3X1,50</t>
  </si>
  <si>
    <t>12.4.7</t>
  </si>
  <si>
    <t>13.1.1</t>
  </si>
  <si>
    <t>16.020.0012-0</t>
  </si>
  <si>
    <t>IMPERMEABILIZACAO INIBIDORA DO ATAQUE DE RAIZES,COMPOSTA DE ASFALTO MODIFICADO,PLASTIFICANTE,ADITIVOS ESPECIAIS,HERBICID A ATOXICO E SOLVENTES ORGANICOS,APLICADO A FRIO,EM DUAS DEMA OS,CONSUMO DE 0,40L/M2/DEMAO,PARA EVITAR A PENETRACAO INDESE JAVEL DE RAIZES QUE DESAGREGAM A PROTECAO MECANICA SOBRE A I MPERMEABILIZACAO 3%-DESGASTE DE FERRAMENTAS E EPI</t>
  </si>
  <si>
    <t>13.1.2</t>
  </si>
  <si>
    <t>102712</t>
  </si>
  <si>
    <t>GEOTÊXTIL NÃO TECIDO 100% POLIÉSTER, RESISTÊNCIA A TRAÇÃO DE 9 KN/M (RT - 9), INSTALADO EM DRENO - FORNECIMENTO E INSTALAÇÃO. AF_07/2021</t>
  </si>
  <si>
    <t>13.1.3</t>
  </si>
  <si>
    <t>102719</t>
  </si>
  <si>
    <t>ENCHIMENTO DE BRITA PARA DRENO, LANÇAMENTO MANUAL. AF_07/2021</t>
  </si>
  <si>
    <t>13.1.4</t>
  </si>
  <si>
    <t>09.006.0030-</t>
  </si>
  <si>
    <t>ATERRO COM TERRA PRETA VEGETAL,PARA EXECUCAO DE GRAMADOS VE ENCARGOS SOCIAIS</t>
  </si>
  <si>
    <t>13.2.1</t>
  </si>
  <si>
    <t>98505</t>
  </si>
  <si>
    <t>PLANTIO DE FORRAÇÃO. AF_07/2024</t>
  </si>
  <si>
    <t>13.2.2</t>
  </si>
  <si>
    <t>98510</t>
  </si>
  <si>
    <t>PLANTIO DE ÁRVORE ORNAMENTAL COM ALTURA DE MUDA MENOR OU IGUAL A 2,00 M . AF_07/2024</t>
  </si>
  <si>
    <t>13.2.3</t>
  </si>
  <si>
    <t>98511</t>
  </si>
  <si>
    <t>PLANTIO DE ÁRVORE ORNAMENTAL COM ALTURA DE MUDA MAIOR QUE 2,00 M E MENOR OU IGUAL A 4,00 M . AF_07/2024</t>
  </si>
  <si>
    <t>13.2.4</t>
  </si>
  <si>
    <t>98503</t>
  </si>
  <si>
    <t>PLANTIO DE GRAMA EM PAVIMENTO CONCREGRAMA. AF_07/2024</t>
  </si>
  <si>
    <t>COMPOSIÇÃO DO BDI</t>
  </si>
  <si>
    <t>BDI aplicável</t>
  </si>
  <si>
    <t>Administração central</t>
  </si>
  <si>
    <t>Seguro e garantia</t>
  </si>
  <si>
    <t>Risco</t>
  </si>
  <si>
    <t>Despesas financeiras</t>
  </si>
  <si>
    <t>Lucro</t>
  </si>
  <si>
    <t>ISS</t>
  </si>
  <si>
    <t>COFINS</t>
  </si>
  <si>
    <t>PIS</t>
  </si>
  <si>
    <t>CRONOGRAMA FÍSICO E FINANCEIRO</t>
  </si>
  <si>
    <t>Tipo</t>
  </si>
  <si>
    <t>Total por Etapa</t>
  </si>
  <si>
    <t>30 DIAS</t>
  </si>
  <si>
    <t>60 DIAS</t>
  </si>
  <si>
    <t>90 DIAS</t>
  </si>
  <si>
    <t>120 DIAS</t>
  </si>
  <si>
    <t>150 DIAS</t>
  </si>
  <si>
    <t>180 DIAS</t>
  </si>
  <si>
    <t>210 DIAS</t>
  </si>
  <si>
    <t>240 DIAS</t>
  </si>
  <si>
    <t>270 DIAS</t>
  </si>
  <si>
    <t>300 DIAS</t>
  </si>
  <si>
    <t>330 DIAS</t>
  </si>
  <si>
    <t>360 DIAS</t>
  </si>
  <si>
    <t>390 DIAS</t>
  </si>
  <si>
    <t>420 DIAS</t>
  </si>
  <si>
    <t>450 DIAS</t>
  </si>
  <si>
    <t>480 DIAS</t>
  </si>
  <si>
    <t>510 DIAS</t>
  </si>
  <si>
    <t>540 DIAS</t>
  </si>
  <si>
    <t>Físico (%)</t>
  </si>
  <si>
    <t>Financeiro (R$)</t>
  </si>
  <si>
    <t>INSTALAÇÃO DE ÁGUA FRIA</t>
  </si>
  <si>
    <t>INSTALAÇÃO DE ÁGUA FRIA REÚSO</t>
  </si>
  <si>
    <t>INSTALAÇÕES DE ESGOTO</t>
  </si>
  <si>
    <t>INSTALAÇÃO DE VENTILAÇÃO DE ESGOTO</t>
  </si>
  <si>
    <t>INSTALAÇÕES PLUVIAIS</t>
  </si>
  <si>
    <t>Porcentagem</t>
  </si>
  <si>
    <t>Custo</t>
  </si>
  <si>
    <t>Porcentagem acumulada</t>
  </si>
  <si>
    <t>Custo acumulado</t>
  </si>
  <si>
    <t>Descrição da composição</t>
  </si>
  <si>
    <t>Custo unitário sem BDI</t>
  </si>
  <si>
    <t>Página do PDF</t>
  </si>
  <si>
    <t>ETAPA</t>
  </si>
  <si>
    <t>COMPOSIÇÕES ANALÍTICAS – LOTE 1</t>
  </si>
  <si>
    <t>01.050.0356-</t>
  </si>
  <si>
    <t>PROJETO EXECUTIVO DE ARQUITETURA,CONSIDERANDO O PROJETO ADMINISTRATIVOS ATE 500M2,APRESENTADO NOS PADROES DA CONTRATANTE,INCLUSIVE AS L EGALIZACOES PERTINENTES,COORDENACAO E COMPATIBILIZACAO COM O S PROJETOS COMPLEMENTARES 9% - DESPESAS ADMINISTRATIVAS E DE MATERIAIS</t>
  </si>
  <si>
    <t>Fonte</t>
  </si>
  <si>
    <t>PDF Macaé – páginas 24 a 40</t>
  </si>
  <si>
    <t>01.050.0552-</t>
  </si>
  <si>
    <t>PROJETO EXECUTIVO ESTRUTURAL PARA PREDIOS ESCOLARES E/OU EXISTEN TE,APRESENTADO NOS PADROES DA CONTRATANTE,CONSTANDO DE PLANT AS DE FORMA,ARMACAO E DETALHES 9% - DESPESAS ADMINISTRATIVAS E DE MATERIAIS</t>
  </si>
  <si>
    <t>Abrangência</t>
  </si>
  <si>
    <t>Itens 1.1.1 até 5.4.2</t>
  </si>
  <si>
    <t>01.050.0478-</t>
  </si>
  <si>
    <t>PROJETO EXECUTIVO DE INSTALACAO HIDRAULICA,CONSIDERANDO O ADMINISTR ATIVOS ATE 500M2,APRESENTADO NOS PADROES DA CONTRATANTE,INCL USIVE AS LEGALIZACOES PERTINENTES 9% - DESPESAS ADMINISTRATIVAS E DE MATERIAIS</t>
  </si>
  <si>
    <t>Linhas analíticas</t>
  </si>
  <si>
    <t>01.050.0452-</t>
  </si>
  <si>
    <t>PROJETO EXECUTIVO DE INSTALACAO DE ESGOTO SANITARIO E AGUAS PREDIO S ESCOLARES E/OU ADMINISTRATIVOS ATE 500M2,APRESENTADO NOS P ADROES DA CONTRATANTE,INCLUSIVE AS LEGALIZACOES PERTINENTES 9% - DESPESAS ADMINISTRATIVAS E DE MATERIAIS</t>
  </si>
  <si>
    <t>Composições</t>
  </si>
  <si>
    <t>01.050.0515-</t>
  </si>
  <si>
    <t>PROJETO EXECUTIVO DE INSTALACAO ELETRICA,CONSIDERANDO O ADMINISTRAT IVOS ATE 500M2,APRESENTADO NOS PADROES DA CONTRATANTE,INCLUS IVE AS LEGALIZACOES PERTINENTES 9% - DESPESAS ADMINISTRATIVAS E DE MATERIAIS</t>
  </si>
  <si>
    <t>Situação</t>
  </si>
  <si>
    <t>Editável e pronta para conferência</t>
  </si>
  <si>
    <t>01.050.0376-</t>
  </si>
  <si>
    <t>PROJETO EXECUTIVO DE INSTALACAO DE INCENDIO E ESCOLARES E/OU ADM INISTRATIVOS ATE 500M2,APRESENTADO NOS PADROES DA CONTRATANT E,INCLUSIVE AS LEGALIZACOES PERTINENTES 9% - DESPESAS ADMINISTRATIVAS E DE MATERIAIS</t>
  </si>
  <si>
    <t>01.050.0530-</t>
  </si>
  <si>
    <t>PROJETO EXECUTIVO DE SISTEMA DE AR EXISTENTE,APRESENTADO NOS PADROES DA CONTRA TANTE,PARA PREDIOS COM AREA ATE 500M2 9% - DESPESAS ADMINISTRATIVAS E DE MATERIAIS</t>
  </si>
  <si>
    <t>01.050.0433-</t>
  </si>
  <si>
    <t>PROJETO EXECUTIVO DE INSTALACAO DE PREDIOS ESCOLARES E/OU ADMINI STRATIVOS ACIMA DE 500M2,APRESENTADO NOS PADROES DA CONTRATA NTE,INCLUSIVE AS LEGALIZACOES PERTINENTES 9% - DESPESAS ADMINISTRATIVAS E DE MATERIAIS</t>
  </si>
  <si>
    <t>93572</t>
  </si>
  <si>
    <t>ENCARREGADO GERAL DE OBRAS COM ENCARGOS Livro SINAPI: Cálculos e COMPLEMENTARES Parâmetros</t>
  </si>
  <si>
    <t>90777</t>
  </si>
  <si>
    <t>ENGENHEIRO CIVIL DE OBRA JUNIOR COM ENCARGOS Livro SINAPI: Cálculos e COMPLEMENTARES Parâmetros</t>
  </si>
  <si>
    <t>101390</t>
  </si>
  <si>
    <t>AUXILIAR TÉCNICO / ASSISTENTE DE ENGENHARIA COM ENCARGOS Livro SINAPI: Cálculos e COMPLEMENTARES Parâmetros</t>
  </si>
  <si>
    <t>100309</t>
  </si>
  <si>
    <t>TÉCNICO EM SEGURANÇA DO TRABALHO COM ENCARGOS Livro SINAPI: Cálculos e COMPLEMENTARES Parâmetros</t>
  </si>
  <si>
    <t>05.105.0204-</t>
  </si>
  <si>
    <t>SERVICO DE VIGILANCIA COM VIGIA DE OBRA,PARA 1 POSTO,CONSIDE CUSTO INCLUI VIGILANCIA AOS SABADOS,DOMINGOS E FERIADOS</t>
  </si>
  <si>
    <t>05.100.0900-</t>
  </si>
  <si>
    <t>UNIDADE REF.P/COMPL.ADM LOCAL,CONSID:CONSUMO ESCRITORIO,COMPUTADORES LICENCA OBRA,MOV EIS UTENSILIOS,AR COND.BEBEDOURO,ART,RRT,FOTOGRAFIAS,UNIFORM ES,DARIAS,EXAMES ADMISSIONAIS,PERIODICOS E DEMISSIONAIS,CURS OS CAPACITACAO/TREINAMENTO ITENS COMPLEMENTEM DESP.NECESS.EX CL.DESP.C/CAFE MANHA,REFEICAO,CESTA BASICA E VALE TRANSPORTE</t>
  </si>
  <si>
    <t>02.002.0012-</t>
  </si>
  <si>
    <t>TAPUME DE VEDACAO OU PROTECAO,EXECUTADO COM TELHAS COM 2 VEZES DE UTILIZACAO,INCLUSIVE ENGRADAMENTO DE MADEIRA,UTILIZADO 2 VEZES,EXCLUSIVE PINTURA 3% - DESGASTE DE FERRAMENTAS E EPI</t>
  </si>
  <si>
    <t>02.004.0005-</t>
  </si>
  <si>
    <t>BARRACAO DE OBRA COM DIVISAO INTERNA PARA ESCRITORIO E ESTAQ UEAMENTO DE PECAS DE MADEIRA DE 3ª,3"X3",PAREDES DE TABUAS D E MADEIRA DE 3ª E COBERTURA DE TELHAS DE FIBROCIMENTO DE 6MM ,INCLUSIVE INSTALACAO ELETRICA,EXCLUSIVE PINTURA,SENDO REAPR OVEITADO 2 VEZES 3%-DESGASTE DE FERRAMENTAS E EPI 1%-GRAMPO E ROSETA DE MADEIRA</t>
  </si>
  <si>
    <t>02.004.0013-</t>
  </si>
  <si>
    <t>SANITARIO COM VASO E CHUVEIRO PARA PESSOAL DE OBRA,COLETIVO ,E TELHAS ONDULADAS DE 6MM DE FIBROCIMENTO,INCLUSIVE INSTALA COES,APARELHOS,ESQUADRIAS E FERRAGENS CONSIDERANDO REAPROVEI TAMENTO DAS INSTALACOES E APARELHOS 2 VEZES 3% - DESGASTE DE FERRAMENTAS E EPI 10% - GRAMPO E ROSETA DE MADEIRA</t>
  </si>
  <si>
    <t>103689</t>
  </si>
  <si>
    <t>FORNECIMENTO E INSTALAÇÃO DE PLACA DE OBRA COM CHAPA Sinalização Vertical Viária GALVANIZADA E ESTRUTURA DE MADEIRA. AF_03/2022_PS</t>
  </si>
  <si>
    <t>02.015.0001-</t>
  </si>
  <si>
    <t>INSTALACAO E LIGACAO PROVISORIA PARA ABASTECIMENTO DE AGUA ESCAVA CAO,EXCLUSIVE REPOSICAO DA PAVIMENTACAO DO LOGRADOURO PUBLIC O 3% - DESGASTE DE FERRAMENTAS E EPI</t>
  </si>
  <si>
    <t>02.016.0001-</t>
  </si>
  <si>
    <t>INSTALACAO E LIGACAO PROVISORIA DE ALIMENTACAO DE ENERGIA EL CARGA 3KW,20CV,EXCLUSIVE O FORNECIMENTO DO MEDIDOR 3% - DESGASTE DE FERRAMENTAS E EPI</t>
  </si>
  <si>
    <t>97063</t>
  </si>
  <si>
    <t>MONTAGEM E DESMONTAGEM DE ANDAIME MODULAR FACHADEIRO, Equipamentos de Proteção Coletiva COM PISO METÁLICO, PARA EDIFÍCIOS COM MULTIPLOS PAVIMENTOS (EXCLUSIVE ANDAIME E LIMPEZA). AF_03/2024</t>
  </si>
  <si>
    <t>97064</t>
  </si>
  <si>
    <t>MONTAGEM E DESMONTAGEM DE ANDAIME TUBULAR TIPO "TORRE" Equipamentos de Proteção Coletiva (EXCLUSIVE ANDAIME E LIMPEZA). AF_03/2024</t>
  </si>
  <si>
    <t>01.003.0001-</t>
  </si>
  <si>
    <t>SONDAGEM A PERCUSSAO,EM TERRENO COMUM,COM ENSAIO DE CANTEIRO E I NSTALACAO DA SONDA EM CADA FURO</t>
  </si>
  <si>
    <t>01.016.0210-</t>
  </si>
  <si>
    <t>LEVANTAMENTO TOPOGRAFICO PLANIALTIMETRICO E CADASTRAL,COM OROGRAFIA NAO ACIDENTADA,VEGETACAO RALA E EDIFICACAO MEDIA.CUSTO PARA AREA ATE 5000M2 (ESCALA 1:250/500)</t>
  </si>
  <si>
    <t>01.001.0151-</t>
  </si>
  <si>
    <t>CONTROLE TECNOLOGICO DE OBRAS EM CONCRETO ARMADO DE COLETA,MOLDAG EM E CAPEAMENTO DE CORPOS DE PROVA,TRANSPORTE ATE 100KM,ENSA IOS DE RESISTENCIA A COMPRESSAO AOS 3, 7 E 28 DIAS E "SLUMP TEST",MEDIDO POR M3 DE CONCRETO COLOCADO NAS FORMAS</t>
  </si>
  <si>
    <t>01.006.0004-</t>
  </si>
  <si>
    <t>DESMATAMENTO E LIMPEZA DE TERRENOS COM TRATOR DE ESTEIRAS FERRAMENTAS E EPI</t>
  </si>
  <si>
    <t>01.006.0010-</t>
  </si>
  <si>
    <t>REGULARIZACAO DE TERRENO COM TRATOR EM TORNO DE 0,30M DE PROFUNDIDA DE E AFASTAMENTO LATERAL DO MATERIAL EXCEDENTE 3% - DESGASTE DE FERRAMENTAS E EPI</t>
  </si>
  <si>
    <t>01.018.0002-</t>
  </si>
  <si>
    <t>LOCACAO DE OBRA COM APARELHO TOPOGRAFICO SOBRE CERCA DE FORNEC IMENTO DO MATERIAL E TENDO POR MEDICAO O PERIMETRO A CONSTRU IR 3% - DESGASTE DE FERRAMENTAS E EPI</t>
  </si>
  <si>
    <t>22.030.0065-</t>
  </si>
  <si>
    <t>REMOCAO DE ESPECIES VEGETAIS,PORTE GRANDE (ACIMA DE 6M DE ATE 30KM 3%-DESGASTE DE FERRAMENTAS E EPI</t>
  </si>
  <si>
    <t>22.030.0050-</t>
  </si>
  <si>
    <t>REMOCAO DE ESPECIES VEGETAIS,PORTE MUDA (ATE 2M DE ALTURA), 3%-DESGASTE DE FERRAMENTAS E EPI</t>
  </si>
  <si>
    <t>96522</t>
  </si>
  <si>
    <t>ESCAVAÇÃO MANUAL PARA BLOCO DE COROAMENTO OU SAPATA (SEM Fundações Rasas (Blocos, ESCAVAÇÃO PARA COLOCAÇÃO DE FÔRMAS). AF_01/2024 Sapatas, Vigas Baldrame)</t>
  </si>
  <si>
    <t>101616</t>
  </si>
  <si>
    <t>PREPARO DE FUNDO DE VALA COM LARGURA MENOR QUE 1,5 M Escoramento e Preparo de Fundo (ACERTO DO SOLO NATURAL). AF_08/2020 de Valas</t>
  </si>
  <si>
    <t>93358</t>
  </si>
  <si>
    <t>ESCAVAÇÃO MANUAL DE VALA. AF_09/2024 Escavação de Valas</t>
  </si>
  <si>
    <t>93382</t>
  </si>
  <si>
    <t>REATERRO MANUAL DE VALAS, COM COMPACTADOR DE SOLOS DE Aterro e Reaterro de Valas PERCUSSÃO. AF_08/2023</t>
  </si>
  <si>
    <t>102281</t>
  </si>
  <si>
    <t>ESCAVAÇÃO MECANIZADA DE VALA COM PROF. MAIOR QUE 1,5 M ATÉ Escavação de Valas 3,0 M (MÉDIA MONTANTE E JUSANTE/UMA COMPOSIÇÃO POR TRECHO),COM ESCAVADEIRA (1,2 M3),LARG. DE 1,5 M A 2,5 M, EM SOLO DE 1A CATEGORIA, LOCAIS COM BAIXO NÍVEL DE INTERFERÊNCIA. AF_09/2024</t>
  </si>
  <si>
    <t>101624</t>
  </si>
  <si>
    <t>PREPARO DE FUNDO DE VALA COM LARGURA MAIOR OU IGUAL A 1,5 M Escoramento e Preparo de Fundo E MENOR QUE 2,5 M, COM CAMADA DE BRITA, LANÇAMENTO de Valas MECANIZADO. AF_08/2020</t>
  </si>
  <si>
    <t>94319</t>
  </si>
  <si>
    <t>ATERRO MANUAL DE VALAS COM SOLO ARGILO-ARENOSO. AF_08/2023 Aterro e Reaterro de Valas</t>
  </si>
  <si>
    <t>101585</t>
  </si>
  <si>
    <t>ESCORAMENTO DE VALA, TIPO CONTÍNUO, COM PROFUNDIDADE DE 1,5 Escoramento e Preparo de Fundo A 3,0 M, LARGURA MAIOR OU IGUAL A 1,5 M E MENOR QUE 2,5 M. de Valas AF_08/2020</t>
  </si>
  <si>
    <t>01.009.0050-</t>
  </si>
  <si>
    <t>MOBILIZACAO E DESMOBILIZACAO DE EQUIPAMENTO E EQUIPE DE 34% - DESGASTE DE FERRAMENTAS E EPI (3%) E ASSISTENCIA TECNI CA (30%)</t>
  </si>
  <si>
    <t>BOMBEAMENTO PARA CONCRETO DE ALTO DESEMPENHO 0</t>
  </si>
  <si>
    <t>100652</t>
  </si>
  <si>
    <t>ESTACA HÉLICE CONTÍNUA, DIÂMETRO DE 50 CM, INCLUSO CONCRETO Estacas em Hélice Contínua FCK=30MPA E ARMADURA MÍNIMA (EXCLUSIVE BOMBEAMENTO, MOBILIZAÇÃO E DESMOBILIZAÇÃO). AF_12/2019</t>
  </si>
  <si>
    <t>95602</t>
  </si>
  <si>
    <t>ARRASAMENTO MECANICO DE ESTACA DE CONCRETO ARMADO, Arrasamento de Estacas DIAMETROS DE 41 CM A 60 CM. AF_05/2021</t>
  </si>
  <si>
    <t>102473</t>
  </si>
  <si>
    <t>CONCRETO MAGRO PARA LASTRO, TRAÇO 1:4,5:4,5 (EM MASSA SECA Produção de Concreto DE CIMENTO/ AREIA MÉDIA/ SEIXO ROLADO) - PREPARO MECÂNICO COM BETONEIRA 400 L. AF_05/2021</t>
  </si>
  <si>
    <t>96540</t>
  </si>
  <si>
    <t>FABRICAÇÃO, MONTAGEM E DESMONTAGEM DE FÔRMA PARA BLOCO Fundações Rasas (Blocos, DE COROAMENTO, EM CHAPA DE MADEIRA COMPENSADA RESINADA, Sapatas, Vigas Baldrame) E=17 MM, 4 UTILIZAÇÕES. AF_01/2024</t>
  </si>
  <si>
    <t>96536</t>
  </si>
  <si>
    <t>FABRICAÇÃO, MONTAGEM E DESMONTAGEM DE FÔRMA PARA VIGA Fundações Rasas (Blocos, BALDRAME, EM MADEIRA SERRADA, E=25 MM, 4 UTILIZAÇÕES. Sapatas, Vigas Baldrame) AF_01/2024</t>
  </si>
  <si>
    <t>96545</t>
  </si>
  <si>
    <t>ARMAÇÃO DE BLOCO UTILIZANDO AÇO CA-50 DE 8 MM - MONTAGEM. Fundações Rasas (Blocos, AF_01/2024 Sapatas, Vigas Baldrame)</t>
  </si>
  <si>
    <t>96546</t>
  </si>
  <si>
    <t>ARMAÇÃO DE BLOCO UTILIZANDO AÇO CA-50 DE 10 MM - MONTAGEM. Fundações Rasas (Blocos, AF_01/2024 Sapatas, Vigas Baldrame)</t>
  </si>
  <si>
    <t>104920</t>
  </si>
  <si>
    <t>ARMAÇÃO DE BLOCO, SAPATA ISOLADA, VIGA BALDRAME E SAPATA Fundações Rasas (Blocos, CORRIDA UTILIZANDO AÇO CA-50 DE 12,5 MM - MONTAGEM. AF_01/2024 Sapatas, Vigas Baldrame)</t>
  </si>
  <si>
    <t>104916</t>
  </si>
  <si>
    <t>ARMAÇÃO DE SAPATA ISOLADA, VIGA BALDRAME E SAPATA CORRIDA Fundações Rasas (Blocos, UTILIZANDO AÇO CA-60 DE 5 MM - MONTAGEM. AF_01/2024 Sapatas, Vigas Baldrame)</t>
  </si>
  <si>
    <t>104918</t>
  </si>
  <si>
    <t>ARMAÇÃO DE SAPATA ISOLADA, VIGA BALDRAME E SAPATA CORRIDA Fundações Rasas (Blocos, UTILIZANDO AÇO CA-50 DE 8 MM - MONTAGEM. AF_01/2024 Sapatas, Vigas Baldrame)</t>
  </si>
  <si>
    <t>104919</t>
  </si>
  <si>
    <t>ARMAÇÃO DE SAPATA ISOLADA, VIGA BALDRAME E SAPATA CORRIDA Fundações Rasas (Blocos, UTILIZANDO AÇO CA-50 DE 10 MM - MONTAGEM. AF_01/2024 Sapatas, Vigas Baldrame)</t>
  </si>
  <si>
    <t>96557</t>
  </si>
  <si>
    <t>CONCRETAGEM DE BLOCO DE COROAMENTO OU VIGA BALDRAME, FCK Fundações Rasas (Blocos, 30 MPA, COM USO DE BOMBA - LANÇAMENTO, ADENSAMENTO E Sapatas, Vigas Baldrame) ACABAMENTO. AF_01/2024</t>
  </si>
  <si>
    <t>98557</t>
  </si>
  <si>
    <t>IMPERMEABILIZAÇÃO DE SUPERFÍCIE COM EMULSÃO ASFÁLTICA, 2 Impermeabilização, Proteção DEMÃOS. AF_09/2023 Mecânica e Tratamento de Junta</t>
  </si>
  <si>
    <t>11.015.0010-</t>
  </si>
  <si>
    <t>ADITIVO EM PO HIDROFUGANTE E IMPERMEABILIZANTE,DESENVOLVIDO ARGAMASSAS</t>
  </si>
  <si>
    <t>92419</t>
  </si>
  <si>
    <t>MONTAGEM E DESMONTAGEM DE FÔRMA DE PILARES RETANGULARES Fôrmas para Estruturas de E ESTRUTURAS SIMILARES, PÉ-DIREITO SIMPLES, EM CHAPA DE Concreto Armado MADEIRA COMPENSADA RESINADA, 4 UTILIZAÇÕES. AF_09/2020</t>
  </si>
  <si>
    <t>92759</t>
  </si>
  <si>
    <t>ARMAÇÃO DE PILAR OU VIGA DE ESTRUTURA CONVENCIONAL DE Armação para Estruturas de CONCRETO ARMADO UTILIZANDO AÇO CA-60 DE 5,0 MM - MONTAGEM. Concreto Armado AF_06/2022</t>
  </si>
  <si>
    <t>92760</t>
  </si>
  <si>
    <t>ARMAÇÃO DE PILAR OU VIGA DE ESTRUTURA CONVENCIONAL DE Armação para Estruturas de CONCRETO ARMADO UTILIZANDO AÇO CA-50 DE 6,3 MM - MONTAGEM. Concreto Armado AF_06/2022</t>
  </si>
  <si>
    <t>92762</t>
  </si>
  <si>
    <t>ARMAÇÃO DE PILAR OU VIGA DE ESTRUTURA CONVENCIONAL DE Armação para Estruturas de CONCRETO ARMADO UTILIZANDO AÇO CA-50 DE 10,0 MM - MONTAGEM. Concreto Armado AF_06/2022</t>
  </si>
  <si>
    <t>92763</t>
  </si>
  <si>
    <t>ARMAÇÃO DE PILAR OU VIGA DE ESTRUTURA CONVENCIONAL DE Armação para Estruturas de CONCRETO ARMADO UTILIZANDO AÇO CA-50 DE 12,5 MM - MONTAGEM. Concreto Armado AF_06/2022</t>
  </si>
  <si>
    <t>CONCRETAGEM DE PILARES, FCK = 30 MPA, COM USO DE BOMBA - ASTU - ASSENTAMENTO DE MACAÉ 5 LANÇAMENTO, ADENSAMENTO E ACABAMENTO TUBOS E PECAS</t>
  </si>
  <si>
    <t>92473</t>
  </si>
  <si>
    <t>MONTAGEM E DESMONTAGEM DE FÔRMA DE VIGA, ESCORAMENTO Fôrmas para Estruturas de COM GARFO DE MADEIRA, PÉ-DIREITO DUPLO, EM CHAPA DE MADEIRA Concreto Armado PLASTIFICADA, 14 UTILIZAÇÕES. AF_09/2020</t>
  </si>
  <si>
    <t>92510</t>
  </si>
  <si>
    <t>MONTAGEM E DESMONTAGEM DE FÔRMA DE LAJE MACIÇA, PÉ-DIREITO Fôrmas para Estruturas de SIMPLES, EM CHAPA DE MADEIRA COMPENSADA RESINADA, 2 Concreto Armado UTILIZAÇÕES. AF_09/2020</t>
  </si>
  <si>
    <t>101792</t>
  </si>
  <si>
    <t>ESCORAMENTO DE FÔRMAS DE LAJE EM MADEIRA NÃO APARELHADA, Fôrmas para Estruturas de PÉ-DIREITO SIMPLES, INCLUSO TRAVAMENTO, 4 UTILIZAÇÕES. Concreto Armado AF_09/2020</t>
  </si>
  <si>
    <t>92761</t>
  </si>
  <si>
    <t>ARMAÇÃO DE PILAR OU VIGA DE ESTRUTURA CONVENCIONAL DE Armação para Estruturas de CONCRETO ARMADO UTILIZANDO AÇO CA-50 DE 8,0 MM - MONTAGEM. Concreto Armado AF_06/2022</t>
  </si>
  <si>
    <t>104106</t>
  </si>
  <si>
    <t>ARMAÇÃO DE PILAR OU VIGA DE ESTRUTURA DE CONCRETO ARMADO Armação para Estruturas de EMBUTIDA EM ALVENARIA DE VEDAÇÃO UTILIZANDO AÇO CA-50 DE 16,0 Concreto Armado MM - MONTAGEM. AF_06/2022</t>
  </si>
  <si>
    <t>92768</t>
  </si>
  <si>
    <t>ARMAÇÃO DE LAJE DE ESTRUTURA CONVENCIONAL DE CONCRETO Armação para Estruturas de ARMADO UTILIZANDO AÇO CA-60 DE 5,0 MM - MONTAGEM. AF_06/2022 Concreto Armado</t>
  </si>
  <si>
    <t>92769</t>
  </si>
  <si>
    <t>ARMAÇÃO DE LAJE DE ESTRUTURA CONVENCIONAL DE CONCRETO Armação para Estruturas de ARMADO UTILIZANDO AÇO CA-50 DE 6,3 MM - MONTAGEM. AF_06/2022 Concreto Armado</t>
  </si>
  <si>
    <t>92770</t>
  </si>
  <si>
    <t>ARMAÇÃO DE LAJE DE ESTRUTURA CONVENCIONAL DE CONCRETO Armação para Estruturas de ARMADO UTILIZANDO AÇO CA-50 DE 8,0 MM - MONTAGEM. AF_06/2022 Concreto Armado</t>
  </si>
  <si>
    <t>92771</t>
  </si>
  <si>
    <t>ARMAÇÃO DE LAJE DE ESTRUTURA CONVENCIONAL DE CONCRETO Armação para Estruturas de ARMADO UTILIZANDO AÇO CA-50 DE 10,0 MM - MONTAGEM. AF_06/2022 Concreto Armado</t>
  </si>
  <si>
    <t>92772</t>
  </si>
  <si>
    <t>ARMAÇÃO DE LAJE DE ESTRUTURA CONVENCIONAL DE CONCRETO Armação para Estruturas de ARMADO UTILIZANDO AÇO CA-50 DE 12,5 MM - MONTAGEM. AF_06/2022 Concreto Armado</t>
  </si>
  <si>
    <t>CONCRETAGEM DE VIGAS E LAJES, FCK=30 MPA, PARA LAJES MACIÇAS ASTU - ASSENTAMENTO DE MACAÉ 4 OU NERVURADAS COM USO DE BOMBA - LANÇAMENTO, ADENSAMENTO TUBOS E PECAS E ACABAMENTO</t>
  </si>
  <si>
    <t>103076</t>
  </si>
  <si>
    <t>EXECUÇÃO DE LAJE SOBRE SOLO, ESPESSURA DE 10 CM, FCK = 30 Radier, Piso de Concreto e Laje MPA, COM USO DE FORMAS EM MADEIRA SERRADA. AF_09/2021 sobre Solo</t>
  </si>
  <si>
    <t>101995</t>
  </si>
  <si>
    <t>FABRICAÇÃO DE FÔRMA PARA ESCADAS, COM 1 LANCE E LAJE PLANA, Escadas EM CHAPA DE MADEIRA COMPENSADA RESINADA, E= 17 MM. AF_11/2020</t>
  </si>
  <si>
    <t>Item da composição</t>
  </si>
  <si>
    <t>Classe</t>
  </si>
  <si>
    <t>Coeficiente/Quant.</t>
  </si>
  <si>
    <t>Percentual</t>
  </si>
  <si>
    <t>Valor unitário</t>
  </si>
  <si>
    <t>Custo total</t>
  </si>
  <si>
    <t>Página PDF</t>
  </si>
  <si>
    <t>Composição</t>
  </si>
  <si>
    <t>Insumo</t>
  </si>
  <si>
    <t>10965</t>
  </si>
  <si>
    <t>MAO-DE-OBRA DE ARQUITETO OU ENGENHEIRO S ENIOR DE CONSULTORIA, INCLUSIVE ENCARGOS SOCIAIS =&gt;</t>
  </si>
  <si>
    <t>Mão de Obra</t>
  </si>
  <si>
    <t>95422</t>
  </si>
  <si>
    <t>CURSO DE CAPACITAÇÃO PARA ENCARREGADO GERAL DE OBRAS Livro SINAPI: Cálculos e Auxiliar (ENCARGOS COMPLEMENTARES) - MENSALISTA Parâmetros</t>
  </si>
  <si>
    <t>00040818</t>
  </si>
  <si>
    <t>ENCARREGADO GERAL DE OBRAS (MENSALISTA)</t>
  </si>
  <si>
    <t>00040863</t>
  </si>
  <si>
    <t>EXAMES - MENSALISTA (COLETADO CAIXA - ENCARGOS Encargos Complementares COMPLEMENTARES)</t>
  </si>
  <si>
    <t>00043499</t>
  </si>
  <si>
    <t>EPI - FAMILIA ENCARREGADO GERAL - MENSALISTA (ENCARGOS Encargos Complementares COMPLEMENTARES - COLETADO CAIXA)</t>
  </si>
  <si>
    <t>00043475</t>
  </si>
  <si>
    <t>FERRAMENTAS - FAMILIA ENCARREGADO GERAL - MENSALISTA Encargos Complementares (ENCARGOS COMPLEMENTARES - COLETADO CAIXA)</t>
  </si>
  <si>
    <t>00040864</t>
  </si>
  <si>
    <t>SEGURO - MENSALISTA (COLETADO CAIXA - ENCARGOS Encargos Complementares COMPLEMENTARES)</t>
  </si>
  <si>
    <t>00040861</t>
  </si>
  <si>
    <t>TRANSPORTE - MENSALISTA (COLETADO CAIXA - ENCARGOS Encargos Complementares COMPLEMENTARES)</t>
  </si>
  <si>
    <t>00040862</t>
  </si>
  <si>
    <t>ALIMENTACAO - MENSALISTA (COLETADO CAIXA - ENCARGOS Encargos Complementares COMPLEMENTARES) =&gt;</t>
  </si>
  <si>
    <t>95402</t>
  </si>
  <si>
    <t>CURSO DE CAPACITAÇÃO PARA ENGENHEIRO CIVIL DE OBRA JÚNIOR Livro SINAPI: Cálculos e Auxiliar (ENCARGOS COMPLEMENTARES) - HORISTA Parâmetros</t>
  </si>
  <si>
    <t>00037373</t>
  </si>
  <si>
    <t>SEGURO - HORISTA (COLETADO CAIXA - ENCARGOS Encargos Complementares COMPLEMENTARES)</t>
  </si>
  <si>
    <t>00037372</t>
  </si>
  <si>
    <t>EXAMES - HORISTA (COLETADO CAIXA - ENCARGOS Encargos Complementares COMPLEMENTARES)</t>
  </si>
  <si>
    <t>00043462</t>
  </si>
  <si>
    <t>FERRAMENTAS - FAMILIA ENGENHEIRO CIVIL - HORISTA (ENCARGOS Encargos Complementares COMPLEMENTARES - COLETADO CAIXA)</t>
  </si>
  <si>
    <t>00043486</t>
  </si>
  <si>
    <t>EPI - FAMILIA ENGENHEIRO CIVIL - HORISTA (ENCARGOS Encargos Complementares COMPLEMENTARES - COLETADO CAIXA)</t>
  </si>
  <si>
    <t>00002706</t>
  </si>
  <si>
    <t>ENGENHEIRO CIVIL DE OBRA JUNIOR (HORISTA)</t>
  </si>
  <si>
    <t>00037370</t>
  </si>
  <si>
    <t>ALIMENTACAO - HORISTA (COLETADO CAIXA - ENCARGOS Encargos Complementares COMPLEMENTARES) =&gt;</t>
  </si>
  <si>
    <t>101302</t>
  </si>
  <si>
    <t>CURSO DE CAPACITAÇÃO PARA AUXILIAR TÉCNICO DE ENGENHARIA Livro SINAPI: Cálculos e Auxiliar (ENCARGOS COMPLEMENTARES) - MENSALISTA Parâmetros</t>
  </si>
  <si>
    <t>ALIMENTACAO - MENSALISTA (COLETADO CAIXA - ENCARGOS Encargos Complementares COMPLEMENTARES)</t>
  </si>
  <si>
    <t>00040931</t>
  </si>
  <si>
    <t>AUXILIAR TECNICO / ASSISTENTE DE ENGENHARIA (MENSALISTA)</t>
  </si>
  <si>
    <t>00043474</t>
  </si>
  <si>
    <t>FERRAMENTAS - FAMILIA ENGENHEIRO CIVIL - MENSALISTA (ENCARGOS Encargos Complementares COMPLEMENTARES - COLETADO CAIXA)</t>
  </si>
  <si>
    <t>00043498</t>
  </si>
  <si>
    <t>EPI - FAMILIA ENGENHEIRO CIVIL - MENSALISTA (ENCARGOS Encargos Complementares COMPLEMENTARES - COLETADO CAIXA) =&gt;</t>
  </si>
  <si>
    <t>100299</t>
  </si>
  <si>
    <t>CURSO DE CAPACITAÇÃO PARA TÉCNICO EM SEGURANÇA DO Livro SINAPI: Cálculos e Auxiliar TRABALHO (ENCARGOS COMPLEMENTARES) - HORISTA Parâmetros</t>
  </si>
  <si>
    <t>00043458</t>
  </si>
  <si>
    <t>FERRAMENTAS - FAMILIA ALMOXARIFE - HORISTA (ENCARGOS Encargos Complementares COMPLEMENTARES - COLETADO CAIXA)</t>
  </si>
  <si>
    <t>ALIMENTACAO - HORISTA (COLETADO CAIXA - ENCARGOS Encargos Complementares COMPLEMENTARES)</t>
  </si>
  <si>
    <t>00037371</t>
  </si>
  <si>
    <t>TRANSPORTE - HORISTA (COLETADO CAIXA - ENCARGOS Encargos Complementares COMPLEMENTARES)</t>
  </si>
  <si>
    <t>00040943</t>
  </si>
  <si>
    <t>TECNICO EM SEGURANCA DO TRABALHO (HORISTA)</t>
  </si>
  <si>
    <t>00043482</t>
  </si>
  <si>
    <t>EPI - FAMILIA ALMOXARIFE - HORISTA (ENCARGOS COMPLEMENTARES - Encargos Complementares COLETADO CAIXA) =&gt;</t>
  </si>
  <si>
    <t>01996</t>
  </si>
  <si>
    <t>MAO-DE-OBRA DE VIGIA, INCLUSIVE ENCARGOS SOCIAIS =&gt;</t>
  </si>
  <si>
    <t>06096</t>
  </si>
  <si>
    <t>VALOR BASICO PARA INSUMOS =&gt;</t>
  </si>
  <si>
    <t>Material</t>
  </si>
  <si>
    <t>13732</t>
  </si>
  <si>
    <t>TELHA TRAPEZOIDAL EM ACO GALVANIZADO, ES PESSURA DE 0,5MM</t>
  </si>
  <si>
    <t>00368</t>
  </si>
  <si>
    <t>PINUS, EM PECAS DE 7,50X7,50CM (3"X3") - GRUPOS: I,II,III E IV, DA TABELA CLASSI FICATORIA MUNICIPAL DE ESPECIFICACOES DE PRODUTOS MADEIREIROS DO MUNICIPIO DO RJ</t>
  </si>
  <si>
    <t>01999</t>
  </si>
  <si>
    <t>MAO-DE-OBRA DE SERVENTE DA CONSTRUCAO CI VIL, INCLUSIVE ENCARGOS SOCIAIS</t>
  </si>
  <si>
    <t>00453</t>
  </si>
  <si>
    <t>PREGO COM OU SEM CABECA, EM CAIXAS DE 50 KG, OU QUANTIDADES EQUIVALENTES, Nº12X12 A 18X30</t>
  </si>
  <si>
    <t>01967</t>
  </si>
  <si>
    <t>MAO-DE-OBRA DE CARPINTEIRO DE ESQUADRIAS DE MADEIRA INCLUSIVE ENCARGOS SOCIAIS =&gt;</t>
  </si>
  <si>
    <t>59.003.0010-</t>
  </si>
  <si>
    <t>PINUS,PECA 1" X 12" E 1" X 9". Auxiliar 1</t>
  </si>
  <si>
    <t>59</t>
  </si>
  <si>
    <t>02884</t>
  </si>
  <si>
    <t>FECHADURA DE SOBREPOR, TIPO CAIXAO, RETA NGULAR, EM METAL COM ACABAMENTO RESINADO PRETO, DE (100X86X38)MM</t>
  </si>
  <si>
    <t>02315</t>
  </si>
  <si>
    <t>DISJUNTOR, MONOPOLAR, DE 10 A 32A, 3KA, MODELO DIN, TIPO C</t>
  </si>
  <si>
    <t>08000</t>
  </si>
  <si>
    <t>TELHA ONDULADA DE CIMENTO, SEM AMIANTO, REFORCADA C/FIOS SINTETICOS (CRFS), DE ( 2,44X1,10)M E C/ESPES. DE 6MM</t>
  </si>
  <si>
    <t>02317</t>
  </si>
  <si>
    <t>FITA ISOLANTE, ROLO DE 19MMX20M</t>
  </si>
  <si>
    <t>00510</t>
  </si>
  <si>
    <t>RECEPTACULO DE PORCELANA P/LAMPADA, BASE E-27</t>
  </si>
  <si>
    <t>04307</t>
  </si>
  <si>
    <t>TOMADA ELETRICA 2P+T, 10A/250V, PADRAO B RASILEIRO, DE SOBREPOR</t>
  </si>
  <si>
    <t>02472</t>
  </si>
  <si>
    <t>GLOBO ESFERICO, EM VIDRO, TIPO LEITOSO, DE (10X15)CM</t>
  </si>
  <si>
    <t>01983</t>
  </si>
  <si>
    <t>MAO-DE-OBRA DE ELETRICISTA DE CONSTRUCAO CIVIL, INCLUSIVE ENCARGOS SOCIAIS</t>
  </si>
  <si>
    <t>02605</t>
  </si>
  <si>
    <t>MACARANDUBA EM RIPAS, DE (1,5x4)CM</t>
  </si>
  <si>
    <t>05914</t>
  </si>
  <si>
    <t>INTERRUPTOR DE SOBREPOR SIMPLES, DE 10A- 250V</t>
  </si>
  <si>
    <t>04915</t>
  </si>
  <si>
    <t>DOBRADICA EM FERRO LAMINADO, COM PINO DE FERRO REVERSIVEL, DE 3"X3"X5/64"</t>
  </si>
  <si>
    <t>00600</t>
  </si>
  <si>
    <t>VIDRO PLANO TRANSPARENTE, COMUM, COM ESP ESSURA DE 3MM</t>
  </si>
  <si>
    <t>02316</t>
  </si>
  <si>
    <t>CORDAO PARALELO COM ISOLAMENTO TERMOPLAS TICO, ATE 750V, DE 2X2,5MM2</t>
  </si>
  <si>
    <t>00252</t>
  </si>
  <si>
    <t>PARAFUSO C/ROSCA, DE (8x100)MM</t>
  </si>
  <si>
    <t>11.002.0013-</t>
  </si>
  <si>
    <t>PREPARO DE CONCRETO,COMPREENDENDO MISTURA E Auxiliar 1 AMASSAMENTO EM U MA BETONEIRA DE 320L,ADMITINDO-SE UMA PRODUCAO APROXIMADA DE 2,00M3/H,EXCLUINDO O FORNECIMENTO DOS MATERIAIS 3%-DESGASTE DE FERRAMENTAS E EPI</t>
  </si>
  <si>
    <t>11.001.0001-</t>
  </si>
  <si>
    <t>CONCRETO DOSADO RACIONALMENTE PARA UMA RESISTENCIA Auxiliar 1 CARACTERI STICA A COMPRESSAO DE 10MPA,COMPREENDENDO APENAS O FORNECIME NTO DOS MATERIAIS,INCLUSIVE 5% DE PERDAS 5%-PERDAS</t>
  </si>
  <si>
    <t>11.002.0035-</t>
  </si>
  <si>
    <t>LANCAMENTO DE CONCRETO EM PECAS SEM ARMADURA,INCLUSIVE O Auxiliar 1 TRA NSPORTE HORIZONTAL ATE 20,00M EM CARRINHOS,COLOCACAO,ADENSAM ENTO E ACABAMENTO,CONSIDERANDO UMA PRODUCAO APROXIMADA DE 2, 00M3/H 3%-DESGASTE DE FERRAMENTAS E EPI</t>
  </si>
  <si>
    <t>13.301.0080-</t>
  </si>
  <si>
    <t>PISO CIMENTADO,COM 1,5CM DE ESPESSURA,COM ARGAMASSA DE Auxiliar 1 CIMEN TO E AREIA,NO TRACO 1:3,ALISADO A COLHER, SOBRE BASE EXISTEN TE 3%-DESGASTE DE FERRAMENTAS E EPI</t>
  </si>
  <si>
    <t>02634</t>
  </si>
  <si>
    <t>TE 90º DE PVC RIGIDO ROSQUEAVEL, DE 1/2"</t>
  </si>
  <si>
    <t>REGISTRO DE GAVETA BRUTO, DE 1ª QUALIDAD E COM ROSCA DE AMBOS OS LADOS DE 1/2"</t>
  </si>
  <si>
    <t>02672</t>
  </si>
  <si>
    <t>RALO SIFONADO DE PVC RIGIDO, COM SAIDA D E 75MM, COM GRELHA REDONDA E PORTA GRELH A, DE (150X185X75)MM</t>
  </si>
  <si>
    <t>01993</t>
  </si>
  <si>
    <t>MAO-DE-OBRA DE BOMBEIRO HIDRAULICO DA CO NSTRUCAO CIVIL, INCLUSIVE ENCARGOS SOCIA IS</t>
  </si>
  <si>
    <t>14789</t>
  </si>
  <si>
    <t>KIT DE ACESSORIOS PARA FIXACAO, COMPREEN DENDO PARAFUSOS, BUCHAS E ARRUELAS</t>
  </si>
  <si>
    <t>02655</t>
  </si>
  <si>
    <t>CURVA 90º DE PVC CURTA PARA ESGOTO, DE 1 00MM</t>
  </si>
  <si>
    <t>00666</t>
  </si>
  <si>
    <t>BUCHA DE NYLON, TIPO S-12</t>
  </si>
  <si>
    <t>05953</t>
  </si>
  <si>
    <t>BOLSA DE LIGACAO PARA BACIA SANITARIA</t>
  </si>
  <si>
    <t>00665</t>
  </si>
  <si>
    <t>PARAFUSO DE LATAO, ROSCA SOBERBA, CABECA CHATA, DE 5,5MMX2.1/2"</t>
  </si>
  <si>
    <t>00986</t>
  </si>
  <si>
    <t>TARJETA DE FIO REDONDO, EM FERRO CROMADO , DE 2"</t>
  </si>
  <si>
    <t>02623</t>
  </si>
  <si>
    <t>JOELHO 90º DE PVC RIGIDO ROSQUEAVEL, DE 1/2"</t>
  </si>
  <si>
    <t>02617</t>
  </si>
  <si>
    <t>TUBO DE PVC RIGIDO, PONTA/BOLSA COM VIRO LA, EM BARRAS DE 6,00M, DE 100MM</t>
  </si>
  <si>
    <t>03961</t>
  </si>
  <si>
    <t>ANEL DE CONCRETO PRE-MOLDADO, P/CAIXA DE INSPECAO, COM 600MM DE DIAMETRO INTERNO , 50MM DE ESPESSURA, COM ALTURA DE 150MM</t>
  </si>
  <si>
    <t>02339</t>
  </si>
  <si>
    <t>ADESIVO PLASTICO PARA PVC RIGIDO, EM BIS NAGA DE 75G</t>
  </si>
  <si>
    <t>40133</t>
  </si>
  <si>
    <t>ANEL DE CONCRETO PRE-MOLDADO COM FUNDO, PARA CAIXA DE INSPECAO, COM 600MM DE DIA METRO INTERNO, 50MM DE ESPESSURA, COM AL TURA DE 300MM</t>
  </si>
  <si>
    <t>0</t>
  </si>
  <si>
    <t>07020</t>
  </si>
  <si>
    <t>BACIA SANITARIA DE LOUCA BRANCA, CONVENC IONAL, PADRAO POPULAR</t>
  </si>
  <si>
    <t>03944</t>
  </si>
  <si>
    <t>ASSENTO PLASTICO, PARA BACIA SANITARIA, PADRAO POPULAR</t>
  </si>
  <si>
    <t>02616</t>
  </si>
  <si>
    <t>TUBO DE PVC RIGIDO, PONTA/BOLSA COM VIRO LA, EM BARRAS DE 6,00M, DE 75MM</t>
  </si>
  <si>
    <t>02568</t>
  </si>
  <si>
    <t>SIFAO EM METAL CROMADO, DE 1"x1.1/2"</t>
  </si>
  <si>
    <t>MAO-DE-OBRA DE CARPINTEIRO DE ESQUADRIAS DE MADEIRA INCLUSIVE ENCARGOS SOCIAIS</t>
  </si>
  <si>
    <t>02984</t>
  </si>
  <si>
    <t>RABICHO/LIGAÇAO FLEXIVEL EM PLASTICO COM SAIDA DE 1/2" E COMPRIMENTO DE 30CM</t>
  </si>
  <si>
    <t>02562</t>
  </si>
  <si>
    <t>TUBO DE PVC RIGIDO ROSQUEAVEL, EM BARRAS DE 6,00M, ROSCA EM AMBAS AS EXTREMIDADE S, DE 1/2"</t>
  </si>
  <si>
    <t>02648</t>
  </si>
  <si>
    <t>CHUVEIRO DE PLASTICO BRANCO COMPLETO</t>
  </si>
  <si>
    <t>03926</t>
  </si>
  <si>
    <t>CAIXA DE DESCARGA EXTERNA, PLASTICA =&gt;</t>
  </si>
  <si>
    <t>88262</t>
  </si>
  <si>
    <t>CARPINTEIRO DE FORMAS COM ENCARGOS COMPLEMENTARES Livro SINAPI: Cálculos e Auxiliar Parâmetros</t>
  </si>
  <si>
    <t>102234</t>
  </si>
  <si>
    <t>PINTURA IMUNIZANTE PARA MADEIRA, 2 DEMÃOS. AF_01/2021 Pintura em Madeira Auxiliar</t>
  </si>
  <si>
    <t>88316</t>
  </si>
  <si>
    <t>SERVENTE COM ENCARGOS COMPLEMENTARES Livro SINAPI: Cálculos e Auxiliar Parâmetros</t>
  </si>
  <si>
    <t>00004509</t>
  </si>
  <si>
    <t>SARRAFO *2,5 X 10* CM EM PINUS, MISTA OU EQUIVALENTE DA REGIAO - BRUTA</t>
  </si>
  <si>
    <t>00005069</t>
  </si>
  <si>
    <t>PREGO DE ACO POLIDO COM CABECA 17 X 27 (2 1/2 X 11)</t>
  </si>
  <si>
    <t>00004813</t>
  </si>
  <si>
    <t>PLACA DE OBRA (PARA CONSTRUCAO CIVIL) EM CHAPA GALVANIZADA *N. 22*, ADESIVADA, DE *2,4 X 1,2* M (SEM POSTES PARA FIXACAO)</t>
  </si>
  <si>
    <t>00005065</t>
  </si>
  <si>
    <t>PREGO DE ACO POLIDO COM CABECA 10 X 10 (7/8 X 17) =&gt;</t>
  </si>
  <si>
    <t>15.071.0012-</t>
  </si>
  <si>
    <t>LIGACAO DE AGUAS PLUVIAIS OU DOMICILIARES SERVIDAS A REDE PU Auxiliar 1 BLICA,NO CASO DESTA ESTAR LOCALIZADA SOB O PASSEIO 3% - DESGASTE DE FERRAMENTAS E EPI</t>
  </si>
  <si>
    <t>15</t>
  </si>
  <si>
    <t>07.002.0025-</t>
  </si>
  <si>
    <t>ARGAMASSA DE CIMENTO E AREIA,NO TRACO 1:3,PREPARO MECANICO Auxiliar 1 3%-DESGASTE DE FERRAMENTAS E EPI</t>
  </si>
  <si>
    <t>00788</t>
  </si>
  <si>
    <t>CAIXA D'AGUA DE FIBRA DE VIDRO OU POLIET ILENO, COM CAPACIDADE DE 1000 LITROS</t>
  </si>
  <si>
    <t>00872</t>
  </si>
  <si>
    <t>CURVA 45º OU 90º DE CERAMICA PARA ESGOTO COM JUNTA ARGAMASSA, DE 0100MM</t>
  </si>
  <si>
    <t>00702</t>
  </si>
  <si>
    <t>REGISTRO DE GAVETA BRUTO, DE 1ª QUALIDAD E COM ROSCA DE AMBOS OS LADOS, DE 3/4"</t>
  </si>
  <si>
    <t>01968</t>
  </si>
  <si>
    <t>MAO-DE-OBRA DE PEDREIRO, INCLUSIVE ENCAR GOS SOCIAIS</t>
  </si>
  <si>
    <t>00688</t>
  </si>
  <si>
    <t>LIGACAO DE AGUA, PARA INSTALACAO NO PASS EIO, DE 3/4", VAZAO DE 3,0M3/H</t>
  </si>
  <si>
    <t>00559</t>
  </si>
  <si>
    <t>TIJOLO CERAMICO, FURADO, DE (10X20X20)CM</t>
  </si>
  <si>
    <t>00148</t>
  </si>
  <si>
    <t>TUBO DE ACO GALVANIZADO, COM COSTURA, PE SADO, NBR 5580, DN=3/4"</t>
  </si>
  <si>
    <t>00843</t>
  </si>
  <si>
    <t>TUBO CERAMICO, ESGOTO SANITARIO, DE 100M M E COM COMPRIMENTO DE 1,00M =&gt;</t>
  </si>
  <si>
    <t>02602</t>
  </si>
  <si>
    <t>MACARANDUBA EM PECAS, DE 7,50X15,00CM (3 "X6")</t>
  </si>
  <si>
    <t>00282</t>
  </si>
  <si>
    <t>CABO DE COBRE FLEXIVEL COM ISOLAMENTO TE RMOPLASTICO, DE 450/750V, DE 16MM2</t>
  </si>
  <si>
    <t>00196</t>
  </si>
  <si>
    <t>TUBO DE ACO GALVANIZADO, COM COSTURA, PE SADO, NBR 5580, DN=2.1/2"</t>
  </si>
  <si>
    <t>02501</t>
  </si>
  <si>
    <t>CONDUITE FLEXIVEL, GALVANIZADO DE 1.1/2"</t>
  </si>
  <si>
    <t>05268</t>
  </si>
  <si>
    <t>ABRACADEIRA TIPO COPO, DE 1/2"</t>
  </si>
  <si>
    <t>02441</t>
  </si>
  <si>
    <t>DISJUNTOR, TRIPOLAR, DE 80 A 100A, 3KA, MODELO DIN, TIPO C</t>
  </si>
  <si>
    <t>02379</t>
  </si>
  <si>
    <t>CURVA 90º DE PVC RIGIDO, ROSQUEAVEL, PAR A ELETRODUTO, DE 1.1/2"</t>
  </si>
  <si>
    <t>04210</t>
  </si>
  <si>
    <t>ISOLADOR TIPO CARRETILHA, MARROM, DE (72 X72)MM</t>
  </si>
  <si>
    <t>02376</t>
  </si>
  <si>
    <t>FUSIVEL FACA, DE 250V, DE 100A</t>
  </si>
  <si>
    <t>02338</t>
  </si>
  <si>
    <t>ELETRODUTO DE PVC PRETO,RIGIDO ROSQUEAVE L,COM ROSCA EM AMBAS EXTREMIDADES,EM BAR RAS DE 3 METROS,DE 1/2"</t>
  </si>
  <si>
    <t>04406</t>
  </si>
  <si>
    <t>ISOLADOR DE PINO "HI-TOP", CLASSE 15KV =&gt;</t>
  </si>
  <si>
    <t>88278</t>
  </si>
  <si>
    <t>MONTADOR DE ESTRUTURAS METÁLICAS COM ENCARGOS Livro SINAPI: Cálculos e Auxiliar COMPLEMENTARES Parâmetros</t>
  </si>
  <si>
    <t>100251</t>
  </si>
  <si>
    <t>TRANSPORTE HORIZONTAL MANUAL, DE TUBO DE AÇO CARBONO LEVE Transporte de Materiais dentro do MM E MENOR OU IGUAL A 65 MM (UNIDADE: MXKM). AF_07/2019 =&gt;</t>
  </si>
  <si>
    <t>MXKM</t>
  </si>
  <si>
    <t>TRANSPORTE HORIZONTAL MANUAL, DE TUBO DE AÇO CARBONO LEVE Transporte de Materiais dentro do MM E MENOR OU IGUAL A 65 MM (UNIDADE: MXKM). AF_07/2019 =&gt; Código Banco Descrição Tipo Und Quant. Porcent. Valor Unit Total</t>
  </si>
  <si>
    <t>00020193</t>
  </si>
  <si>
    <t>LOCACAO DE ANDAIME METALICO TIPO FACHADEIRO, PECAS COM APROXIMADAMENTE 1,20 M DE LARGURA E 2,0 M DE ALTURA, INCLUINDO DIAGONAIS EM X, BARRAS DE LIGACAO, SAPATAS E DEMAIS ITENS NECESSARIOS A MONTAGEM (NAO INCLUI INSTALACAO) =&gt; Código Banco Descrição Tipo Und Quant. Porcent. Valor Unit Total</t>
  </si>
  <si>
    <t>Equipamento</t>
  </si>
  <si>
    <t>00010527</t>
  </si>
  <si>
    <t>LOCACAO DE ANDAIME METALICO TUBULAR DE ENCAIXE, TIPO DE TORRE, CADA PAINEL COM LARGURA DE 1 ATE 1,5 M E ALTURA DE *1,00* M, INCLUINDO DIAGONAL, BARRAS DE LIGACAO, SAPATAS OU RODIZIOS E DEMAIS ITENS NECESSARIOS A MONTAGEM (NAO INCLUI INSTALACAO) =&gt;</t>
  </si>
  <si>
    <t>55.100.0035-</t>
  </si>
  <si>
    <t>CUSTO HORARIO PRODUTIVO DE PERCUSSAO 33,9%-ASSISTENCIA Auxiliar 1 TECNICA (30%) E DESGASTE DE FERRAMENTAS E EPI (3%)</t>
  </si>
  <si>
    <t>55</t>
  </si>
  <si>
    <t>58.002.0329-</t>
  </si>
  <si>
    <t>CUSTO PRUDUTIVO DE PARALISACAO,DESLOC.OU INST.DE Auxiliar 1 EQUIPAMENTO DE SONDAGEM A PERCUSSAO,INC. O EQUIP.E A EQUIPE A DISP. =&gt;</t>
  </si>
  <si>
    <t>58</t>
  </si>
  <si>
    <t>19.004.0035-</t>
  </si>
  <si>
    <t>MICRO-ONIBUS COM CAPACIDADE MINIMA DE 15 LUGARES,MOTOR Auxiliar 2 DIESE L,INCLUSIVE MOTORISTA 50%-FILTRO</t>
  </si>
  <si>
    <t>19</t>
  </si>
  <si>
    <t>19.011.0019-</t>
  </si>
  <si>
    <t>ESTACAO TOTAL,COM PRECISAO ANGULAR DE 1" A 2",ALCANCE MINIMO Auxiliar 2 DE 500M SEM PRISMA,E ALCANCE MINIMO DE 3000M COM UM PRISMA, GATILHO RAPIDO,DISPLAY DUPLO,TECLADO ALFANUMERICO,MEMORIA IN TERNA COM MINIMO DE 17.000 PONTOS,PODENDO SER EXPANDIDO POR CARTAO DE MEMORIA OU PEN DRIVE,TRANSFERENCIA DE DADOS VIA USB,BATERIA RECARREGAVEL,EXCLUSIVE EQUIPE DE TOPOGRAFIA</t>
  </si>
  <si>
    <t>01952</t>
  </si>
  <si>
    <t>MAO-DE-OBRA DE AUXILIAR DE CALCULO TOPOG RAFICO, INCLUSIVE ENCARGOS SOCIAIS</t>
  </si>
  <si>
    <t>01950</t>
  </si>
  <si>
    <t>MAO-DE-OBRA DE TOPOGRAFO A (SERVICOS DE CAMPO E ESCRITORIO, COM RESPONSABILIDADE DE DIRIGI-LOS),INCLUSIVE ENCARGOS SOCIAI</t>
  </si>
  <si>
    <t>01985</t>
  </si>
  <si>
    <t>MAO-DE-OBRA DE ENGENHEIRO OU ARQUITETO S ENIOR, INCLUSIVE ENCARGOS SOCIAIS</t>
  </si>
  <si>
    <t>01951</t>
  </si>
  <si>
    <t>MAO-DE-OBRA DE DESENHISTA A (DESENHO TOP OGRAFICO A PARTIR DE CADERNETAS), INCLUS IVE ENCARGOS SOCIAIS</t>
  </si>
  <si>
    <t>MAO-DE-OBRA DE AUXILIAR DE TOPOGRAFIA, I NCLUSIVE ENCARGOS SOCIAIS =&gt;</t>
  </si>
  <si>
    <t>55.100.0002-</t>
  </si>
  <si>
    <t>COMPOSICAO BASICA - ENSAIO DE LABORATORIO 33,9%-ASSISTENCIA Auxiliar 1 TECNICA (30%) E DESGASTE DE FERRAMENTAS E EPI (3%)</t>
  </si>
  <si>
    <t>58.002.0332-</t>
  </si>
  <si>
    <t>MOLDAGEM E COLETA DE CORPO DE PROVA,CONSIDERANDO O Auxiliar 1 TRANSPORT E PARA UMA DISTANCIA DE ATE 100KM =&gt;</t>
  </si>
  <si>
    <t>19.005.0021-</t>
  </si>
  <si>
    <t>TRATOR DE ESTEIRAS COM MOTOR DIESEL EM TORNO DE 200CV,COM Auxiliar 3 LA MINA DE 2500KG,INCLUSIVE OPERADOR 50%-FILTRO</t>
  </si>
  <si>
    <t>TRATOR DE ESTEIRAS COM MOTOR DIESEL EM TORNO DE 200CV,COM Auxiliar 2 LA MINA DE 2500KG,INCLUSIVE OPERADOR 50%-FILTRO</t>
  </si>
  <si>
    <t>MAO-DE-OBRA DE SERVENTE DA CONSTRUCAO CI VIL, INCLUSIVE ENCARGOS SOCIAIS =&gt;</t>
  </si>
  <si>
    <t>19.005.0017-</t>
  </si>
  <si>
    <t>TRATOR DE ESTEIRAS COM MOTOR DIESEL EM TORNO DE 80CV,COM Auxiliar 2 LAM INA DE 1290KG,INCLUSIVE OPERADOR 50%-FILTRO</t>
  </si>
  <si>
    <t>TRATOR DE ESTEIRAS COM MOTOR DIESEL EM TORNO DE 80CV,COM Auxiliar 4 LAM INA DE 1290KG,INCLUSIVE OPERADOR</t>
  </si>
  <si>
    <t>MAO-DE-OBRA DE AUXILIAR DE TOPOGRAFIA, I NCLUSIVE ENCARGOS SOCIAIS</t>
  </si>
  <si>
    <t>01990</t>
  </si>
  <si>
    <t>MAO-DE-OBRA DE CARPINTEIRO DE FORMA DE C ONCRETO, INCLUSIVE ENCARGOS SOCIAIS</t>
  </si>
  <si>
    <t>01958</t>
  </si>
  <si>
    <t>MAO-DE-OBRA DE TOPOGRAFO B (SERVICOS DE CAMPO), INCLUSIVE ENCARGOS SOCIAIS</t>
  </si>
  <si>
    <t>00004</t>
  </si>
  <si>
    <t>ARAME RECOZIDO Nº 18</t>
  </si>
  <si>
    <t>00349</t>
  </si>
  <si>
    <t>PINUS, EM PECAS DE 2,50X30,00CM (1"X12") - GRUPOS:I,II,III E IV, DA TABELA CLASS IFICATORIA MUNICIPAL DE ESPECIFICACOES D E PRODUTOS MADEIREIROS DO MUNICIPIO RJ =&gt;</t>
  </si>
  <si>
    <t>22</t>
  </si>
  <si>
    <t>19.004.0080-</t>
  </si>
  <si>
    <t>GUINDAUTO COM CAPACIDADE MAXIMA DE CARGA EM TORNO DE 3,5T A Auxiliar 4 APROXIMADAMENTE 2,00M E ALCANCE MAXIMO VERTICAL(DO SOLO)A AP ROXIMADAMENTE 7,00M,ANGULO DE GIRO DE 180º,MONTADO SOBRE CHA SSIS DE CAMINHAO,EXCLUSIVE ESTE.SAO CONSIDERADOS DOIS AJUDAN TES,EXCLUSIVE OPERADOR QUE E CONSIDERADO O MOTORISTA DO CAMI NHAO</t>
  </si>
  <si>
    <t>GUINDAUTO COM CAPACIDADE MAXIMA DE CARGA EM TORNO DE 3,5T A Auxiliar 2 APROXIMADAMENTE 2,00M E ALCANCE MAXIMO VERTICAL(DO SOLO)A AP ROXIMADAMENTE 7,00M,ANGULO DE GIRO DE 180º,MONTADO SOBRE CHA SSIS DE CAMINHAO,EXCLUSIVE ESTE.SAO CONSIDERADOS DOIS AJUDAN TES,EXCLUSIVE OPERADOR QUE E CONSIDERADO O MOTORISTA DO CAMI NHAO</t>
  </si>
  <si>
    <t>19.004.0004-</t>
  </si>
  <si>
    <t>CAMINHAO COM CARROCERIA FIXA,NO TOCO,CAPACIDADE DE 7,5T,INCL Auxiliar 2 USIVE MOTORISTA 50%-FILTRO 15%-SEGURO TOTAL</t>
  </si>
  <si>
    <t>CAMINHAO COM CARROCERIA FIXA,NO TOCO,CAPACIDADE DE 7,5T,INCL Auxiliar 4 USIVE MOTORISTA 22,76%-SEGURO TOTAL</t>
  </si>
  <si>
    <t>00215</t>
  </si>
  <si>
    <t>GASOLINA COMUM NA BOMBA</t>
  </si>
  <si>
    <t>L</t>
  </si>
  <si>
    <t>01917</t>
  </si>
  <si>
    <t>MAO-DE-OBRA DE MOTORISTA OPERADOR DE GUI NDAUTO, INCLUSIVE ENCARGOS SOCIAIS</t>
  </si>
  <si>
    <t>04652</t>
  </si>
  <si>
    <t>MOTO SERRA A GASOLINA, P/ABATE, DESGALHA MENTO E TORAGEM DE ARVORES</t>
  </si>
  <si>
    <t>01901</t>
  </si>
  <si>
    <t>MAO-DE-OBRA DE SERVENTE PARA SERVICOS DE CONSERVACAO, INCLUSIVE ENCARGOS SOCIAIS</t>
  </si>
  <si>
    <t>01953</t>
  </si>
  <si>
    <t>MAO-DE-OBRA DE JARDINEIRO, INCLUSIVE ENC ARGOS SOCIAIS =&gt;</t>
  </si>
  <si>
    <t>MAO-DE-OBRA DE JARDINEIRO, INCLUSIVE ENC ARGOS SOCIAIS</t>
  </si>
  <si>
    <t>GASOLINA COMUM NA BOMBA =&gt;</t>
  </si>
  <si>
    <t>88309</t>
  </si>
  <si>
    <t>PEDREIRO COM ENCARGOS COMPLEMENTARES Livro SINAPI: Cálculos e Auxiliar Parâmetros =&gt;</t>
  </si>
  <si>
    <t>91534</t>
  </si>
  <si>
    <t>COMPACTADOR DE SOLOS DE PERCUSSÃO (SOQUETE) COM MOTOR A Custos Horários Produtivo e Auxiliar GASOLINA 4 TEMPOS, POTÊNCIA 4 CV - CHI DIURNO. AF_08/2015 Improdutivo dos Equipamentos</t>
  </si>
  <si>
    <t>CHI</t>
  </si>
  <si>
    <t>91533</t>
  </si>
  <si>
    <t>COMPACTADOR DE SOLOS DE PERCUSSÃO (SOQUETE) COM MOTOR A Custos Horários Produtivo e Auxiliar GASOLINA 4 TEMPOS, POTÊNCIA 4 CV - CHP DIURNO. AF_08/2015 Improdutivo dos Equipamentos</t>
  </si>
  <si>
    <t>CHP</t>
  </si>
  <si>
    <t>SERVENTE COM ENCARGOS COMPLEMENTARES Livro SINAPI: Cálculos e Auxiliar Parâmetros =&gt;</t>
  </si>
  <si>
    <t>5901</t>
  </si>
  <si>
    <t>CAMINHÃO PIPA 10.000 L TRUCADO, PESO BRUTO TOTAL 23.000 KG, Custos Horários Produtivo e Auxiliar CARGA ÚTIL MÁXIMA 15.935 KG, DISTÂNCIA ENTRE EIXOS 4,8 M, Improdutivo dos Equipamentos POTÊNCIA 230 CV, INCLUSIVE TANQUE DE AÇO PARA TRANSPORTE DE ÁGUA - CHP DIURNO. AF_06/2014</t>
  </si>
  <si>
    <t>5903</t>
  </si>
  <si>
    <t>CAMINHÃO PIPA 10.000 L TRUCADO, PESO BRUTO TOTAL 23.000 KG, Custos Horários Produtivo e Auxiliar CARGA ÚTIL MÁXIMA 15.935 KG, DISTÂNCIA ENTRE EIXOS 4,8 M, Improdutivo dos Equipamentos POTÊNCIA 230 CV, INCLUSIVE TANQUE DE AÇO PARA TRANSPORTE DE ÁGUA - CHI DIURNO. AF_06/2014 =&gt;</t>
  </si>
  <si>
    <t>88907</t>
  </si>
  <si>
    <t>ESCAVADEIRA HIDRÁULICA SOBRE ESTEIRAS, CAÇAMBA 1,20 M3, PESO Custos Horários Produtivo e Auxiliar OPERACIONAL 21 T, POTÊNCIA BRUTA 155 HP - CHP DIURNO. AF_06/2014 Improdutivo dos Equipamentos</t>
  </si>
  <si>
    <t>88908</t>
  </si>
  <si>
    <t>ESCAVADEIRA HIDRÁULICA SOBRE ESTEIRAS, CAÇAMBA 1,20 M3, PESO Custos Horários Produtivo e Auxiliar OPERACIONAL 21 T, POTÊNCIA BRUTA 155 HP - CHI DIURNO. AF_06/2014 Improdutivo dos Equipamentos =&gt;</t>
  </si>
  <si>
    <t>PEDREIRO COM ENCARGOS COMPLEMENTARES Livro SINAPI: Cálculos e Auxiliar Parâmetros</t>
  </si>
  <si>
    <t>5678</t>
  </si>
  <si>
    <t>RETROESCAVADEIRA SOBRE RODAS COM CARREGADEIRA, TRAÇÃO Custos Horários Produtivo e Auxiliar 4X4, POTÊNCIA LÍQ. 88 HP, CAÇAMBA CARREG. CAP. MÍN. 1 M3, Improdutivo dos Equipamentos CAÇAMBA RETRO CAP. 0,26 M3, PESO OPERACIONAL MÍN. 6.674 KG, PROFUNDIDADE ESCAVAÇÃO MÁX. 4,37 M - CHP DIURNO. AF_06/2014</t>
  </si>
  <si>
    <t>5679</t>
  </si>
  <si>
    <t>RETROESCAVADEIRA SOBRE RODAS COM CARREGADEIRA, TRAÇÃO Custos Horários Produtivo e Auxiliar 4X4, POTÊNCIA LÍQ. 88 HP, CAÇAMBA CARREG. CAP. MÍN. 1 M3, Improdutivo dos Equipamentos CAÇAMBA RETRO CAP. 0,26 M3, PESO OPERACIONAL MÍN. 6.674 KG, PROFUNDIDADE ESCAVAÇÃO MÁX. 4,37 M - CHI DIURNO. AF_06/2014</t>
  </si>
  <si>
    <t>00004720</t>
  </si>
  <si>
    <t>PEDRA BRITADA N. 0, OU PEDRISCO (4,8 A 9,5 MM) POSTO PEDREIRA/FORNECEDOR, SEM FRETE =&gt;</t>
  </si>
  <si>
    <t>CAMINHÃO PIPA 10.000 L TRUCADO, PESO BRUTO TOTAL 23.000 KG, Custos Horários Produtivo e Auxiliar CARGA ÚTIL MÁXIMA 15.935 KG, DISTÂNCIA ENTRE EIXOS 4,8 M, Improdutivo dos Equipamentos POTÊNCIA 230 CV, INCLUSIVE TANQUE DE AÇO PARA TRANSPORTE DE ÁGUA - CHI DIURNO. AF_06/2014</t>
  </si>
  <si>
    <t>00006079</t>
  </si>
  <si>
    <t>ARGILA, ARGILA VERMELHA OU ARGILA ARENOSA (RETIRADA NA JAZIDA, SEM TRANSPORTE) =&gt;</t>
  </si>
  <si>
    <t>00005061</t>
  </si>
  <si>
    <t>PREGO DE ACO POLIDO COM CABECA 18 X 27 (2 1/2 X 10)</t>
  </si>
  <si>
    <t>00004472</t>
  </si>
  <si>
    <t>VIGA NAO APARELHADA *6 X 16* CM, EM MACARANDUBA/MASSARANDUBA, ANGELIM OU EQUIVALENTE DA REGIAO - BRUTA</t>
  </si>
  <si>
    <t>00021138</t>
  </si>
  <si>
    <t>MOURAO ROLICO DE MADEIRA TRATADA, D = 8 A 11 CM, H = 2,20 M, EM EUCALIPTO OU EQUIVALENTE DA REGIAO (PARA CERCA)</t>
  </si>
  <si>
    <t>00006189</t>
  </si>
  <si>
    <t>TABUA NAO APARELHADA *2,5 X 30* CM, EM MACARANDUBA/MASSARANDUBA, ANGELIM OU EQUIVALENTE DA REGIAO - BRUTA =&gt;</t>
  </si>
  <si>
    <t>01959</t>
  </si>
  <si>
    <t>MAO-DE-OBRA DE TECNICO DE SONDAGEM, INCL USIVE ENCARGOS SOCIAIS</t>
  </si>
  <si>
    <t>01443</t>
  </si>
  <si>
    <t>BOMBA COM MOTOR DIESEL PARA SONDAGEM</t>
  </si>
  <si>
    <t>01446</t>
  </si>
  <si>
    <t>SONDA ROTATIVA, C/MOTOR A GASOLINA 30HP</t>
  </si>
  <si>
    <t>01964</t>
  </si>
  <si>
    <t>MAO-DE-OBRA DE SONDADOR A (ESPECIALISTA DA MAIS ALTA QUALIDADE), INCLUSIVE ENCAR GOS SOCIAIS</t>
  </si>
  <si>
    <t>01963</t>
  </si>
  <si>
    <t>MAO-DE-OBRA DE SONDADOR B (ESPECIALISTA DE MENOR QUALIDADE), INCLUSIVE ENCARGOS SOCIAIS</t>
  </si>
  <si>
    <t>02523</t>
  </si>
  <si>
    <t>INSTALACAO AVULSA DE BOMBA DE CONCRETO =&gt;</t>
  </si>
  <si>
    <t>100973</t>
  </si>
  <si>
    <t>CARGA, MANOBRA E DESCARGA DE SOLOS E MATERIAIS GRANULARES Transporte, Carga e Descarga de Auxiliar EM CAMINHÃO BASCULANTE 6 M³ - CARGA COM PÁ CARREGADEIRA Materiais (CAÇAMBA DE 1,7 A 2,8 M³ / 128 HP) E DESCARGA LIVRE (UNIDADE: M3). AF_07/2020</t>
  </si>
  <si>
    <t>90674</t>
  </si>
  <si>
    <t>PERFURATRIZ COM TORRE METÁLICA PARA EXECUÇÃO DE ESTACA Custos Horários Produtivo e Auxiliar HÉLICE CONTÍNUA, PROFUNDIDADE MÁXIMA DE 30 M, DIÂMETRO Improdutivo dos Equipamentos MÁXIMO DE 800 MM, POTÊNCIA INSTALADA DE 268 HP, MESA ROTATIVA COM TORQUE MÁXIMO DE 170 KNM - CHP DIURNO. AF_06/2015</t>
  </si>
  <si>
    <t>90778</t>
  </si>
  <si>
    <t>ENGENHEIRO CIVIL DE OBRA PLENO COM ENCARGOS Livro SINAPI: Cálculos e Auxiliar COMPLEMENTARES Parâmetros</t>
  </si>
  <si>
    <t>95584</t>
  </si>
  <si>
    <t>MONTAGEM DE ARMADURA TRANSVERSAL DE ESTACAS DE SEÇÃO Armação de Estacas Auxiliar CIRCULAR, DIÂMETRO = 6,30 MM. AF_09/2021_PS</t>
  </si>
  <si>
    <t>97913</t>
  </si>
  <si>
    <t>TRANSPORTE COM CAMINHÃO BASCULANTE DE 6 M³, EM VIA URBANA Transporte, Carga e Descarga de Auxiliar EM REVESTIMENTO PRIMÁRIO (UNIDADE: M3XKM). AF_07/2020 Materiais</t>
  </si>
  <si>
    <t>M3XKM</t>
  </si>
  <si>
    <t>95579</t>
  </si>
  <si>
    <t>MONTAGEM DE ARMADURA DE ESTACAS, DIÂMETRO = 16,0 MM. Armação de Estacas Auxiliar AF_09/2021_PS</t>
  </si>
  <si>
    <t>90776</t>
  </si>
  <si>
    <t>ENCARREGADO GERAL COM ENCARGOS COMPLEMENTARES Livro SINAPI: Cálculos e Auxiliar Parâmetros</t>
  </si>
  <si>
    <t>90675</t>
  </si>
  <si>
    <t>PERFURATRIZ COM TORRE METÁLICA PARA EXECUÇÃO DE ESTACA Custos Horários Produtivo e Auxiliar HÉLICE CONTÍNUA, PROFUNDIDADE MÁXIMA DE 30 M, DIÂMETRO Improdutivo dos Equipamentos MÁXIMO DE 800 MM, POTÊNCIA INSTALADA DE 268 HP, MESA ROTATIVA COM TORQUE MÁXIMO DE 170 KNM - CHI DIURNO. AF_06/2015</t>
  </si>
  <si>
    <t>00043360</t>
  </si>
  <si>
    <t>CONCRETO USINADO BOMBEAVEL, CLASSE DE RESISTENCIA C30, COM BRITA 0 E 1, SLUMP = 220 +/- 30 MM, EXCLUI SERVICO DE BOMBEAMENTO (NBR 8953) =&gt;</t>
  </si>
  <si>
    <t>102275</t>
  </si>
  <si>
    <t>MARTELO DEMOLIDOR ELÉTRICO, COM POTÊNCIA DE 2.000 W, 1.000 Custos Horários Produtivo e Auxiliar IMPACTOS POR MINUTO, PESO DE 30 KG - CHP DIURNO. AF_01/2021 Improdutivo dos Equipamentos</t>
  </si>
  <si>
    <t>102274</t>
  </si>
  <si>
    <t>MARTELO DEMOLIDOR ELÉTRICO, COM POTÊNCIA DE 2.000 W, 1.000 Custos Horários Produtivo e Auxiliar IMPACTOS POR MINUTO, PESO DE 30 KG - CHI DIURNO. AF_01/2021 Improdutivo dos Equipamentos =&gt;</t>
  </si>
  <si>
    <t>88831</t>
  </si>
  <si>
    <t>BETONEIRA CAPACIDADE NOMINAL DE 400 L, CAPACIDADE DE MISTURA Custos Horários Produtivo e Auxiliar 280 L, MOTOR ELÉTRICO TRIFÁSICO POTÊNCIA DE 2 CV, SEM Improdutivo dos Equipamentos CARREGADOR - CHI DIURNO. AF_05/2023</t>
  </si>
  <si>
    <t>88377</t>
  </si>
  <si>
    <t>OPERADOR DE BETONEIRA ESTACIONÁRIA/MISTURADOR COM Livro SINAPI: Cálculos e Auxiliar ENCARGOS COMPLEMENTARES Parâmetros</t>
  </si>
  <si>
    <t>88830</t>
  </si>
  <si>
    <t>BETONEIRA CAPACIDADE NOMINAL DE 400 L, CAPACIDADE DE MISTURA Custos Horários Produtivo e Auxiliar 280 L, MOTOR ELÉTRICO TRIFÁSICO POTÊNCIA DE 2 CV, SEM Improdutivo dos Equipamentos CARREGADOR - CHP DIURNO. AF_05/2023</t>
  </si>
  <si>
    <t>00001379</t>
  </si>
  <si>
    <t>CIMENTO PORTLAND COMPOSTO CP II-32</t>
  </si>
  <si>
    <t>00000370</t>
  </si>
  <si>
    <t>AREIA MEDIA - POSTO JAZIDA/FORNECEDOR (RETIRADO NA JAZIDA, SEM TRANSPORTE)</t>
  </si>
  <si>
    <t>00004734</t>
  </si>
  <si>
    <t>SEIXO ROLADO PARA APLICACAO EM CONCRETO (POSTO PEDREIRA/FORNECEDOR, SEM FRETE) =&gt;</t>
  </si>
  <si>
    <t>91693</t>
  </si>
  <si>
    <t>SERRA CIRCULAR DE BANCADA COM MOTOR ELÉTRICO POTÊNCIA DE Custos Horários Produtivo e Auxiliar 5HP, COM COIFA PARA DISCO 10" - CHI DIURNO. AF_08/2015 Improdutivo dos Equipamentos</t>
  </si>
  <si>
    <t>88239</t>
  </si>
  <si>
    <t>AJUDANTE DE CARPINTEIRO COM ENCARGOS COMPLEMENTARES Livro SINAPI: Cálculos e Auxiliar Parâmetros</t>
  </si>
  <si>
    <t>91692</t>
  </si>
  <si>
    <t>SERRA CIRCULAR DE BANCADA COM MOTOR ELÉTRICO POTÊNCIA DE Custos Horários Produtivo e Auxiliar 5HP, COM COIFA PARA DISCO 10" - CHP DIURNO. AF_08/2015 Improdutivo dos Equipamentos</t>
  </si>
  <si>
    <t>00005073</t>
  </si>
  <si>
    <t>PREGO DE ACO POLIDO COM CABECA 17 X 24 (2 1/4 X 11)</t>
  </si>
  <si>
    <t>00004517</t>
  </si>
  <si>
    <t>SARRAFO *2,5 X 7,5* CM EM PINUS, MISTA OU EQUIVALENTE DA REGIAO - BRUTA</t>
  </si>
  <si>
    <t>00002692</t>
  </si>
  <si>
    <t>DESMOLDANTE PROTETOR PARA FORMAS DE MADEIRA, DE BASE OLEOSA EMULSIONADA EM AGUA</t>
  </si>
  <si>
    <t>00004491</t>
  </si>
  <si>
    <t>PONTALETE *7,5 X 7,5* CM EM PINUS, MISTA OU EQUIVALENTE DA REGIAO - BRUTA</t>
  </si>
  <si>
    <t>00020247</t>
  </si>
  <si>
    <t>PREGO DE ACO POLIDO COM CABECA 15 X 15 (1 1/4 X 13)</t>
  </si>
  <si>
    <t>00040304</t>
  </si>
  <si>
    <t>PREGO DE ACO POLIDO COM CABECA DUPLA 17 X 27 (2 1/2 X 11)</t>
  </si>
  <si>
    <t>00006212</t>
  </si>
  <si>
    <t>TABUA *2,5 X 30 CM EM PINUS, MISTA OU EQUIVALENTE DA REGIAO - BRUTA</t>
  </si>
  <si>
    <t>00001358</t>
  </si>
  <si>
    <t>CHAPA/PAINEL DE MADEIRA COMPENSADA RESINADA (MADEIRITE RESINADO ROSA) PARA FORMA DE CONCRETO, DE 2200 X 1100 MM, E = 17 MM =&gt;</t>
  </si>
  <si>
    <t>TABUA *2,5 X 30 CM EM PINUS, MISTA OU EQUIVALENTE DA REGIAO - BRUTA =&gt;</t>
  </si>
  <si>
    <t>88245</t>
  </si>
  <si>
    <t>ARMADOR COM ENCARGOS COMPLEMENTARES Livro SINAPI: Cálculos e Auxiliar Parâmetros</t>
  </si>
  <si>
    <t>88238</t>
  </si>
  <si>
    <t>AJUDANTE DE ARMADOR COM ENCARGOS COMPLEMENTARES Livro SINAPI: Cálculos e Auxiliar Parâmetros</t>
  </si>
  <si>
    <t>92802</t>
  </si>
  <si>
    <t>CORTE E DOBRA DE AÇO CA-50, DIÂMETRO DE 8,0 MM. AF_06/2022 Armação para Estruturas de Auxiliar Concreto Armado</t>
  </si>
  <si>
    <t>00043132</t>
  </si>
  <si>
    <t>ARAME RECOZIDO 16 BWG, D = 1,65 MM (0,016 KG/M) OU 18 BWG, D = 1,25 MM (0,01 KG/M)</t>
  </si>
  <si>
    <t>00039017</t>
  </si>
  <si>
    <t>ESPACADOR / DISTANCIADOR CIRCULAR COM ENTRADA LATERAL, EM PLASTICO, PARA VERGALHAO *4,2 A 12,5* MM, COBRIMENTO 20 MM =&gt;</t>
  </si>
  <si>
    <t>92803</t>
  </si>
  <si>
    <t>CORTE E DOBRA DE AÇO CA-50, DIÂMETRO DE 10,0 MM. AF_06/2022 Armação para Estruturas de Auxiliar Concreto Armado</t>
  </si>
  <si>
    <t>92804</t>
  </si>
  <si>
    <t>CORTE E DOBRA DE AÇO CA-50, DIÂMETRO DE 12,5 MM. AF_06/2022 Armação para Estruturas de Auxiliar Concreto Armado</t>
  </si>
  <si>
    <t>92800</t>
  </si>
  <si>
    <t>CORTE E DOBRA DE AÇO CA-60, DIÂMETRO DE 5,0 MM. AF_06/2022 Armação para Estruturas de Auxiliar Concreto Armado</t>
  </si>
  <si>
    <t>ESPACADOR / DISTANCIADOR CIRCULAR COM ENTRADA LATERAL, EM PLASTICO, PARA VERGALHAO *4,2 A 12,5* MM, COBRIMENTO 20 MM</t>
  </si>
  <si>
    <t>ARAME RECOZIDO 16 BWG, D = 1,65 MM (0,016 KG/M) OU 18 BWG, D = 1,25 MM (0,01 KG/M) =&gt;</t>
  </si>
  <si>
    <t>90586</t>
  </si>
  <si>
    <t>VIBRADOR DE IMERSÃO, DIÂMETRO DE PONTEIRA 45MM, MOTOR Custos Horários Produtivo e Auxiliar ELÉTRICO TRIFÁSICO POTÊNCIA DE 2 CV - CHP DIURNO. AF_06/2015 Improdutivo dos Equipamentos</t>
  </si>
  <si>
    <t>90587</t>
  </si>
  <si>
    <t>VIBRADOR DE IMERSÃO, DIÂMETRO DE PONTEIRA 45MM, MOTOR Custos Horários Produtivo e Auxiliar ELÉTRICO TRIFÁSICO POTÊNCIA DE 2 CV - CHI DIURNO. AF_06/2015 Improdutivo dos Equipamentos</t>
  </si>
  <si>
    <t>00001525</t>
  </si>
  <si>
    <t>CONCRETO USINADO BOMBEAVEL, CLASSE DE RESISTENCIA C30, BRITA 0 E 1, SLUMP = 100 +/- 20 MM, COM BOMBEAMENTO (DISPONIBILIZACAO DE BOMBA), SEM O LANCAMENTO (NBR 8953) =&gt;</t>
  </si>
  <si>
    <t>88243</t>
  </si>
  <si>
    <t>AJUDANTE ESPECIALIZADO COM ENCARGOS COMPLEMENTARES Livro SINAPI: Cálculos e Auxiliar Parâmetros</t>
  </si>
  <si>
    <t>88270</t>
  </si>
  <si>
    <t>IMPERMEABILIZADOR COM ENCARGOS COMPLEMENTARES Livro SINAPI: Cálculos e Auxiliar Parâmetros</t>
  </si>
  <si>
    <t>00000626</t>
  </si>
  <si>
    <t>MANTA LIQUIDA DE BASE ASFALTICA MODIFICADA COM A ADICAO DE ELASTOMEROS DILUIDOS EM SOLVENTE ORGANICO, APLICACAO A FRIO (MEMBRANA DE EMULSAO ASFALTICA PARA IMPERMEABILIZACAO FLEXIVEL) =&gt;</t>
  </si>
  <si>
    <t>40034</t>
  </si>
  <si>
    <t>ADITIVO EM PO HIDROFUGANTE E IMPERMEABIL IZANTE, DESENVOLVIDO COM NANOTECNOLOGIA, PARA ADICAO EM CONCRETOS E ARGAMASSAS =&gt;</t>
  </si>
  <si>
    <t>92263</t>
  </si>
  <si>
    <t>FABRICAÇÃO DE FÔRMA PARA PILARES E ESTRUTURAS SIMILARES, EM Fôrmas para Estruturas de Auxiliar CHAPA DE MADEIRA COMPENSADA RESINADA, E = 17 MM. AF_09/2020 Concreto Armado</t>
  </si>
  <si>
    <t>00040271</t>
  </si>
  <si>
    <t>LOCACAO DE APRUMADOR METALICO DE PILAR, COM ALTURA E ANGULO REGULAVEIS, EXTENSAO DE *1,50* A *2,80* M</t>
  </si>
  <si>
    <t>UNXMES</t>
  </si>
  <si>
    <t>00040275</t>
  </si>
  <si>
    <t>LOCACAO DE VIGA SANDUICHE METALICA VAZADA PARA TRAVAMENTO DE PILARES, ALTURA DE *8* CM, LARGURA DE *6* CM E EXTENSAO DE 2 M</t>
  </si>
  <si>
    <t>00040287</t>
  </si>
  <si>
    <t>LOCACAO DE BARRA DE ANCORAGEM DE 0,80 A 1,20 M DE EXTENSAO, COM ROSCA DE 5/8", INCLUINDO PORCA E FLANGE</t>
  </si>
  <si>
    <t>DESMOLDANTE PROTETOR PARA FORMAS DE MADEIRA, DE BASE OLEOSA EMULSIONADA EM AGUA =&gt;</t>
  </si>
  <si>
    <t>92801</t>
  </si>
  <si>
    <t>CORTE E DOBRA DE AÇO CA-50, DIÂMETRO DE 6,3 MM. AF_06/2022 Armação para Estruturas de Auxiliar Concreto Armado</t>
  </si>
  <si>
    <t>92272</t>
  </si>
  <si>
    <t>FABRICAÇÃO DE ESCORAS DE VIGA DO TIPO GARFO, EM MADEIRA. Fôrmas para Estruturas de Auxiliar AF_09/2020 Concreto Armado</t>
  </si>
  <si>
    <t>92266</t>
  </si>
  <si>
    <t>FABRICAÇÃO DE FÔRMA PARA VIGAS, EM CHAPA DE MADEIRA Fôrmas para Estruturas de Auxiliar COMPENSADA PLASTIFICADA, E = 18 MM. AF_09/2020 Concreto Armado</t>
  </si>
  <si>
    <t>00006193</t>
  </si>
  <si>
    <t>TABUA NAO APARELHADA *2,5 X 20* CM, EM MACARANDUBA/MASSARANDUBA, ANGELIM OU EQUIVALENTE DA REGIAO - BRUTA =&gt;</t>
  </si>
  <si>
    <t>92267</t>
  </si>
  <si>
    <t>FABRICAÇÃO DE FÔRMA PARA LAJES, EM CHAPA DE MADEIRA Fôrmas para Estruturas de Auxiliar COMPENSADA RESINADA, E = 17 MM. AF_09/2020 Concreto Armado</t>
  </si>
  <si>
    <t>00040270</t>
  </si>
  <si>
    <t>VIGA DE ESCORAMENTO H20, DE MADEIRA, PESO DE 5,00 A 5,20 KG/M, COM EXTREMIDADES PLASTICAS</t>
  </si>
  <si>
    <t>00010749</t>
  </si>
  <si>
    <t>LOCACAO DE ESCORA METALICA TELESCOPICA, COM ALTURA REGULAVEL DE *1,80* A *3,20* M, COM CAPACIDADE DE CARGA DE NO MINIMO 1000 KGF (10 KN), INCLUSO TRIPE E FORCADO =&gt;</t>
  </si>
  <si>
    <t>92273</t>
  </si>
  <si>
    <t>FABRICAÇÃO DE ESCORAS DO TIPO PONTALETE, EM MADEIRA, PARA Fôrmas para Estruturas de Auxiliar PÉ-DIREITO SIMPLES. AF_09/2020 Concreto Armado</t>
  </si>
  <si>
    <t>92805</t>
  </si>
  <si>
    <t>CORTE E DOBRA DE AÇO CA-50, DIÂMETRO DE 16,0 MM. AF_06/2022 Armação para Estruturas de Auxiliar Concreto Armado</t>
  </si>
  <si>
    <t>97083</t>
  </si>
  <si>
    <t>COMPACTAÇÃO MECÂNICA DE SOLO PARA EXECUÇÃO DE RADIER, PISO Radier, Piso de Concreto e Laje Auxiliar DE CONCRETO OU LAJE SOBRE SOLO, COM COMPACTADOR DE SOLOS sobre Solo A PERCUSSÃO. AF_09/2021</t>
  </si>
  <si>
    <t>97086</t>
  </si>
  <si>
    <t>FABRICAÇÃO, MONTAGEM E DESMONTAGEM DE FORMA PARA RADIER, Radier, Piso de Concreto e Laje Auxiliar PISO DE CONCRETO OU LAJE SOBRE SOLO, EM MADEIRA SERRADA, 4 sobre Solo UTILIZAÇÕES. AF_09/2021</t>
  </si>
  <si>
    <t>96624</t>
  </si>
  <si>
    <t>LASTRO COM MATERIAL GRANULAR (PEDRA BRITADA N.2), APLICADO Lastro Auxiliar EM PISOS OU LAJES SOBRE SOLO, ESPESSURA DE *10 CM*. AF_01/2024</t>
  </si>
  <si>
    <t>97089</t>
  </si>
  <si>
    <t>ARMAÇÃO PARA EXECUÇÃO DE RADIER, PISO DE CONCRETO OU LAJE Radier, Piso de Concreto e Laje Auxiliar SOBRE SOLO, COM USO DE TELA Q-113. AF_09/2021 sobre Solo</t>
  </si>
  <si>
    <t>97096</t>
  </si>
  <si>
    <t>CONCRETAGEM DE RADIER, PISO DE CONCRETO OU LAJE SOBRE Radier, Piso de Concreto e Laje Auxiliar SOLO, FCK 30 MPA - LANÇAMENTO, ADENSAMENTO E ACABAMENTO. sobre Solo AF_09/2021</t>
  </si>
  <si>
    <t>97087</t>
  </si>
  <si>
    <t>CAMADA SEPARADORA PARA EXECUÇÃO DE RADIER, PISO DE Radier, Piso de Concreto e Laje Auxiliar CONCRETO OU LAJE SOBRE SOLO, EM LONA PLÁSTICA. AF_09/2021 sobre Solo =&gt;</t>
  </si>
  <si>
    <t>CHAPA/PAINEL DE MADEIRA COMPENSADA RESINADA (MADEIRITE RESINADO ROSA) PARA FORMA DE CONCRETO, DE 2200 X 1100 MM, E = 17 MM</t>
  </si>
  <si>
    <t>BASE DE CÁLCULO – PÁGINAS 261 A 267</t>
  </si>
  <si>
    <t>Grupo</t>
  </si>
  <si>
    <t>Subgrupo</t>
  </si>
  <si>
    <t>Referência/Elemento</t>
  </si>
  <si>
    <t>Quantidade</t>
  </si>
  <si>
    <t>Unidade</t>
  </si>
  <si>
    <t>Página</t>
  </si>
  <si>
    <t>8.1.1.4</t>
  </si>
  <si>
    <t>PORTA BRANCA MADEIRA 80</t>
  </si>
  <si>
    <t>ESQUADRIAS, SERRALHERIA, VIDRACARIA E BANCADAS</t>
  </si>
  <si>
    <t>PORTAS E ESQUADRIAS</t>
  </si>
  <si>
    <t>M_Folha única:PORTA EM MADEIRA 80X210:572674</t>
  </si>
  <si>
    <t>ea</t>
  </si>
  <si>
    <t>8.1.1.5</t>
  </si>
  <si>
    <t>M_Folha única:PORTA EM MADEIRA 80X210:572519</t>
  </si>
  <si>
    <t>8.1.1.6</t>
  </si>
  <si>
    <t>M_Folha única:PORTA EM MADEIRA 80X210:573231</t>
  </si>
  <si>
    <t>8.1.1.7</t>
  </si>
  <si>
    <t>M_Folha única:PORTA EM MADEIRA 80X210:573103</t>
  </si>
  <si>
    <t>8.1.1.8</t>
  </si>
  <si>
    <t>M_Folha única:PORTA EM MADEIRA 80X210:571588</t>
  </si>
  <si>
    <t>8.1.1.9</t>
  </si>
  <si>
    <t>M_Folha única:PORTA EM MADEIRA 80X210:572379</t>
  </si>
  <si>
    <t>PORTA SANITÁRIO MDF</t>
  </si>
  <si>
    <t>18,000 ea | PORTAS MDF SANITÁRIOS</t>
  </si>
  <si>
    <t>8.1.10.1</t>
  </si>
  <si>
    <t>M_Folha única:PORTA DIVISÓRIA BANHEIRO:2176397</t>
  </si>
  <si>
    <t>8.1.10.10</t>
  </si>
  <si>
    <t>M_Folha única:PORTA DIVISÓRIA BANHEIRO:2176313</t>
  </si>
  <si>
    <t>8.1.10.11</t>
  </si>
  <si>
    <t>M_Folha única:PORTA DIVISÓRIA BANHEIRO:2175743</t>
  </si>
  <si>
    <t>8.1.10.12</t>
  </si>
  <si>
    <t>M_Folha única:PORTA DIVISÓRIA BANHEIRO:2175857</t>
  </si>
  <si>
    <t>8.1.10.13</t>
  </si>
  <si>
    <t>M_Folha única:PORTA DIVISÓRIA BANHEIRO:1753183</t>
  </si>
  <si>
    <t>8.1.10.14</t>
  </si>
  <si>
    <t>M_Folha única:PORTA DIVISÓRIA BANHEIRO:1753305</t>
  </si>
  <si>
    <t>8.1.10.15</t>
  </si>
  <si>
    <t>M_Folha única:PORTA DIVISÓRIA BANHEIRO:1752782</t>
  </si>
  <si>
    <t>8.1.10.16</t>
  </si>
  <si>
    <t>M_Folha única:PORTA DIVISÓRIA BANHEIRO:1751880</t>
  </si>
  <si>
    <t>8.1.10.17</t>
  </si>
  <si>
    <t>M_Folha única:PORTA DIVISÓRIA BANHEIRO:1752878</t>
  </si>
  <si>
    <t>8.1.10.18</t>
  </si>
  <si>
    <t>M_Folha única:PORTA DIVISÓRIA BANHEIRO:1752664</t>
  </si>
  <si>
    <t>8.1.10.2</t>
  </si>
  <si>
    <t>M_Folha única:PORTA DIVISÓRIA BANHEIRO:2177685</t>
  </si>
  <si>
    <t>8.1.10.3</t>
  </si>
  <si>
    <t>M_Folha única:PORTA DIVISÓRIA BANHEIRO:2177609</t>
  </si>
  <si>
    <t>8.1.10.4</t>
  </si>
  <si>
    <t>M_Folha única:PORTA DIVISÓRIA BANHEIRO:2177070</t>
  </si>
  <si>
    <t>8.1.10.5</t>
  </si>
  <si>
    <t>M_Folha única:PORTA DIVISÓRIA BANHEIRO:2177030</t>
  </si>
  <si>
    <t>8.1.10.6</t>
  </si>
  <si>
    <t>M_Folha única:PORTA DIVISÓRIA BANHEIRO:2177485</t>
  </si>
  <si>
    <t>8.1.10.7</t>
  </si>
  <si>
    <t>M_Folha única:PORTA DIVISÓRIA BANHEIRO:2176980</t>
  </si>
  <si>
    <t>8.1.10.8</t>
  </si>
  <si>
    <t>M_Folha única:PORTA DIVISÓRIA BANHEIRO:2176912</t>
  </si>
  <si>
    <t>8.1.10.9</t>
  </si>
  <si>
    <t>M_Folha única:PORTA DIVISÓRIA BANHEIRO:2176241</t>
  </si>
  <si>
    <t>JANELA MAXIM AR</t>
  </si>
  <si>
    <t>49,397 m² | JANELAS MAXIM AR DAS DEMAIS SALAS</t>
  </si>
  <si>
    <t>JANELA MAXIM AR (PELE DE VIDRO)</t>
  </si>
  <si>
    <t>24,086 m² | JANELAS MAXIM AR (INSTALADAS NA PELE DE VIDRO)</t>
  </si>
  <si>
    <t>8.1.11.1</t>
  </si>
  <si>
    <t>MF0071_PT_Skyfull_Janela-Max-Ar-45.2019:PRETO - 0,60 x 1,20:2035562</t>
  </si>
  <si>
    <t>pnl - JANELA MAXIM-AR PARA PELE DE VIDRO - 1 FOLHA:01:1127307</t>
  </si>
  <si>
    <t>8.1.11.10</t>
  </si>
  <si>
    <t>MF0071_PT_Skyfull_Janela-Max-Ar-45.2019:PRETO - 0,60 x 1,20:2033876</t>
  </si>
  <si>
    <t>pnl - JANELA MAXIM-AR PARA PELE DE VIDRO - 1 FOLHA:01:1148353</t>
  </si>
  <si>
    <t>8.1.11.11</t>
  </si>
  <si>
    <t>MF0071_PT_Skyfull_Janela-Max-Ar-45.2019:PRETO - 0,60 x 1,20:2033799</t>
  </si>
  <si>
    <t>pnl - JANELA MAXIM-AR PARA PELE DE VIDRO - 1 FOLHA:01:1148172</t>
  </si>
  <si>
    <t>8.1.11.12</t>
  </si>
  <si>
    <t>MF0071_PT_Skyfull_Janela-Max-Ar-45.2019:PRETO - 0,60 x 1,20:2034618</t>
  </si>
  <si>
    <t>pnl - JANELA MAXIM-AR PARA PELE DE VIDRO - 1 FOLHA:01:1147943</t>
  </si>
  <si>
    <t>8.1.11.13</t>
  </si>
  <si>
    <t>MF0071_PT_Skyfull_Janela-Max-Ar-45.2019:PRETO - 0,60 x 1,20:2034249</t>
  </si>
  <si>
    <t>pnl - JANELA MAXIM-AR PARA PELE DE VIDRO - 1 FOLHA:01:1148006</t>
  </si>
  <si>
    <t>8.1.11.14</t>
  </si>
  <si>
    <t>MF0071_PT_Skyfull_Janela-Max-Ar-45.2019:PRETO - 0,60 x 1,20:2034248</t>
  </si>
  <si>
    <t>pnl - JANELA MAXIM-AR PARA PELE DE VIDRO - 1 FOLHA:01:1146869</t>
  </si>
  <si>
    <t>8.1.11.15</t>
  </si>
  <si>
    <t>MF0071_PT_Skyfull_Janela-Max-Ar-45.2019:PRETO - 0,60 x 1,20:2034250</t>
  </si>
  <si>
    <t>pnl - JANELA MAXIM-AR PARA PELE DE VIDRO - 1 FOLHA:01:1146879</t>
  </si>
  <si>
    <t>8.1.11.16</t>
  </si>
  <si>
    <t>MF0071_PT_Skyfull_Janela-Max-Ar-45.2019:PRETO - 0,60 x 1,20:2156584</t>
  </si>
  <si>
    <t>pnl - JANELA MAXIM-AR PARA PELE DE VIDRO - 1 FOLHA:01:1146875</t>
  </si>
  <si>
    <t>8.1.11.17</t>
  </si>
  <si>
    <t>MF0071_PT_Skyfull_Janela-Max-Ar-45.2019:Branco - 0.6 x 1.20:2032901</t>
  </si>
  <si>
    <t>pnl - JANELA MAXIM-AR PARA PELE DE VIDRO - 1 FOLHA:01:1128289</t>
  </si>
  <si>
    <t>8.1.11.18</t>
  </si>
  <si>
    <t>MF0071_PT_Skyfull_Janela-Max-Ar-45.2019:Branco - 0.6 x 1.20:2032190</t>
  </si>
  <si>
    <t>pnl - JANELA MAXIM-AR PARA PELE DE VIDRO - 1 FOLHA:01:1128118</t>
  </si>
  <si>
    <t>8.1.11.19</t>
  </si>
  <si>
    <t>MF0071_PT_Skyfull_Janela-Max-Ar-45.2019:Branco - 0.6 x 1.20:2032771</t>
  </si>
  <si>
    <t>pnl - JANELA MAXIM-AR PARA PELE DE VIDRO - 1 FOLHA:01:1128012</t>
  </si>
  <si>
    <t>8.1.11.2</t>
  </si>
  <si>
    <t>MF0071_PT_Skyfull_Janela-Max-Ar-45.2019:PRETO - 0,60 x 1,20:2032969</t>
  </si>
  <si>
    <t>pnl - JANELA MAXIM-AR PARA PELE DE VIDRO - 1 FOLHA:01:1147762</t>
  </si>
  <si>
    <t>8.1.11.20</t>
  </si>
  <si>
    <t>MF0071_PT_Skyfull_Janela-Max-Ar-45.2019:Branco - 0.6 x 1.20:2033050</t>
  </si>
  <si>
    <t>pnl - JANELA MAXIM-AR PARA PELE DE VIDRO - 1 FOLHA:01:1127914</t>
  </si>
  <si>
    <t>8.1.11.21</t>
  </si>
  <si>
    <t>MF0071_PT_Skyfull_Janela-Max-Ar-45.2019:Branco - 0.6 x 1.20:2032820</t>
  </si>
  <si>
    <t>pnl - JANELA MAXIM-AR PARA PELE DE VIDRO - 1 FOLHA:01:1127804</t>
  </si>
  <si>
    <t>8.1.11.22</t>
  </si>
  <si>
    <t>MF0071_PT_Skyfull_Janela-Max-Ar-45.2019:Cinza - 1.40 x 0.70:2033281</t>
  </si>
  <si>
    <t>pnl - JANELA MAXIM-AR PARA PELE DE VIDRO - 1 FOLHA:01:1127605</t>
  </si>
  <si>
    <t>8.1.11.23</t>
  </si>
  <si>
    <t>MF0071_PT_Skyfull_Janela-Max-Ar-45.2019:Cinza - 1.40 x 0.70:2033254</t>
  </si>
  <si>
    <t>pnl - JANELA MAXIM-AR PARA PELE DE VIDRO - 1 FOLHA:01:1127427</t>
  </si>
  <si>
    <t>8.1.11.24</t>
  </si>
  <si>
    <t>Parede cortina:Vitrine:1146864</t>
  </si>
  <si>
    <t>pnl - JANELA MAXIM-AR PARA PELE DE VIDRO - 1 FOLHA:01:1127023</t>
  </si>
  <si>
    <t>8.1.11.25</t>
  </si>
  <si>
    <t>MF0071_PT_Skyfull_Janela-Max-Ar-45.2019:PRETO - 0,50 x 1,50:2179648</t>
  </si>
  <si>
    <t>pnl - JANELA MAXIM-AR PARA PELE DE VIDRO - 1 FOLHA:01:1127038</t>
  </si>
  <si>
    <t>8.1.11.26</t>
  </si>
  <si>
    <t>pnl - JANELA MAXIM-AR PARA PELE DE VIDRO - 1 FOLHA:01:1127037</t>
  </si>
  <si>
    <t>8.1.11.27</t>
  </si>
  <si>
    <t>pnl - JANELA MAXIM-AR PARA PELE DE VIDRO - 1 FOLHA:01:1127035</t>
  </si>
  <si>
    <t>8.1.11.28</t>
  </si>
  <si>
    <t>pnl - JANELA MAXIM-AR PARA PELE DE VIDRO - 1 FOLHA:01:1127034</t>
  </si>
  <si>
    <t>8.1.11.29</t>
  </si>
  <si>
    <t>pnl - JANELA MAXIM-AR PARA PELE DE VIDRO - 1 FOLHA:01:1127032</t>
  </si>
  <si>
    <t>8.1.11.3</t>
  </si>
  <si>
    <t>MF0071_PT_Skyfull_Janela-Max-Ar-45.2019:PRETO - 0,60 x 1,20:2032902</t>
  </si>
  <si>
    <t>pnl - JANELA MAXIM-AR PARA PELE DE VIDRO - 1 FOLHA:01:1147643</t>
  </si>
  <si>
    <t>8.1.11.30</t>
  </si>
  <si>
    <t>pnl - JANELA MAXIM-AR PARA PELE DE VIDRO - 1 FOLHA:01:1127030</t>
  </si>
  <si>
    <t>8.1.11.31</t>
  </si>
  <si>
    <t>pnl - JANELA MAXIM-AR PARA PELE DE VIDRO - 1 FOLHA:01:1127029</t>
  </si>
  <si>
    <t>8.1.11.32</t>
  </si>
  <si>
    <t>pnl - JANELA MAXIM-AR PARA PELE DE VIDRO - 1 FOLHA:01:1127027</t>
  </si>
  <si>
    <t>8.1.11.33</t>
  </si>
  <si>
    <t>pnl - JANELA MAXIM-AR PARA PELE DE VIDRO - 1 FOLHA:01:1127026</t>
  </si>
  <si>
    <t>8.1.11.4</t>
  </si>
  <si>
    <t>MF0071_PT_Skyfull_Janela-Max-Ar-45.2019:PRETO - 0,60 x 1,20:2033051</t>
  </si>
  <si>
    <t>pnl - JANELA MAXIM-AR PARA PELE DE VIDRO - 1 FOLHA:01:1146885</t>
  </si>
  <si>
    <t>8.1.11.5</t>
  </si>
  <si>
    <t>MF0071_PT_Skyfull_Janela-Max-Ar-45.2019:PRETO - 0,60 x 1,20:2032821</t>
  </si>
  <si>
    <t>pnl - JANELA MAXIM-AR PARA PELE DE VIDRO - 1 FOLHA:01:1146881</t>
  </si>
  <si>
    <t>8.1.11.6</t>
  </si>
  <si>
    <t>MF0071_PT_Skyfull_Janela-Max-Ar-45.2019:PRETO - 0,60 x 1,20:2032772</t>
  </si>
  <si>
    <t>pnl - JANELA MAXIM-AR PARA PELE DE VIDRO - 1 FOLHA:01:1146891</t>
  </si>
  <si>
    <t>8.1.11.7</t>
  </si>
  <si>
    <t>MF0071_PT_Skyfull_Janela-Max-Ar-45.2019:PRETO - 0,60 x 1,20:2032509</t>
  </si>
  <si>
    <t>pnl - JANELA MAXIM-AR PARA PELE DE VIDRO - 1 FOLHA:01:1148459</t>
  </si>
  <si>
    <t>8.1.11.8</t>
  </si>
  <si>
    <t>MF0071_PT_Skyfull_Janela-Max-Ar-45.2019:PRETO - 0,60 x 1,20:2035074</t>
  </si>
  <si>
    <t>pnl - JANELA MAXIM-AR PARA PELE DE VIDRO - 1 FOLHA:01:1148524</t>
  </si>
  <si>
    <t>8.1.11.9</t>
  </si>
  <si>
    <t>MF0071_PT_Skyfull_Janela-Max-Ar-45.2019:PRETO - 0,60 x 1,20:2033994</t>
  </si>
  <si>
    <t>pnl - JANELA MAXIM-AR PARA PELE DE VIDRO - 1 FOLHA:01:1148288</t>
  </si>
  <si>
    <t>PORTA ACUSTICA AUDITÓRIO</t>
  </si>
  <si>
    <t>1,000 ea | PORTA DUPLA ABRIR ACUSTICA DE MADEIRA DO AUDITÓRIO</t>
  </si>
  <si>
    <t>8.1.12.1</t>
  </si>
  <si>
    <t>DblDoor-Entry_1-Panel-Glz:PORTA DUPLA 1,6m:574355</t>
  </si>
  <si>
    <t>PORTA BRANCA MADEIRA 90</t>
  </si>
  <si>
    <t>2,000 ea | KIT PORTA MET. BRANCA - 90CM SOLIDA (INCLUSIVE MARCO ALIZAR E DOBRAD</t>
  </si>
  <si>
    <t>8.1.2.1</t>
  </si>
  <si>
    <t>M_Folha única:0915 x 2134mm PCD:573422</t>
  </si>
  <si>
    <t>8.1.2.2</t>
  </si>
  <si>
    <t>M_Folha única:0915 x 2134mm PCD:574807</t>
  </si>
  <si>
    <t>PORTA MADEIRA WC GABINETE</t>
  </si>
  <si>
    <t>11,000 ea | PORTA WC GABINETES - ACABAMENTO LAMINADO - INCLUSIVE FERRAGENS E F</t>
  </si>
  <si>
    <t>8.1.3.1</t>
  </si>
  <si>
    <t>M_Folha única:0712 x 2134mm:1234371</t>
  </si>
  <si>
    <t>8.1.3.10</t>
  </si>
  <si>
    <t>M_Folha única:0712 x 2134mm:576102</t>
  </si>
  <si>
    <t>8.1.3.11</t>
  </si>
  <si>
    <t>M_Folha única:0712 x 2134mm:1585681</t>
  </si>
  <si>
    <t>8.1.3.2</t>
  </si>
  <si>
    <t>M_Folha única:0712 x 2134mm:578513</t>
  </si>
  <si>
    <t>8.1.3.3</t>
  </si>
  <si>
    <t>M_Folha única:0712 x 2134mm:578337</t>
  </si>
  <si>
    <t>8.1.3.4</t>
  </si>
  <si>
    <t>M_Folha única:0712 x 2134mm:578283</t>
  </si>
  <si>
    <t>8.1.3.5</t>
  </si>
  <si>
    <t>M_Folha única:0712 x 2134mm:578071</t>
  </si>
  <si>
    <t>8.1.3.6</t>
  </si>
  <si>
    <t>M_Folha única:0712 x 2134mm:576712</t>
  </si>
  <si>
    <t>8.1.3.7</t>
  </si>
  <si>
    <t>M_Folha única:0712 x 2134mm:576638</t>
  </si>
  <si>
    <t>8.1.3.8</t>
  </si>
  <si>
    <t>M_Folha única:0712 x 2134mm:576504</t>
  </si>
  <si>
    <t>8.1.3.9</t>
  </si>
  <si>
    <t>M_Folha única:0712 x 2134mm:576317</t>
  </si>
  <si>
    <t>PORTA GABINETE MICROPERSIANA</t>
  </si>
  <si>
    <t>11,000 ea | PORTA GABINETES (MESMO MATERIAL MICROPERSIANA) - (INCLUSIVE FERRAG</t>
  </si>
  <si>
    <t>8.1.4.1</t>
  </si>
  <si>
    <t>Porta de Vidro de Abrir - 01 Folha com Mola:PORTA GAB. JATEADA:1136612</t>
  </si>
  <si>
    <t>8.1.4.10</t>
  </si>
  <si>
    <t>Porta de Vidro de Abrir - 01 Folha com Mola:PORTA GAB. JATEADA:1139579</t>
  </si>
  <si>
    <t>8.1.4.11</t>
  </si>
  <si>
    <t>Porta de Vidro de Abrir - 01 Folha com Mola:PORTA GAB. JATEADA:1230883</t>
  </si>
  <si>
    <t>8.1.4.2</t>
  </si>
  <si>
    <t>Porta de Vidro de Abrir - 01 Folha com Mola:PORTA GAB. JATEADA:1138126</t>
  </si>
  <si>
    <t>8.1.4.3</t>
  </si>
  <si>
    <t>Porta de Vidro de Abrir - 01 Folha com Mola:PORTA GAB. JATEADA:1137505</t>
  </si>
  <si>
    <t>8.1.4.4</t>
  </si>
  <si>
    <t>Porta de Vidro de Abrir - 01 Folha com Mola:PORTA GAB. JATEADA:1138982</t>
  </si>
  <si>
    <t>8.1.4.5</t>
  </si>
  <si>
    <t>Porta de Vidro de Abrir - 01 Folha com Mola:PORTA GAB. JATEADA:1138036</t>
  </si>
  <si>
    <t>8.1.4.6</t>
  </si>
  <si>
    <t>Porta de Vidro de Abrir - 01 Folha com Mola:PORTA GAB. JATEADA:1141315</t>
  </si>
  <si>
    <t>8.1.4.7</t>
  </si>
  <si>
    <t>Porta de Vidro de Abrir - 01 Folha com Mola:PORTA GAB. JATEADA:1140865</t>
  </si>
  <si>
    <t>8.1.4.8</t>
  </si>
  <si>
    <t>Porta de Vidro de Abrir - 01 Folha com Mola:PORTA GAB. JATEADA:1140481</t>
  </si>
  <si>
    <t>8.1.4.9</t>
  </si>
  <si>
    <t>Porta de Vidro de Abrir - 01 Folha com Mola:PORTA GAB. JATEADA:1140063</t>
  </si>
  <si>
    <t>PORTA ALUMINIO VENEZIANA</t>
  </si>
  <si>
    <t>10,710 m² | PORTAS FECHAMENTO DOS ARMÁRIOS E EXTERNA</t>
  </si>
  <si>
    <t>8.1.5.1</t>
  </si>
  <si>
    <t>PORTA VENEZIANA DE ABRIR - 1 FOLHA 2:Porta veneziana preta 90x210:2107949</t>
  </si>
  <si>
    <t>8.1.5.2</t>
  </si>
  <si>
    <t>PORTA VENEZIANA DE ABRIR - 1 FOLHA 2:Porta Branca 70x210:2108440</t>
  </si>
  <si>
    <t>8.1.5.3</t>
  </si>
  <si>
    <t>PORTA VENEZIANA DE ABRIR - 1 FOLHA 2:Porta Branca 70x210:2108711</t>
  </si>
  <si>
    <t>8.1.5.4</t>
  </si>
  <si>
    <t>PORTA VENEZIANA DE ABRIR - 1 FOLHA 2:Porta Branca 70x210:2108861</t>
  </si>
  <si>
    <t>8.1.5.5</t>
  </si>
  <si>
    <t>PORTA VENEZIANA DE ABRIR - 1 FOLHA 2:Porta Branca 70x210:2108557</t>
  </si>
  <si>
    <t>8.1.5.6</t>
  </si>
  <si>
    <t>PORTA VENEZIANA DE ABRIR - 1 FOLHA 2:Porta Branca 70x210:2109001</t>
  </si>
  <si>
    <t>8.1.5.7</t>
  </si>
  <si>
    <t>PORTA VENEZIANA DE ABRIR - 1 FOLHA 2:Porta Branca 70x210:2108317</t>
  </si>
  <si>
    <t>PORTA CORTA FOGO (COBERTURA)</t>
  </si>
  <si>
    <t>1,000 ea | PORTA CORTA-FOGO - CASA DE MAQUINAS</t>
  </si>
  <si>
    <t>8.1.6.1</t>
  </si>
  <si>
    <t>DoorPanel_Aluminum_Cline_FullFlushPlain:DoorPanel_Aluminum_Cline_FullFlushPlain:2153967</t>
  </si>
  <si>
    <t>FECHADURA EXTERNA</t>
  </si>
  <si>
    <t>27,000 ea | FECHADURA PORTAS INTERNAS (EXCETO WC)</t>
  </si>
  <si>
    <t>8.1.7.1</t>
  </si>
  <si>
    <t>M_Folha única:PORTA EM MADEIRA 80X210:571935</t>
  </si>
  <si>
    <t>8.1.7.10</t>
  </si>
  <si>
    <t>M_Folha única:PORTA EM MADEIRA 80X210:572070</t>
  </si>
  <si>
    <t>8.1.7.11</t>
  </si>
  <si>
    <t>M_Folha única:PORTA EM MADEIRA 80X210:1262727</t>
  </si>
  <si>
    <t>8.1.7.12</t>
  </si>
  <si>
    <t>M_Folha única:PORTA EM MADEIRA 80X210:1262805</t>
  </si>
  <si>
    <t>8.1.7.13</t>
  </si>
  <si>
    <t>M_Folha única:PORTA EM MADEIRA 80X210:577597</t>
  </si>
  <si>
    <t>8.1.7.14</t>
  </si>
  <si>
    <t>M_Folha única:PORTA EM MADEIRA 80X210:577745</t>
  </si>
  <si>
    <t>8.1.7.15</t>
  </si>
  <si>
    <t>M_Folha única:PORTA EM MADEIRA 80X210:577415</t>
  </si>
  <si>
    <t>8.1.7.16</t>
  </si>
  <si>
    <t>M_Folha única:PORTA EM MADEIRA 80X210:577273</t>
  </si>
  <si>
    <t>8.1.7.17</t>
  </si>
  <si>
    <t>M_Folha única:PORTA EM MADEIRA 80X210:575882</t>
  </si>
  <si>
    <t>8.1.7.18</t>
  </si>
  <si>
    <t>M_Folha única:PORTA EM MADEIRA 80X210:575634</t>
  </si>
  <si>
    <t>8.1.7.19</t>
  </si>
  <si>
    <t>M_Folha única:PORTA EM MADEIRA 80X210:575240</t>
  </si>
  <si>
    <t>8.1.7.2</t>
  </si>
  <si>
    <t>M_Folha única:PORTA EM MADEIRA 80X210:572920</t>
  </si>
  <si>
    <t>8.1.7.20</t>
  </si>
  <si>
    <t>M_Folha única:PORTA EM MADEIRA 80X210:574952</t>
  </si>
  <si>
    <t>8.1.7.21</t>
  </si>
  <si>
    <t>M_Folha única:PORTA EM MADEIRA 80X210:574710</t>
  </si>
  <si>
    <t>8.1.7.22</t>
  </si>
  <si>
    <t>M_Folha única:PORTA EM MADEIRA 80X210:574522</t>
  </si>
  <si>
    <t>8.1.7.23</t>
  </si>
  <si>
    <t>M_Folha única:PORTA EM MADEIRA 80X210:2040088</t>
  </si>
  <si>
    <t>8.1.7.24</t>
  </si>
  <si>
    <t>M_Folha única:PORTA EM MADEIRA 80X210:1372736</t>
  </si>
  <si>
    <t>8.1.7.25</t>
  </si>
  <si>
    <t>M_Folha única:PORTA EM MADEIRA 80X210:1368381</t>
  </si>
  <si>
    <t>8.1.7.26</t>
  </si>
  <si>
    <t>M_Folha única:PORTA EM MADEIRA 80X210:702801</t>
  </si>
  <si>
    <t>8.1.7.27</t>
  </si>
  <si>
    <t>M_Folha única:PORTA EM MADEIRA 80X210:702761</t>
  </si>
  <si>
    <t>8.1.7.3</t>
  </si>
  <si>
    <t>M_Folha única:PORTA EM MADEIRA 80X210:572763</t>
  </si>
  <si>
    <t>8.1.7.4</t>
  </si>
  <si>
    <t>8.1.7.5</t>
  </si>
  <si>
    <t>8.1.7.6</t>
  </si>
  <si>
    <t>8.1.7.7</t>
  </si>
  <si>
    <t>8.1.7.8</t>
  </si>
  <si>
    <t>8.1.7.9</t>
  </si>
  <si>
    <t>FECHADURA BANHEIRO</t>
  </si>
  <si>
    <t>2,000 ea | FECHADURA PORTAS WC PNE</t>
  </si>
  <si>
    <t>8.1.8.1</t>
  </si>
  <si>
    <t>8.1.8.2</t>
  </si>
  <si>
    <t>PROTEÇÃO INOX PNE</t>
  </si>
  <si>
    <t>3,600 m | N PORTAS PNE X LAR. PORTA</t>
  </si>
  <si>
    <t>8.1.9.1</t>
  </si>
  <si>
    <t>8.1.9.2</t>
  </si>
  <si>
    <t>VIDRO TEMPERADO</t>
  </si>
  <si>
    <t>15,927 m² | 87905</t>
  </si>
  <si>
    <t>8.2.1.1</t>
  </si>
  <si>
    <t>Parede cortina:Parede cortina:647589</t>
  </si>
  <si>
    <t>8.2.1.2</t>
  </si>
  <si>
    <t>Parede cortina:Parede cortina:647967</t>
  </si>
  <si>
    <t>8.2.1.3</t>
  </si>
  <si>
    <t>Porta de Vidro de Abrir - 02 Folhas com Mola:Bottom Continuous:1239419</t>
  </si>
  <si>
    <t>8.2.1.4</t>
  </si>
  <si>
    <t>Porta de Vidro de Abrir - 01 Folha com Mola:Bottom Continuous:1240207</t>
  </si>
  <si>
    <t>PAINEL FIXO VIDRO TEMPERADO (CORREDOR)</t>
  </si>
  <si>
    <t>2,000 ea | 87273</t>
  </si>
  <si>
    <t>8.2.2.1</t>
  </si>
  <si>
    <t>8.2.2.2</t>
  </si>
  <si>
    <t>PORTA ABRIR BLINDEX 2 FOLHA (CORREDOR E RECEPÇÃO)</t>
  </si>
  <si>
    <t>8.2.3.1</t>
  </si>
  <si>
    <t>8.2.3.2</t>
  </si>
  <si>
    <t>DblDoor-Entry_1-Panel-Glz:PORTA DUPLA 1,6m:849532</t>
  </si>
  <si>
    <t>PORTA ABRIR BLINDEX 1 FOLHA (CORREDOR)</t>
  </si>
  <si>
    <t>8.2.4.1</t>
  </si>
  <si>
    <t>VIDRO LAMINADO</t>
  </si>
  <si>
    <t>192,676 | 104217</t>
  </si>
  <si>
    <t>8.2.5.1</t>
  </si>
  <si>
    <t>Parede cortina:Vitrine:978177</t>
  </si>
  <si>
    <t>8.2.5.10</t>
  </si>
  <si>
    <t>8.2.5.11</t>
  </si>
  <si>
    <t>8.2.5.12</t>
  </si>
  <si>
    <t>8.2.5.13</t>
  </si>
  <si>
    <t>8.2.5.14</t>
  </si>
  <si>
    <t>8.2.5.15</t>
  </si>
  <si>
    <t>8.2.5.16</t>
  </si>
  <si>
    <t>8.2.5.17</t>
  </si>
  <si>
    <t>8.2.5.18</t>
  </si>
  <si>
    <t>8.2.5.19</t>
  </si>
  <si>
    <t>8.2.5.2</t>
  </si>
  <si>
    <t>Parede cortina:Vitrine:1125681</t>
  </si>
  <si>
    <t>8.2.5.20</t>
  </si>
  <si>
    <t>8.2.5.21</t>
  </si>
  <si>
    <t>8.2.5.22</t>
  </si>
  <si>
    <t>8.2.5.23</t>
  </si>
  <si>
    <t>8.2.5.24</t>
  </si>
  <si>
    <t>8.2.5.25</t>
  </si>
  <si>
    <t>8.2.5.3</t>
  </si>
  <si>
    <t>MF0071_PT_Skyfull_Janela-Max-Ar-45.2019:PRETO - 0,60 x 1,20:2032190</t>
  </si>
  <si>
    <t>8.2.5.4</t>
  </si>
  <si>
    <t>MF0071_PT_Skyfull_Janela-Max-Ar-45.2019:PRETO - 0,60 x 1,20:2032771</t>
  </si>
  <si>
    <t>8.2.5.5</t>
  </si>
  <si>
    <t>MF0071_PT_Skyfull_Janela-Max-Ar-45.2019:PRETO - 0,60 x 1,20:2032820</t>
  </si>
  <si>
    <t>8.2.5.6</t>
  </si>
  <si>
    <t>MF0071_PT_Skyfull_Janela-Max-Ar-45.2019:PRETO - 0,60 x 1,20:2032901</t>
  </si>
  <si>
    <t>8.2.5.7</t>
  </si>
  <si>
    <t>MF0071_PT_Skyfull_Janela-Max-Ar-45.2019:PRETO - 0,60 x 1,20:2033050</t>
  </si>
  <si>
    <t>8.2.5.8</t>
  </si>
  <si>
    <t>8.2.5.9</t>
  </si>
  <si>
    <t>CAIXILHO FIXO (PELE DE VIDRO)</t>
  </si>
  <si>
    <t>140,986 | 104217</t>
  </si>
  <si>
    <t>8.2.6.1</t>
  </si>
  <si>
    <t>8.2.6.2</t>
  </si>
  <si>
    <t>8.2.6.3</t>
  </si>
  <si>
    <t>M_Parede cortina-Vitrine-Correr_Duplo_4F:PORTA DE VIDRO DUPLA DE CORRER 2 FOLHAS:978189</t>
  </si>
  <si>
    <t>8.2.6.4</t>
  </si>
  <si>
    <t>Porta de Vidro de Abrir - 01 Folha com Mola:Bottom Continuous:989934</t>
  </si>
  <si>
    <t>PORTA CORRER 2 FOLHAS ALUMINIO</t>
  </si>
  <si>
    <t>5,677 | 104217</t>
  </si>
  <si>
    <t>8.2.7.1</t>
  </si>
  <si>
    <t>PORTA ABRIR 1 FOLHAS ALUMINIO</t>
  </si>
  <si>
    <t>1,944 | 104217</t>
  </si>
  <si>
    <t>8.2.8.1</t>
  </si>
  <si>
    <t>PUXADOR PORTA BLINDEX</t>
  </si>
  <si>
    <t>8.2.9.1</t>
  </si>
  <si>
    <t>8.2.9.2</t>
  </si>
  <si>
    <t>Porta de Vidro de Abrir - 02 Folhas com Mola:Bottom Continuous:1239419 (2)</t>
  </si>
  <si>
    <t>8.2.9.3</t>
  </si>
  <si>
    <t>CORRIMAO INOX</t>
  </si>
  <si>
    <t>27,930 m | 87905</t>
  </si>
  <si>
    <t>8.3.1.1</t>
  </si>
  <si>
    <t>Guarda-corpo:Sentaur AR160:2123624</t>
  </si>
  <si>
    <t>8.3.1.2</t>
  </si>
  <si>
    <t>Guarda-corpo:Sentaur AR160:2123750</t>
  </si>
  <si>
    <t>8.3.1.3</t>
  </si>
  <si>
    <t>Guarda-corpo:Sentaur AR160:2124016</t>
  </si>
  <si>
    <t>8.3.1.4</t>
  </si>
  <si>
    <t>Guarda-corpo:Sentaur AR160:2123703</t>
  </si>
  <si>
    <t>8.3.1.5</t>
  </si>
  <si>
    <t>Guarda-corpo:Sentaur AR160 escada:2255535</t>
  </si>
  <si>
    <t>8.3.1.6</t>
  </si>
  <si>
    <t>Guarda-corpo:Sentaur AR160 escada:2255531</t>
  </si>
  <si>
    <t>PORTÃO CORRER METÁLICO (ESTACIONAMENTO)</t>
  </si>
  <si>
    <t>11,638 m² | COMPRIMENTO</t>
  </si>
  <si>
    <t>8.3.10.1</t>
  </si>
  <si>
    <t>Portao:Portao:2200074</t>
  </si>
  <si>
    <t>ESCADA MARINHEIRO</t>
  </si>
  <si>
    <t>6,203 m | 87905</t>
  </si>
  <si>
    <t>8.3.2.1</t>
  </si>
  <si>
    <t>Ladder-Access-OKeeffes-500:Standard:1705560</t>
  </si>
  <si>
    <t>BISCICLETÁRIO</t>
  </si>
  <si>
    <t>12,000 ea | 87905</t>
  </si>
  <si>
    <t>8.3.3.1</t>
  </si>
  <si>
    <t>Furniture_Shelving-Storage_Madrax_U24-U-Bike-Rack_Surface-Mount:U24-SF:2156585</t>
  </si>
  <si>
    <t>8.3.3.10</t>
  </si>
  <si>
    <t>Furniture_Shelving-Storage_Madrax_U24-U-Bike-Rack_Surface-Mount:U24-SF:2156245</t>
  </si>
  <si>
    <t>8.3.3.11</t>
  </si>
  <si>
    <t>Furniture_Shelving-Storage_Madrax_U24-U-Bike-Rack_Surface-Mount:U24-SF:2155342</t>
  </si>
  <si>
    <t>8.3.3.12</t>
  </si>
  <si>
    <t>Furniture_Shelving-Storage_Madrax_U24-U-Bike-Rack_Surface-Mount:U24-SF:2155232</t>
  </si>
  <si>
    <t>8.3.3.2</t>
  </si>
  <si>
    <t>Furniture_Shelving-Storage_Madrax_U24-U-Bike-Rack_Surface-Mount:U24-SF:2156586</t>
  </si>
  <si>
    <t>8.3.3.3</t>
  </si>
  <si>
    <t>Furniture_Shelving-Storage_Madrax_U24-U-Bike-Rack_Surface-Mount:U24-SF:2155083</t>
  </si>
  <si>
    <t>8.3.3.4</t>
  </si>
  <si>
    <t>Furniture_Shelving-Storage_Madrax_U24-U-Bike-Rack_Surface-Mount:U24-SF:2155553</t>
  </si>
  <si>
    <t>8.3.3.5</t>
  </si>
  <si>
    <t>Furniture_Shelving-Storage_Madrax_U24-U-Bike-Rack_Surface-Mount:U24-SF:2155607</t>
  </si>
  <si>
    <t>8.3.3.6</t>
  </si>
  <si>
    <t>Furniture_Shelving-Storage_Madrax_U24-U-Bike-Rack_Surface-Mount:U24-SF:2156250</t>
  </si>
  <si>
    <t>8.3.3.7</t>
  </si>
  <si>
    <t>Furniture_Shelving-Storage_Madrax_U24-U-Bike-Rack_Surface-Mount:U24-SF:2156248</t>
  </si>
  <si>
    <t>8.3.3.8</t>
  </si>
  <si>
    <t>Furniture_Shelving-Storage_Madrax_U24-U-Bike-Rack_Surface-Mount:U24-SF:2156249</t>
  </si>
  <si>
    <t>8.3.3.9</t>
  </si>
  <si>
    <t>Furniture_Shelving-Storage_Madrax_U24-U-Bike-Rack_Surface-Mount:U24-SF:2156247</t>
  </si>
  <si>
    <t>TOTEM</t>
  </si>
  <si>
    <t>1,000 ea | 87905</t>
  </si>
  <si>
    <t>8.3.4.1</t>
  </si>
  <si>
    <t>Piso:TOTEM BASE 2:2088164</t>
  </si>
  <si>
    <t>PAINEL ACM 2 (FRONTAL)</t>
  </si>
  <si>
    <t>PAINEL ACM 1</t>
  </si>
  <si>
    <t>8.3.5.1</t>
  </si>
  <si>
    <t>Parede básica:ACM:2090861</t>
  </si>
  <si>
    <t>8.3.5.2</t>
  </si>
  <si>
    <t>Telhado básico:TELHA TERMOACUSTICA:1616009</t>
  </si>
  <si>
    <t>marquise 2:marquise 2:1525385:1</t>
  </si>
  <si>
    <t>8.3.5.3</t>
  </si>
  <si>
    <t>marquise 3:marquise 3:1526842:1</t>
  </si>
  <si>
    <t>8.3.5.4</t>
  </si>
  <si>
    <t>Piso:ACM:1528058</t>
  </si>
  <si>
    <t>GUARDA CORPO ESCADA</t>
  </si>
  <si>
    <t>5,137 m | 87905</t>
  </si>
  <si>
    <t>8.3.6.1</t>
  </si>
  <si>
    <t>Guarda-corpo:0.90:1726976</t>
  </si>
  <si>
    <t>8.3.6.2</t>
  </si>
  <si>
    <t>Guarda-corpo:0.90:1725378</t>
  </si>
  <si>
    <t>LETRA E LOGO - INOX</t>
  </si>
  <si>
    <t>120,000 ea | 1 CONJ. FACHADA1 CONJ RECEPÇÃO1 CJ TOTEM</t>
  </si>
  <si>
    <t>8.3.7.1</t>
  </si>
  <si>
    <t>Parede básica:LETREIRO:2120135</t>
  </si>
  <si>
    <t>8.3.7.10</t>
  </si>
  <si>
    <t>Parede básica:LETREIRO:2120988</t>
  </si>
  <si>
    <t>8.3.7.11</t>
  </si>
  <si>
    <t>Parede básica:LETREIRO:2121070</t>
  </si>
  <si>
    <t>8.3.7.12</t>
  </si>
  <si>
    <t>Parede básica:LETREIRO:2121153</t>
  </si>
  <si>
    <t>8.3.7.13</t>
  </si>
  <si>
    <t>Parede básica:LETREIRO:2120736</t>
  </si>
  <si>
    <t>8.3.7.14</t>
  </si>
  <si>
    <t>Parede básica:LETREIRO:2120819</t>
  </si>
  <si>
    <t>8.3.7.15</t>
  </si>
  <si>
    <t>Parede básica:LETREIRO:2120901</t>
  </si>
  <si>
    <t>8.3.7.16</t>
  </si>
  <si>
    <t>Parede básica:LETREIRO:2121628</t>
  </si>
  <si>
    <t>8.3.7.17</t>
  </si>
  <si>
    <t>Parede básica:LETREIRO:2121245</t>
  </si>
  <si>
    <t>8.3.7.18</t>
  </si>
  <si>
    <t>Parede básica:LETREIRO:2121310</t>
  </si>
  <si>
    <t>8.3.7.19</t>
  </si>
  <si>
    <t>Parede básica:LETREIRO:2121786</t>
  </si>
  <si>
    <t>8.3.7.2</t>
  </si>
  <si>
    <t>Parede básica:LETREIRO:2121369</t>
  </si>
  <si>
    <t>8.3.7.20</t>
  </si>
  <si>
    <t>Parede básica:LETREIRO:2121838</t>
  </si>
  <si>
    <t>8.3.7.21</t>
  </si>
  <si>
    <t>Parede básica:LETREIRO:2121893</t>
  </si>
  <si>
    <t>8.3.7.22</t>
  </si>
  <si>
    <t>Parede básica:LETREIRO:2121956</t>
  </si>
  <si>
    <t>8.3.7.23</t>
  </si>
  <si>
    <t>Parede básica:LETREIRO:2122543</t>
  </si>
  <si>
    <t>8.3.7.24</t>
  </si>
  <si>
    <t>Parede básica:LETREIRO:2122598</t>
  </si>
  <si>
    <t>8.3.7.25</t>
  </si>
  <si>
    <t>Parede básica:LETREIRO:2122683</t>
  </si>
  <si>
    <t>8.3.7.26</t>
  </si>
  <si>
    <t>Parede básica:LETREIRO:2122331</t>
  </si>
  <si>
    <t>8.3.7.27</t>
  </si>
  <si>
    <t>Parede básica:LETREIRO:2122422</t>
  </si>
  <si>
    <t>8.3.7.28</t>
  </si>
  <si>
    <t>Parede básica:LETREIRO:2122416</t>
  </si>
  <si>
    <t>8.3.7.29</t>
  </si>
  <si>
    <t>Parede básica:LETREIRO:2122483</t>
  </si>
  <si>
    <t>8.3.7.3</t>
  </si>
  <si>
    <t>Parede básica:LETREIRO:2120506</t>
  </si>
  <si>
    <t>8.3.7.30</t>
  </si>
  <si>
    <t>Parede básica:LETREIRO:2123107</t>
  </si>
  <si>
    <t>8.3.7.31</t>
  </si>
  <si>
    <t>Parede básica:LETREIRO:2123178</t>
  </si>
  <si>
    <t>8.3.7.32</t>
  </si>
  <si>
    <t>Parede básica:LETREIRO:2123237</t>
  </si>
  <si>
    <t>8.3.7.33</t>
  </si>
  <si>
    <t>Parede básica:LETREIRO:2122767</t>
  </si>
  <si>
    <t>8.3.7.34</t>
  </si>
  <si>
    <t>Parede básica:LETREIRO:2122861</t>
  </si>
  <si>
    <t>8.3.7.35</t>
  </si>
  <si>
    <t>Parede básica:LETREIRO:2122932</t>
  </si>
  <si>
    <t>8.3.7.36</t>
  </si>
  <si>
    <t>Parede básica:LETREIRO:2122996</t>
  </si>
  <si>
    <t>8.3.7.37</t>
  </si>
  <si>
    <t>Parede básica:LETREIRO:2123284</t>
  </si>
  <si>
    <t>8.3.7.38</t>
  </si>
  <si>
    <t>Parede básica:LETREIRO:2123353</t>
  </si>
  <si>
    <t>8.3.7.39</t>
  </si>
  <si>
    <t>Parede básica:LETREIRO:2123425</t>
  </si>
  <si>
    <t>8.3.7.4</t>
  </si>
  <si>
    <t>Parede básica:LETREIRO:2120512</t>
  </si>
  <si>
    <t>8.3.7.40</t>
  </si>
  <si>
    <t>Letreiros 1:Letreiros 1:2123569</t>
  </si>
  <si>
    <t>8.3.7.5</t>
  </si>
  <si>
    <t>Parede básica:LETREIRO:2120593</t>
  </si>
  <si>
    <t>8.3.7.6</t>
  </si>
  <si>
    <t>Parede básica:LETREIRO:2120669</t>
  </si>
  <si>
    <t>8.3.7.7</t>
  </si>
  <si>
    <t>Parede básica:LETREIRO:2120278</t>
  </si>
  <si>
    <t>8.3.7.8</t>
  </si>
  <si>
    <t>Parede básica:LETREIRO:2120348</t>
  </si>
  <si>
    <t>8.3.7.9</t>
  </si>
  <si>
    <t>Parede básica:LETREIRO:2120442</t>
  </si>
  <si>
    <t>GRADE METÁLICA (LATERAL E ESTACIONAMENTO)</t>
  </si>
  <si>
    <t>8.3.8.1</t>
  </si>
  <si>
    <t>Guarda-corpo:2.5m:2153159</t>
  </si>
  <si>
    <t>8.3.8.2</t>
  </si>
  <si>
    <t>Guarda-corpo:2.5m:2153767</t>
  </si>
  <si>
    <t>PORTÃO ABRIR METÁLICO (LATERAL E ESTACIONAMENTO)</t>
  </si>
  <si>
    <t>6,860 m² | COMPRIMENTO</t>
  </si>
  <si>
    <t>8.3.9.1</t>
  </si>
  <si>
    <t>portão (4):portão (4):2211637</t>
  </si>
  <si>
    <t>8.3.9.2</t>
  </si>
  <si>
    <t>portão (4):portão (4):2210508</t>
  </si>
  <si>
    <t>PAINEL MDF</t>
  </si>
  <si>
    <t>8.4.1.1</t>
  </si>
  <si>
    <t>Parede básica:PAINEL RECEPÇÃO:2039365</t>
  </si>
  <si>
    <t>REVEST. LAMINADO WC GABINETES E BALCÃO</t>
  </si>
  <si>
    <t>8.4.2.1</t>
  </si>
  <si>
    <t>Parede básica:painel de madeira:2229549</t>
  </si>
  <si>
    <t>8.4.2.10</t>
  </si>
  <si>
    <t>Parede básica:painel de madeira:2063250</t>
  </si>
  <si>
    <t>8.4.2.11</t>
  </si>
  <si>
    <t>Parede básica:painel de madeira:2062661</t>
  </si>
  <si>
    <t>8.4.2.12</t>
  </si>
  <si>
    <t>Parede básica:painel de madeira:2062747</t>
  </si>
  <si>
    <t>8.4.2.13</t>
  </si>
  <si>
    <t>Parede básica:painel de madeira:2062815</t>
  </si>
  <si>
    <t>8.4.2.14</t>
  </si>
  <si>
    <t>Parede básica:painel de madeira:2062085</t>
  </si>
  <si>
    <t>8.4.2.15</t>
  </si>
  <si>
    <t>Parede básica:painel de madeira:2062184</t>
  </si>
  <si>
    <t>8.4.2.16</t>
  </si>
  <si>
    <t>Parede básica:painel de madeira:2062286</t>
  </si>
  <si>
    <t>8.4.2.17</t>
  </si>
  <si>
    <t>Parede básica:painel de madeira:2061464</t>
  </si>
  <si>
    <t>8.4.2.18</t>
  </si>
  <si>
    <t>Parede básica:painel de madeira:2061558</t>
  </si>
  <si>
    <t>8.4.2.19</t>
  </si>
  <si>
    <t>Parede básica:painel de madeira:2060871</t>
  </si>
  <si>
    <t>8.4.2.2</t>
  </si>
  <si>
    <t>Parede básica:painel de madeira:2059952</t>
  </si>
  <si>
    <t>8.4.2.20</t>
  </si>
  <si>
    <t>Parede básica:painel de madeira:2060990</t>
  </si>
  <si>
    <t>8.4.2.21</t>
  </si>
  <si>
    <t>Parede básica:painel de madeira:2066208</t>
  </si>
  <si>
    <t>8.4.2.22</t>
  </si>
  <si>
    <t>Parede básica:painel de madeira:2066081</t>
  </si>
  <si>
    <t>8.4.2.23</t>
  </si>
  <si>
    <t>Parede básica:painel de madeira:2066148</t>
  </si>
  <si>
    <t>8.4.2.24</t>
  </si>
  <si>
    <t>Parede básica:painel de madeira:2065721</t>
  </si>
  <si>
    <t>8.4.2.25</t>
  </si>
  <si>
    <t>Parede básica:painel de madeira:2065798</t>
  </si>
  <si>
    <t>8.4.2.26</t>
  </si>
  <si>
    <t>Parede básica:painel de madeira:2065647</t>
  </si>
  <si>
    <t>8.4.2.27</t>
  </si>
  <si>
    <t>Parede básica:painel de madeira:2065232</t>
  </si>
  <si>
    <t>8.4.2.28</t>
  </si>
  <si>
    <t>Parede básica:painel de madeira:2065295</t>
  </si>
  <si>
    <t>8.4.2.29</t>
  </si>
  <si>
    <t>Parede básica:painel de madeira:2065381</t>
  </si>
  <si>
    <t>8.4.2.3</t>
  </si>
  <si>
    <t>Parede básica:painel de madeira:2064314</t>
  </si>
  <si>
    <t>8.4.2.30</t>
  </si>
  <si>
    <t>Parede básica:painel de madeira:2064949</t>
  </si>
  <si>
    <t>8.4.2.31</t>
  </si>
  <si>
    <t>Parede básica:painel de madeira:2064714</t>
  </si>
  <si>
    <t>8.4.2.32</t>
  </si>
  <si>
    <t>Parede básica:painel de madeira:2064829</t>
  </si>
  <si>
    <t>8.4.2.33</t>
  </si>
  <si>
    <t>Parede básica:painel de madeira:2064429</t>
  </si>
  <si>
    <t>8.4.2.34</t>
  </si>
  <si>
    <t>Parede básica:painel de madeira:2229460</t>
  </si>
  <si>
    <t>8.4.2.35</t>
  </si>
  <si>
    <t>Parede básica:painel de madeira:2229744</t>
  </si>
  <si>
    <t>8.4.2.36</t>
  </si>
  <si>
    <t>Parede básica:painel de madeira:2229871</t>
  </si>
  <si>
    <t>8.4.2.37</t>
  </si>
  <si>
    <t>Parede básica:painel de madeira:2229804</t>
  </si>
  <si>
    <t>8.4.2.4</t>
  </si>
  <si>
    <t>Parede básica:painel de madeira:2064375</t>
  </si>
  <si>
    <t>8.4.2.5</t>
  </si>
  <si>
    <t>Parede básica:painel de madeira:2063956</t>
  </si>
  <si>
    <t>8.4.2.6</t>
  </si>
  <si>
    <t>Parede básica:painel de madeira:2064050</t>
  </si>
  <si>
    <t>8.4.2.7</t>
  </si>
  <si>
    <t>Parede básica:painel de madeira:2063763</t>
  </si>
  <si>
    <t>8.4.2.8</t>
  </si>
  <si>
    <t>Parede básica:painel de madeira:2063381</t>
  </si>
  <si>
    <t>8.4.2.9</t>
  </si>
  <si>
    <t>Parede básica:painel de madeira:2063159</t>
  </si>
  <si>
    <t>RODAMEIO</t>
  </si>
  <si>
    <t>8.4.3.1</t>
  </si>
  <si>
    <t>Parede básica:RODAMEIO MADEIRA:1740152</t>
  </si>
  <si>
    <t>8.4.3.10</t>
  </si>
  <si>
    <t>Parede básica:RODAMEIO MADEIRA:1739186</t>
  </si>
  <si>
    <t>8.4.3.100</t>
  </si>
  <si>
    <t>Parede básica:RODAMEIO MADEIRA:1739941</t>
  </si>
  <si>
    <t>8.4.3.101</t>
  </si>
  <si>
    <t>Parede básica:RODAMEIO MADEIRA:1740226</t>
  </si>
  <si>
    <t>8.4.3.102</t>
  </si>
  <si>
    <t>Parede básica:RODAMEIO MADEIRA:1744632</t>
  </si>
  <si>
    <t>8.4.3.103</t>
  </si>
  <si>
    <t>Parede básica:RODAMEIO MADEIRA:1739918</t>
  </si>
  <si>
    <t>8.4.3.104</t>
  </si>
  <si>
    <t>Parede básica:RODAMEIO MADEIRA:1739917</t>
  </si>
  <si>
    <t>8.4.3.105</t>
  </si>
  <si>
    <t>Parede básica:RODAMEIO MADEIRA:1732379</t>
  </si>
  <si>
    <t>8.4.3.106</t>
  </si>
  <si>
    <t>Parede básica:RODAMEIO MADEIRA:1739916</t>
  </si>
  <si>
    <t>8.4.3.107</t>
  </si>
  <si>
    <t>Parede básica:RODAMEIO MADEIRA:1745257</t>
  </si>
  <si>
    <t>8.4.3.108</t>
  </si>
  <si>
    <t>Parede básica:RODAMEIO MADEIRA:1735038</t>
  </si>
  <si>
    <t>8.4.3.109</t>
  </si>
  <si>
    <t>Parede básica:RODAMEIO MADEIRA:1739940</t>
  </si>
  <si>
    <t>8.4.3.11</t>
  </si>
  <si>
    <t>Parede básica:RODAMEIO MADEIRA:1739192</t>
  </si>
  <si>
    <t>8.4.3.110</t>
  </si>
  <si>
    <t>Parede básica:RODAMEIO MADEIRA:1740147</t>
  </si>
  <si>
    <t>8.4.3.111</t>
  </si>
  <si>
    <t>Parede básica:RODAMEIO MADEIRA:1739188</t>
  </si>
  <si>
    <t>8.4.3.112</t>
  </si>
  <si>
    <t>Parede básica:RODAMEIO MADEIRA:1743776</t>
  </si>
  <si>
    <t>8.4.3.113</t>
  </si>
  <si>
    <t>Parede básica:RODAMEIO MADEIRA:1739919</t>
  </si>
  <si>
    <t>8.4.3.114</t>
  </si>
  <si>
    <t>Parede básica:RODAMEIO MADEIRA:1739920</t>
  </si>
  <si>
    <t>8.4.3.115</t>
  </si>
  <si>
    <t>Parede básica:RODAMEIO MADEIRA:1736402</t>
  </si>
  <si>
    <t>8.4.3.116</t>
  </si>
  <si>
    <t>Parede básica:RODAMEIO MADEIRA:1739948</t>
  </si>
  <si>
    <t>8.4.3.117</t>
  </si>
  <si>
    <t>Parede básica:RODAMEIO MADEIRA:1739944</t>
  </si>
  <si>
    <t>8.4.3.118</t>
  </si>
  <si>
    <t>Parede básica:RODAMEIO MADEIRA:1735414</t>
  </si>
  <si>
    <t>8.4.3.119</t>
  </si>
  <si>
    <t>Parede básica:RODAMEIO MADEIRA:1739943</t>
  </si>
  <si>
    <t>8.4.3.12</t>
  </si>
  <si>
    <t>Parede básica:RODAMEIO MADEIRA:1740155</t>
  </si>
  <si>
    <t>8.4.3.120</t>
  </si>
  <si>
    <t>Parede básica:RODAMEIO MADEIRA:1739945</t>
  </si>
  <si>
    <t>8.4.3.121</t>
  </si>
  <si>
    <t>Parede básica:RODAMEIO MADEIRA:1736482</t>
  </si>
  <si>
    <t>8.4.3.122</t>
  </si>
  <si>
    <t>Parede básica:RODAMEIO MADEIRA:1739946</t>
  </si>
  <si>
    <t>8.4.3.123</t>
  </si>
  <si>
    <t>Parede básica:RODAMEIO MADEIRA:1740001</t>
  </si>
  <si>
    <t>8.4.3.124</t>
  </si>
  <si>
    <t>Parede básica:RODAMEIO MADEIRA:1740000</t>
  </si>
  <si>
    <t>8.4.3.125</t>
  </si>
  <si>
    <t>Parede básica:RODAMEIO MADEIRA:1740057</t>
  </si>
  <si>
    <t>8.4.3.126</t>
  </si>
  <si>
    <t>Parede básica:RODAMEIO MADEIRA:1739984</t>
  </si>
  <si>
    <t>8.4.3.127</t>
  </si>
  <si>
    <t>Parede básica:RODAMEIO MADEIRA:1740058</t>
  </si>
  <si>
    <t>8.4.3.128</t>
  </si>
  <si>
    <t>Parede básica:RODAMEIO MADEIRA:1739985</t>
  </si>
  <si>
    <t>8.4.3.129</t>
  </si>
  <si>
    <t>Parede básica:RODAMEIO MADEIRA:1739999</t>
  </si>
  <si>
    <t>8.4.3.13</t>
  </si>
  <si>
    <t>Parede básica:RODAMEIO MADEIRA:1740260</t>
  </si>
  <si>
    <t>8.4.3.130</t>
  </si>
  <si>
    <t>Parede básica:RODAMEIO MADEIRA:1739986</t>
  </si>
  <si>
    <t>8.4.3.131</t>
  </si>
  <si>
    <t>Parede básica:RODAMEIO MADEIRA:1735747</t>
  </si>
  <si>
    <t>8.4.3.132</t>
  </si>
  <si>
    <t>Parede básica:RODAMEIO MADEIRA:1739939</t>
  </si>
  <si>
    <t>8.4.3.133</t>
  </si>
  <si>
    <t>Parede básica:RODAMEIO MADEIRA:1739937</t>
  </si>
  <si>
    <t>8.4.3.134</t>
  </si>
  <si>
    <t>Parede básica:RODAMEIO MADEIRA:1739938</t>
  </si>
  <si>
    <t>8.4.3.135</t>
  </si>
  <si>
    <t>Parede básica:RODAMEIO MADEIRA:1735193</t>
  </si>
  <si>
    <t>8.4.3.136</t>
  </si>
  <si>
    <t>Parede básica:RODAMEIO MADEIRA:1739936</t>
  </si>
  <si>
    <t>8.4.3.137</t>
  </si>
  <si>
    <t>Parede básica:RODAMEIO MADEIRA:1735374</t>
  </si>
  <si>
    <t>8.4.3.138</t>
  </si>
  <si>
    <t>Parede básica:RODAMEIO MADEIRA:1736602</t>
  </si>
  <si>
    <t>8.4.3.139</t>
  </si>
  <si>
    <t>Parede básica:RODAMEIO MADEIRA:1735537</t>
  </si>
  <si>
    <t>8.4.3.14</t>
  </si>
  <si>
    <t>Parede básica:RODAMEIO MADEIRA:1739189</t>
  </si>
  <si>
    <t>8.4.3.140</t>
  </si>
  <si>
    <t>Parede básica:RODAMEIO MADEIRA:1736665</t>
  </si>
  <si>
    <t>8.4.3.141</t>
  </si>
  <si>
    <t>Parede básica:RODAMEIO MADEIRA:1735571</t>
  </si>
  <si>
    <t>8.4.3.142</t>
  </si>
  <si>
    <t>Parede básica:RODAMEIO MADEIRA:1740143</t>
  </si>
  <si>
    <t>8.4.3.143</t>
  </si>
  <si>
    <t>Parede básica:RODAMEIO MADEIRA:1739193</t>
  </si>
  <si>
    <t>8.4.3.144</t>
  </si>
  <si>
    <t>Parede básica:RODAMEIO MADEIRA:1739191</t>
  </si>
  <si>
    <t>8.4.3.145</t>
  </si>
  <si>
    <t>Parede básica:RODAMEIO MADEIRA:1736821</t>
  </si>
  <si>
    <t>8.4.3.146</t>
  </si>
  <si>
    <t>Parede básica:RODAMEIO MADEIRA:1740003</t>
  </si>
  <si>
    <t>8.4.3.147</t>
  </si>
  <si>
    <t>Parede básica:RODAMEIO MADEIRA:1738355</t>
  </si>
  <si>
    <t>8.4.3.148</t>
  </si>
  <si>
    <t>Parede básica:RODAMEIO MADEIRA:1739190</t>
  </si>
  <si>
    <t>8.4.3.149</t>
  </si>
  <si>
    <t>Parede básica:RODAMEIO MADEIRA:1739867</t>
  </si>
  <si>
    <t>8.4.3.15</t>
  </si>
  <si>
    <t>Parede básica:RODAMEIO MADEIRA:1740156</t>
  </si>
  <si>
    <t>8.4.3.150</t>
  </si>
  <si>
    <t>Parede básica:RODAMEIO MADEIRA:1739194</t>
  </si>
  <si>
    <t>8.4.3.151</t>
  </si>
  <si>
    <t>Parede básica:RODAMEIO MADEIRA:1739180</t>
  </si>
  <si>
    <t>8.4.3.152</t>
  </si>
  <si>
    <t>Parede básica:RODAMEIO MADEIRA:1738035</t>
  </si>
  <si>
    <t>8.4.3.153</t>
  </si>
  <si>
    <t>Parede básica:RODAMEIO MADEIRA:1734633</t>
  </si>
  <si>
    <t>8.4.3.154</t>
  </si>
  <si>
    <t>Parede básica:RODAMEIO MADEIRA:1739873</t>
  </si>
  <si>
    <t>8.4.3.155</t>
  </si>
  <si>
    <t>Parede básica:RODAMEIO MADEIRA:1734324</t>
  </si>
  <si>
    <t>8.4.3.156</t>
  </si>
  <si>
    <t>Parede básica:RODAMEIO MADEIRA:1739996</t>
  </si>
  <si>
    <t>8.4.3.157</t>
  </si>
  <si>
    <t>Parede básica:RODAMEIO MADEIRA:1740045</t>
  </si>
  <si>
    <t>8.4.3.158</t>
  </si>
  <si>
    <t>Parede básica:RODAMEIO MADEIRA:1740044</t>
  </si>
  <si>
    <t>8.4.3.159</t>
  </si>
  <si>
    <t>Parede básica:RODAMEIO MADEIRA:1739997</t>
  </si>
  <si>
    <t>8.4.3.16</t>
  </si>
  <si>
    <t>Parede básica:RODAMEIO MADEIRA:1740158</t>
  </si>
  <si>
    <t>8.4.3.160</t>
  </si>
  <si>
    <t>Parede básica:RODAMEIO MADEIRA:1740046</t>
  </si>
  <si>
    <t>8.4.3.161</t>
  </si>
  <si>
    <t>Parede básica:RODAMEIO MADEIRA:1740008</t>
  </si>
  <si>
    <t>8.4.3.162</t>
  </si>
  <si>
    <t>Parede básica:RODAMEIO MADEIRA:1739980</t>
  </si>
  <si>
    <t>8.4.3.163</t>
  </si>
  <si>
    <t>Parede básica:RODAMEIO MADEIRA:1740042</t>
  </si>
  <si>
    <t>8.4.3.164</t>
  </si>
  <si>
    <t>Parede básica:RODAMEIO MADEIRA:1739995</t>
  </si>
  <si>
    <t>8.4.3.165</t>
  </si>
  <si>
    <t>Parede básica:RODAMEIO MADEIRA:1740041</t>
  </si>
  <si>
    <t>8.4.3.166</t>
  </si>
  <si>
    <t>Parede básica:RODAMEIO MADEIRA:1740056</t>
  </si>
  <si>
    <t>8.4.3.167</t>
  </si>
  <si>
    <t>Parede básica:RODAMEIO MADEIRA:1745798</t>
  </si>
  <si>
    <t>8.4.3.168</t>
  </si>
  <si>
    <t>Parede básica:RODAMEIO MADEIRA:1740144</t>
  </si>
  <si>
    <t>8.4.3.169</t>
  </si>
  <si>
    <t>Parede básica:RODAMEIO MADEIRA:1740146</t>
  </si>
  <si>
    <t>8.4.3.17</t>
  </si>
  <si>
    <t>Parede básica:RODAMEIO MADEIRA:1740256</t>
  </si>
  <si>
    <t>8.4.3.170</t>
  </si>
  <si>
    <t>Parede básica:RODAMEIO MADEIRA:1740145</t>
  </si>
  <si>
    <t>8.4.3.171</t>
  </si>
  <si>
    <t>Parede básica:RODAMEIO MADEIRA:1747551</t>
  </si>
  <si>
    <t>8.4.3.172</t>
  </si>
  <si>
    <t>Parede básica:RODAMEIO MADEIRA:1738734</t>
  </si>
  <si>
    <t>8.4.3.173</t>
  </si>
  <si>
    <t>Parede básica:RODAMEIO MADEIRA:1738673</t>
  </si>
  <si>
    <t>8.4.3.174</t>
  </si>
  <si>
    <t>Parede básica:RODAMEIO MADEIRA:1738763</t>
  </si>
  <si>
    <t>8.4.3.175</t>
  </si>
  <si>
    <t>Parede básica:RODAMEIO MADEIRA:1734946</t>
  </si>
  <si>
    <t>8.4.3.176</t>
  </si>
  <si>
    <t>Parede básica:RODAMEIO MADEIRA:1739998</t>
  </si>
  <si>
    <t>8.4.3.177</t>
  </si>
  <si>
    <t>Parede básica:RODAMEIO MADEIRA:1739988</t>
  </si>
  <si>
    <t>8.4.3.178</t>
  </si>
  <si>
    <t>Parede básica:RODAMEIO MADEIRA:1739990</t>
  </si>
  <si>
    <t>8.4.3.179</t>
  </si>
  <si>
    <t>Parede básica:RODAMEIO MADEIRA:1739987</t>
  </si>
  <si>
    <t>8.4.3.18</t>
  </si>
  <si>
    <t>Parede básica:RODAMEIO MADEIRA:1743999</t>
  </si>
  <si>
    <t>8.4.3.180</t>
  </si>
  <si>
    <t>Parede básica:RODAMEIO MADEIRA:1740215</t>
  </si>
  <si>
    <t>8.4.3.181</t>
  </si>
  <si>
    <t>Parede básica:RODAMEIO MADEIRA:1740213</t>
  </si>
  <si>
    <t>8.4.3.182</t>
  </si>
  <si>
    <t>Parede básica:RODAMEIO MADEIRA:1740214</t>
  </si>
  <si>
    <t>8.4.3.183</t>
  </si>
  <si>
    <t>Parede básica:RODAMEIO MADEIRA:1740212</t>
  </si>
  <si>
    <t>8.4.3.184</t>
  </si>
  <si>
    <t>Parede básica:RODAMEIO MADEIRA:1740231</t>
  </si>
  <si>
    <t>8.4.3.185</t>
  </si>
  <si>
    <t>Parede básica:RODAMEIO MADEIRA:1739934</t>
  </si>
  <si>
    <t>8.4.3.186</t>
  </si>
  <si>
    <t>Parede básica:RODAMEIO MADEIRA:1732318</t>
  </si>
  <si>
    <t>8.4.3.187</t>
  </si>
  <si>
    <t>Parede básica:RODAMEIO MADEIRA:1732226</t>
  </si>
  <si>
    <t>8.4.3.188</t>
  </si>
  <si>
    <t>Parede básica:RODAMEIO MADEIRA:1740216</t>
  </si>
  <si>
    <t>8.4.3.189</t>
  </si>
  <si>
    <t>Parede básica:RODAMEIO MADEIRA:1740232</t>
  </si>
  <si>
    <t>8.4.3.19</t>
  </si>
  <si>
    <t>Parede básica:RODAMEIO MADEIRA:1740225</t>
  </si>
  <si>
    <t>8.4.3.190</t>
  </si>
  <si>
    <t>Parede básica:RODAMEIO MADEIRA:1748759</t>
  </si>
  <si>
    <t>8.4.3.191</t>
  </si>
  <si>
    <t>Parede básica:RODAMEIO MADEIRA:1741377</t>
  </si>
  <si>
    <t>8.4.3.192</t>
  </si>
  <si>
    <t>Parede básica:RODAMEIO MADEIRA:1740230</t>
  </si>
  <si>
    <t>8.4.3.193</t>
  </si>
  <si>
    <t>Parede básica:RODAMEIO MADEIRA:1740228</t>
  </si>
  <si>
    <t>8.4.3.194</t>
  </si>
  <si>
    <t>Parede básica:RODAMEIO MADEIRA:1740227</t>
  </si>
  <si>
    <t>8.4.3.195</t>
  </si>
  <si>
    <t>Parede básica:RODAMEIO MADEIRA:1741274</t>
  </si>
  <si>
    <t>8.4.3.196</t>
  </si>
  <si>
    <t>Parede básica:RODAMEIO MADEIRA:1740229</t>
  </si>
  <si>
    <t>8.4.3.197</t>
  </si>
  <si>
    <t>Parede básica:RODAMEIO MADEIRA:1740088</t>
  </si>
  <si>
    <t>8.4.3.198</t>
  </si>
  <si>
    <t>Parede básica:RODAMEIO MADEIRA:1740059</t>
  </si>
  <si>
    <t>8.4.3.199</t>
  </si>
  <si>
    <t>Parede básica:RODAMEIO MADEIRA:1739982</t>
  </si>
  <si>
    <t>8.4.3.2</t>
  </si>
  <si>
    <t>Parede básica:RODAMEIO MADEIRA:1739185</t>
  </si>
  <si>
    <t>8.4.3.20</t>
  </si>
  <si>
    <t>Parede básica:RODAMEIO MADEIRA:1740224</t>
  </si>
  <si>
    <t>8.4.3.200</t>
  </si>
  <si>
    <t>Parede básica:RODAMEIO MADEIRA:1740004</t>
  </si>
  <si>
    <t>8.4.3.201</t>
  </si>
  <si>
    <t>Parede básica:RODAMEIO MADEIRA:1739981</t>
  </si>
  <si>
    <t>8.4.3.202</t>
  </si>
  <si>
    <t>Parede básica:RODAMEIO MADEIRA:1739874</t>
  </si>
  <si>
    <t>8.4.3.203</t>
  </si>
  <si>
    <t>Parede básica:RODAMEIO MADEIRA:1740051</t>
  </si>
  <si>
    <t>8.4.3.204</t>
  </si>
  <si>
    <t>Parede básica:RODAMEIO MADEIRA:1747190</t>
  </si>
  <si>
    <t>8.4.3.205</t>
  </si>
  <si>
    <t>Parede básica:RODAMEIO MADEIRA:1740151</t>
  </si>
  <si>
    <t>8.4.3.206</t>
  </si>
  <si>
    <t>Parede básica:RODAMEIO MADEIRA:1738460</t>
  </si>
  <si>
    <t>8.4.3.207</t>
  </si>
  <si>
    <t>Parede básica:RODAMEIO MADEIRA:1740047</t>
  </si>
  <si>
    <t>8.4.3.208</t>
  </si>
  <si>
    <t>Parede básica:RODAMEIO MADEIRA:1740005</t>
  </si>
  <si>
    <t>8.4.3.209</t>
  </si>
  <si>
    <t>Parede básica:RODAMEIO MADEIRA:1740043</t>
  </si>
  <si>
    <t>8.4.3.21</t>
  </si>
  <si>
    <t>Parede básica:RODAMEIO MADEIRA:1740011</t>
  </si>
  <si>
    <t>8.4.3.210</t>
  </si>
  <si>
    <t>Parede básica:RODAMEIO MADEIRA:1740055</t>
  </si>
  <si>
    <t>8.4.3.211</t>
  </si>
  <si>
    <t>Parede básica:RODAMEIO MADEIRA:1740009</t>
  </si>
  <si>
    <t>8.4.3.212</t>
  </si>
  <si>
    <t>Parede básica:RODAMEIO MADEIRA:1739935</t>
  </si>
  <si>
    <t>8.4.3.213</t>
  </si>
  <si>
    <t>Parede básica:RODAMEIO MADEIRA:1739932</t>
  </si>
  <si>
    <t>8.4.3.214</t>
  </si>
  <si>
    <t>Parede básica:RODAMEIO MADEIRA:1739942</t>
  </si>
  <si>
    <t>8.4.3.215</t>
  </si>
  <si>
    <t>Parede básica:RODAMEIO MADEIRA:1740259</t>
  </si>
  <si>
    <t>8.4.3.216</t>
  </si>
  <si>
    <t>Parede básica:RODAMEIO MADEIRA:1740261</t>
  </si>
  <si>
    <t>8.4.3.217</t>
  </si>
  <si>
    <t>Parede básica:RODAMEIO MADEIRA:1740262</t>
  </si>
  <si>
    <t>8.4.3.218</t>
  </si>
  <si>
    <t>Parede básica:RODAMEIO MADEIRA:1740264</t>
  </si>
  <si>
    <t>8.4.3.219</t>
  </si>
  <si>
    <t>Parede básica:RODAMEIO MADEIRA:1740263</t>
  </si>
  <si>
    <t>8.4.3.22</t>
  </si>
  <si>
    <t>Parede básica:RODAMEIO MADEIRA:1731250</t>
  </si>
  <si>
    <t>8.4.3.220</t>
  </si>
  <si>
    <t>Parede básica:RODAMEIO MADEIRA:1742273</t>
  </si>
  <si>
    <t>8.4.3.221</t>
  </si>
  <si>
    <t>Parede básica:RODAMEIO MADEIRA:1741099</t>
  </si>
  <si>
    <t>8.4.3.222</t>
  </si>
  <si>
    <t>Parede básica:RODAMEIO MADEIRA:1740255</t>
  </si>
  <si>
    <t>8.4.3.223</t>
  </si>
  <si>
    <t>Parede básica:RODAMEIO MADEIRA:1741023</t>
  </si>
  <si>
    <t>8.4.3.23</t>
  </si>
  <si>
    <t>Parede básica:RODAMEIO MADEIRA:1731838</t>
  </si>
  <si>
    <t>8.4.3.24</t>
  </si>
  <si>
    <t>Parede básica:RODAMEIO MADEIRA:1731534</t>
  </si>
  <si>
    <t>8.4.3.25</t>
  </si>
  <si>
    <t>Parede básica:RODAMEIO MADEIRA:1740010</t>
  </si>
  <si>
    <t>8.4.3.26</t>
  </si>
  <si>
    <t>Parede básica:RODAMEIO MADEIRA:1738589</t>
  </si>
  <si>
    <t>8.4.3.27</t>
  </si>
  <si>
    <t>Parede básica:RODAMEIO MADEIRA:1740002</t>
  </si>
  <si>
    <t>8.4.3.28</t>
  </si>
  <si>
    <t>Parede básica:RODAMEIO MADEIRA:1738403</t>
  </si>
  <si>
    <t>8.4.3.29</t>
  </si>
  <si>
    <t>Parede básica:RODAMEIO MADEIRA:1740048</t>
  </si>
  <si>
    <t>8.4.3.3</t>
  </si>
  <si>
    <t>Parede básica:RODAMEIO MADEIRA:1740154</t>
  </si>
  <si>
    <t>8.4.3.30</t>
  </si>
  <si>
    <t>Parede básica:RODAMEIO MADEIRA:1739181</t>
  </si>
  <si>
    <t>8.4.3.31</t>
  </si>
  <si>
    <t>Parede básica:RODAMEIO MADEIRA:1740049</t>
  </si>
  <si>
    <t>8.4.3.32</t>
  </si>
  <si>
    <t>Parede básica:RODAMEIO MADEIRA:1739182</t>
  </si>
  <si>
    <t>8.4.3.33</t>
  </si>
  <si>
    <t>Parede básica:RODAMEIO MADEIRA:1738225</t>
  </si>
  <si>
    <t>8.4.3.34</t>
  </si>
  <si>
    <t>Parede básica:RODAMEIO MADEIRA:1739989</t>
  </si>
  <si>
    <t>8.4.3.35</t>
  </si>
  <si>
    <t>Parede básica:RODAMEIO MADEIRA:1740052</t>
  </si>
  <si>
    <t>8.4.3.36</t>
  </si>
  <si>
    <t>Parede básica:RODAMEIO MADEIRA:1739983</t>
  </si>
  <si>
    <t>8.4.3.37</t>
  </si>
  <si>
    <t>Parede básica:RODAMEIO MADEIRA:1740079</t>
  </si>
  <si>
    <t>8.4.3.38</t>
  </si>
  <si>
    <t>Parede básica:RODAMEIO MADEIRA:1748928</t>
  </si>
  <si>
    <t>8.4.3.39</t>
  </si>
  <si>
    <t>Parede básica:RODAMEIO MADEIRA:1740219</t>
  </si>
  <si>
    <t>8.4.3.4</t>
  </si>
  <si>
    <t>Parede básica:RODAMEIO MADEIRA:1739184</t>
  </si>
  <si>
    <t>8.4.3.40</t>
  </si>
  <si>
    <t>Parede básica:RODAMEIO MADEIRA:1740150</t>
  </si>
  <si>
    <t>8.4.3.41</t>
  </si>
  <si>
    <t>Parede básica:RODAMEIO MADEIRA:1740149</t>
  </si>
  <si>
    <t>8.4.3.42</t>
  </si>
  <si>
    <t>Parede básica:RODAMEIO MADEIRA:1748064</t>
  </si>
  <si>
    <t>8.4.3.43</t>
  </si>
  <si>
    <t>Parede básica:RODAMEIO MADEIRA:1740148</t>
  </si>
  <si>
    <t>8.4.3.44</t>
  </si>
  <si>
    <t>Parede básica:RODAMEIO MADEIRA:1740053</t>
  </si>
  <si>
    <t>8.4.3.45</t>
  </si>
  <si>
    <t>Parede básica:RODAMEIO MADEIRA:1740006</t>
  </si>
  <si>
    <t>8.4.3.46</t>
  </si>
  <si>
    <t>Parede básica:RODAMEIO MADEIRA:1738169</t>
  </si>
  <si>
    <t>8.4.3.47</t>
  </si>
  <si>
    <t>Parede básica:RODAMEIO MADEIRA:1740007</t>
  </si>
  <si>
    <t>8.4.3.48</t>
  </si>
  <si>
    <t>Parede básica:RODAMEIO MADEIRA:1738079</t>
  </si>
  <si>
    <t>8.4.3.49</t>
  </si>
  <si>
    <t>Parede básica:RODAMEIO MADEIRA:1739183</t>
  </si>
  <si>
    <t>8.4.3.5</t>
  </si>
  <si>
    <t>Parede básica:RODAMEIO MADEIRA:1740159</t>
  </si>
  <si>
    <t>8.4.3.50</t>
  </si>
  <si>
    <t>Parede básica:RODAMEIO MADEIRA:1732704</t>
  </si>
  <si>
    <t>8.4.3.51</t>
  </si>
  <si>
    <t>Parede básica:RODAMEIO MADEIRA:1739947</t>
  </si>
  <si>
    <t>8.4.3.52</t>
  </si>
  <si>
    <t>Parede básica:RODAMEIO MADEIRA:1732763</t>
  </si>
  <si>
    <t>8.4.3.53</t>
  </si>
  <si>
    <t>Parede básica:RODAMEIO MADEIRA:1732622</t>
  </si>
  <si>
    <t>8.4.3.54</t>
  </si>
  <si>
    <t>Parede básica:RODAMEIO MADEIRA:1739924</t>
  </si>
  <si>
    <t>8.4.3.55</t>
  </si>
  <si>
    <t>Parede básica:RODAMEIO MADEIRA:1732908</t>
  </si>
  <si>
    <t>8.4.3.56</t>
  </si>
  <si>
    <t>Parede básica:RODAMEIO MADEIRA:1739869</t>
  </si>
  <si>
    <t>8.4.3.57</t>
  </si>
  <si>
    <t>Parede básica:RODAMEIO MADEIRA:1739868</t>
  </si>
  <si>
    <t>8.4.3.58</t>
  </si>
  <si>
    <t>Parede básica:RODAMEIO MADEIRA:1734121</t>
  </si>
  <si>
    <t>8.4.3.59</t>
  </si>
  <si>
    <t>Parede básica:RODAMEIO MADEIRA:1739870</t>
  </si>
  <si>
    <t>8.4.3.6</t>
  </si>
  <si>
    <t>Parede básica:RODAMEIO MADEIRA:1740257</t>
  </si>
  <si>
    <t>8.4.3.60</t>
  </si>
  <si>
    <t>Parede básica:RODAMEIO MADEIRA:1734009</t>
  </si>
  <si>
    <t>8.4.3.61</t>
  </si>
  <si>
    <t>Parede básica:RODAMEIO MADEIRA:1734067</t>
  </si>
  <si>
    <t>8.4.3.62</t>
  </si>
  <si>
    <t>Parede básica:RODAMEIO MADEIRA:1739871</t>
  </si>
  <si>
    <t>8.4.3.63</t>
  </si>
  <si>
    <t>Parede básica:RODAMEIO MADEIRA:1739872</t>
  </si>
  <si>
    <t>8.4.3.64</t>
  </si>
  <si>
    <t>Parede básica:RODAMEIO MADEIRA:1734393</t>
  </si>
  <si>
    <t>8.4.3.65</t>
  </si>
  <si>
    <t>Parede básica:RODAMEIO MADEIRA:1734158</t>
  </si>
  <si>
    <t>8.4.3.66</t>
  </si>
  <si>
    <t>Parede básica:RODAMEIO MADEIRA:1731631</t>
  </si>
  <si>
    <t>8.4.3.67</t>
  </si>
  <si>
    <t>Parede básica:RODAMEIO MADEIRA:1739922</t>
  </si>
  <si>
    <t>8.4.3.68</t>
  </si>
  <si>
    <t>Parede básica:RODAMEIO MADEIRA:1731674</t>
  </si>
  <si>
    <t>8.4.3.69</t>
  </si>
  <si>
    <t>Parede básica:RODAMEIO MADEIRA:1739921</t>
  </si>
  <si>
    <t>8.4.3.7</t>
  </si>
  <si>
    <t>Parede básica:RODAMEIO MADEIRA:1740258</t>
  </si>
  <si>
    <t>8.4.3.70</t>
  </si>
  <si>
    <t>Parede básica:RODAMEIO MADEIRA:1739875</t>
  </si>
  <si>
    <t>8.4.3.71</t>
  </si>
  <si>
    <t>Parede básica:RODAMEIO MADEIRA:1740252</t>
  </si>
  <si>
    <t>8.4.3.72</t>
  </si>
  <si>
    <t>Parede básica:RODAMEIO MADEIRA:1734507</t>
  </si>
  <si>
    <t>8.4.3.73</t>
  </si>
  <si>
    <t>Parede básica:RODAMEIO MADEIRA:1740253</t>
  </si>
  <si>
    <t>8.4.3.74</t>
  </si>
  <si>
    <t>Parede básica:RODAMEIO MADEIRA:1734447</t>
  </si>
  <si>
    <t>8.4.3.75</t>
  </si>
  <si>
    <t>Parede básica:RODAMEIO MADEIRA:1739913</t>
  </si>
  <si>
    <t>8.4.3.76</t>
  </si>
  <si>
    <t>Parede básica:RODAMEIO MADEIRA:1735162</t>
  </si>
  <si>
    <t>8.4.3.77</t>
  </si>
  <si>
    <t>Parede básica:RODAMEIO MADEIRA:1739915</t>
  </si>
  <si>
    <t>8.4.3.78</t>
  </si>
  <si>
    <t>Parede básica:RODAMEIO MADEIRA:1739914</t>
  </si>
  <si>
    <t>8.4.3.79</t>
  </si>
  <si>
    <t>Parede básica:RODAMEIO MADEIRA:1739911</t>
  </si>
  <si>
    <t>8.4.3.8</t>
  </si>
  <si>
    <t>Parede básica:RODAMEIO MADEIRA:1740054</t>
  </si>
  <si>
    <t>8.4.3.80</t>
  </si>
  <si>
    <t>Parede básica:RODAMEIO MADEIRA:1730007</t>
  </si>
  <si>
    <t>8.4.3.81</t>
  </si>
  <si>
    <t>Parede básica:RODAMEIO MADEIRA:1739912</t>
  </si>
  <si>
    <t>8.4.3.82</t>
  </si>
  <si>
    <t>Parede básica:RODAMEIO MADEIRA:1739925</t>
  </si>
  <si>
    <t>8.4.3.83</t>
  </si>
  <si>
    <t>Parede básica:RODAMEIO MADEIRA:1739923</t>
  </si>
  <si>
    <t>8.4.3.84</t>
  </si>
  <si>
    <t>Parede básica:RODAMEIO MADEIRA:1740221</t>
  </si>
  <si>
    <t>8.4.3.85</t>
  </si>
  <si>
    <t>Parede básica:RODAMEIO MADEIRA:1740218</t>
  </si>
  <si>
    <t>8.4.3.86</t>
  </si>
  <si>
    <t>Parede básica:RODAMEIO MADEIRA:1740220</t>
  </si>
  <si>
    <t>8.4.3.87</t>
  </si>
  <si>
    <t>Parede básica:RODAMEIO MADEIRA:1740157</t>
  </si>
  <si>
    <t>8.4.3.88</t>
  </si>
  <si>
    <t>Parede básica:RODAMEIO MADEIRA:1740217</t>
  </si>
  <si>
    <t>8.4.3.89</t>
  </si>
  <si>
    <t>Parede básica:RODAMEIO MADEIRA:1732082</t>
  </si>
  <si>
    <t>8.4.3.9</t>
  </si>
  <si>
    <t>Parede básica:RODAMEIO MADEIRA:1739187</t>
  </si>
  <si>
    <t>8.4.3.90</t>
  </si>
  <si>
    <t>Parede básica:RODAMEIO MADEIRA:1734763</t>
  </si>
  <si>
    <t>8.4.3.91</t>
  </si>
  <si>
    <t>Parede básica:RODAMEIO MADEIRA:1731977</t>
  </si>
  <si>
    <t>8.4.3.92</t>
  </si>
  <si>
    <t>Parede básica:RODAMEIO MADEIRA:1734693</t>
  </si>
  <si>
    <t>8.4.3.93</t>
  </si>
  <si>
    <t>Parede básica:RODAMEIO MADEIRA:1739933</t>
  </si>
  <si>
    <t>8.4.3.94</t>
  </si>
  <si>
    <t>Parede básica:RODAMEIO MADEIRA:1731906</t>
  </si>
  <si>
    <t>8.4.3.95</t>
  </si>
  <si>
    <t>Parede básica:RODAMEIO MADEIRA:1740153</t>
  </si>
  <si>
    <t>8.4.3.96</t>
  </si>
  <si>
    <t>Parede básica:RODAMEIO MADEIRA:1740233</t>
  </si>
  <si>
    <t>8.4.3.97</t>
  </si>
  <si>
    <t>Parede básica:RODAMEIO MADEIRA:1732555</t>
  </si>
  <si>
    <t>8.4.3.98</t>
  </si>
  <si>
    <t>Parede básica:RODAMEIO MADEIRA:1740223</t>
  </si>
  <si>
    <t>8.4.3.99</t>
  </si>
  <si>
    <t>Parede básica:RODAMEIO MADEIRA:1740222</t>
  </si>
  <si>
    <t>PERSIANA TIPO ROLO</t>
  </si>
  <si>
    <t>8.4.4.1</t>
  </si>
  <si>
    <t>8.4.4.10</t>
  </si>
  <si>
    <t>8.4.4.11</t>
  </si>
  <si>
    <t>8.4.4.12</t>
  </si>
  <si>
    <t>8.4.4.13</t>
  </si>
  <si>
    <t>8.4.4.14</t>
  </si>
  <si>
    <t>8.4.4.15</t>
  </si>
  <si>
    <t>8.4.4.16</t>
  </si>
  <si>
    <t>8.4.4.17</t>
  </si>
  <si>
    <t>8.4.4.18</t>
  </si>
  <si>
    <t>8.4.4.19</t>
  </si>
  <si>
    <t>8.4.4.2</t>
  </si>
  <si>
    <t>8.4.4.20</t>
  </si>
  <si>
    <t>8.4.4.21</t>
  </si>
  <si>
    <t>8.4.4.22</t>
  </si>
  <si>
    <t>8.4.4.23</t>
  </si>
  <si>
    <t>8.4.4.24</t>
  </si>
  <si>
    <t>8.4.4.3</t>
  </si>
  <si>
    <t>8.4.4.4</t>
  </si>
  <si>
    <t>8.4.4.5</t>
  </si>
  <si>
    <t>8.4.4.8</t>
  </si>
  <si>
    <t>8.4.4.9</t>
  </si>
  <si>
    <t>BANCADAS E BALCÃO</t>
  </si>
  <si>
    <t>8.5.1.1</t>
  </si>
  <si>
    <t>Piso:BALCÃO BANHEIROS GAB.:2232644</t>
  </si>
  <si>
    <t>8.5.1.10</t>
  </si>
  <si>
    <t>Piso:BALCÃO BANHEIROS GAB.:2232644:7</t>
  </si>
  <si>
    <t>8.5.1.11</t>
  </si>
  <si>
    <t>Piso:BALCÃO BANHEIROS GAB.:2232644:5</t>
  </si>
  <si>
    <t>8.5.1.12</t>
  </si>
  <si>
    <t>Piso:BALCÃO RECEPÇÃO:2230470</t>
  </si>
  <si>
    <t>8.5.1.13</t>
  </si>
  <si>
    <t>Piso:BALCÃO COPA:2231354</t>
  </si>
  <si>
    <t>8.5.1.14</t>
  </si>
  <si>
    <t>Piso:BALCÃO BANHEIROS PUBLICS:2232469</t>
  </si>
  <si>
    <t>8.5.1.15</t>
  </si>
  <si>
    <t>Piso:BALCÃO BANHEIROS PUBLICS:2232469:4</t>
  </si>
  <si>
    <t>8.5.1.16</t>
  </si>
  <si>
    <t>Piso:BALCÃO BANHEIROS PUBLICS:2232469:6</t>
  </si>
  <si>
    <t>8.5.1.17</t>
  </si>
  <si>
    <t>Piso:BALCÃO BANHEIROS PUBLICS:2232469:2</t>
  </si>
  <si>
    <t>8.5.1.18</t>
  </si>
  <si>
    <t>Piso:BALCÃO BANHEIROS PUBLICS:2232469:5</t>
  </si>
  <si>
    <t>8.5.1.19</t>
  </si>
  <si>
    <t>Piso:BALCÃO BANHEIROS PUBLICS:2232469:3</t>
  </si>
  <si>
    <t>8.5.1.2</t>
  </si>
  <si>
    <t>Piso:BALCÃO BANHEIROS GAB.:2232644:2</t>
  </si>
  <si>
    <t>8.5.1.20</t>
  </si>
  <si>
    <t>Piso:BALCÃO RECEPÇÃO 2:2243556</t>
  </si>
  <si>
    <t>8.5.1.3</t>
  </si>
  <si>
    <t>Piso:BALCÃO BANHEIROS GAB.:2232644:6</t>
  </si>
  <si>
    <t>8.5.1.4</t>
  </si>
  <si>
    <t>Piso:BALCÃO BANHEIROS GAB.:2232644:10</t>
  </si>
  <si>
    <t>8.5.1.5</t>
  </si>
  <si>
    <t>Piso:BALCÃO BANHEIROS GAB.:2232644:8</t>
  </si>
  <si>
    <t>8.5.1.6</t>
  </si>
  <si>
    <t>Piso:BALCÃO BANHEIROS GAB.:2232644:9</t>
  </si>
  <si>
    <t>8.5.1.7</t>
  </si>
  <si>
    <t>Piso:BALCÃO BANHEIROS GAB.:2232644:3</t>
  </si>
  <si>
    <t>8.5.1.8</t>
  </si>
  <si>
    <t>Piso:BALCÃO BANHEIROS GAB.:2232644:4</t>
  </si>
  <si>
    <t>8.5.1.9</t>
  </si>
  <si>
    <t>Piso:BALCÃO BANHEIROS GAB.:2232644:11</t>
  </si>
  <si>
    <t>APARELHOS HIDRÁULICOS, SANITÁRIOS E METAIS</t>
  </si>
  <si>
    <t>ESPELHO CRISTAL</t>
  </si>
  <si>
    <t>9.1.18.1</t>
  </si>
  <si>
    <t>APARELHOS HIDRÁULICOS, SANITÁRIOS</t>
  </si>
  <si>
    <t>9.1.18.10</t>
  </si>
  <si>
    <t>9.1.18.11</t>
  </si>
  <si>
    <t>9.1.18.12</t>
  </si>
  <si>
    <t>9.1.18.13</t>
  </si>
  <si>
    <t>9.1.18.14</t>
  </si>
  <si>
    <t>9.1.18.15</t>
  </si>
  <si>
    <t>9.1.18.16</t>
  </si>
  <si>
    <t>9.1.18.17</t>
  </si>
  <si>
    <t>9.1.18.18</t>
  </si>
  <si>
    <t>9.1.18.19</t>
  </si>
  <si>
    <t>9.1.18.2</t>
  </si>
  <si>
    <t>9.1.18.3</t>
  </si>
  <si>
    <t>9.1.18.4</t>
  </si>
  <si>
    <t>9.1.18.5</t>
  </si>
  <si>
    <t>9.1.18.6</t>
  </si>
  <si>
    <t>9.1.18.7</t>
  </si>
  <si>
    <t>9.1.18.8</t>
  </si>
  <si>
    <t>9.1.18.9</t>
  </si>
  <si>
    <t>TRAMA DE MADEIRA</t>
  </si>
  <si>
    <t>11.1.1.1</t>
  </si>
  <si>
    <t>Telhado básico:TELHA TERMOACUSTICA:1162482</t>
  </si>
  <si>
    <t>11.1.1.2</t>
  </si>
  <si>
    <t>Telhado básico:TELHA TERMOACUSTICA:1167246</t>
  </si>
  <si>
    <t>11.1.1.3</t>
  </si>
  <si>
    <t>Telhado básico:TELHA TERMOACUSTICA:1169151</t>
  </si>
  <si>
    <t>11.1.1.4</t>
  </si>
  <si>
    <t>Telhado básico:TELHA TERMOACUSTICA:1170270</t>
  </si>
  <si>
    <t>11.1.1.5</t>
  </si>
  <si>
    <t>Telhado básico:TELHA TERMOACUSTICA:1184988</t>
  </si>
  <si>
    <t>11.1.1.6</t>
  </si>
  <si>
    <t>Telhado básico:TELHA TERMOACUSTICA:1185247</t>
  </si>
  <si>
    <t>11.1.1.7</t>
  </si>
  <si>
    <t>Telhado básico:TELHA TERMOACUSTICA:1186142</t>
  </si>
  <si>
    <t>PONTALETE</t>
  </si>
  <si>
    <t>11.1.2.1</t>
  </si>
  <si>
    <t>11.1.2.2</t>
  </si>
  <si>
    <t>11.1.2.3</t>
  </si>
  <si>
    <t>11.1.2.4</t>
  </si>
  <si>
    <t>11.1.2.5</t>
  </si>
  <si>
    <t>11.1.2.6</t>
  </si>
  <si>
    <t>11.1.2.7</t>
  </si>
  <si>
    <t>ESTRUTURA METÁLICA - TELHAMENTO INTERNO ACM</t>
  </si>
  <si>
    <t>38,488 m² | PERFIL PESO LINEAR</t>
  </si>
  <si>
    <t>11.1.3.1</t>
  </si>
  <si>
    <t>TELHADO TERMOACUSTICO</t>
  </si>
  <si>
    <t>11.1.4.1</t>
  </si>
  <si>
    <t>11.1.4.2</t>
  </si>
  <si>
    <t>11.1.4.3</t>
  </si>
  <si>
    <t>11.1.4.4</t>
  </si>
  <si>
    <t>11.1.4.5</t>
  </si>
  <si>
    <t>11.1.4.6</t>
  </si>
  <si>
    <t>11.1.4.7</t>
  </si>
  <si>
    <t>11.1.4.8</t>
  </si>
  <si>
    <t>CUMEEIRA</t>
  </si>
  <si>
    <t>11.1.5.1</t>
  </si>
  <si>
    <t>Parede básica:Genérico - 350 mm:1500249</t>
  </si>
  <si>
    <t>11.1.5.2</t>
  </si>
  <si>
    <t>Parede básica:Genérico - 350 mm:920400</t>
  </si>
  <si>
    <t>11.1.5.3</t>
  </si>
  <si>
    <t>Parede básica:Genérico - 350 mm:921539</t>
  </si>
  <si>
    <t>RUFO</t>
  </si>
  <si>
    <t>11.1.6.1</t>
  </si>
  <si>
    <t>Telhado básico:RUFO:1647341</t>
  </si>
  <si>
    <t>11.1.6.10</t>
  </si>
  <si>
    <t>Telhado básico:RUFO:1644381</t>
  </si>
  <si>
    <t>11.1.6.11</t>
  </si>
  <si>
    <t>Telhado básico:RUFO:1644203</t>
  </si>
  <si>
    <t>11.1.6.12</t>
  </si>
  <si>
    <t>Telhado básico:RUFO:1643545</t>
  </si>
  <si>
    <t>11.1.6.13</t>
  </si>
  <si>
    <t>Telhado básico:RUFO:1639046</t>
  </si>
  <si>
    <t>11.1.6.14</t>
  </si>
  <si>
    <t>11.1.6.2</t>
  </si>
  <si>
    <t>Telhado básico:RUFO:1647291</t>
  </si>
  <si>
    <t>11.1.6.3</t>
  </si>
  <si>
    <t>Telhado básico:RUFO:1647272</t>
  </si>
  <si>
    <t>11.1.6.4</t>
  </si>
  <si>
    <t>Telhado básico:RUFO:1647252</t>
  </si>
  <si>
    <t>11.1.6.5</t>
  </si>
  <si>
    <t>Telhado básico:RUFO:1646595</t>
  </si>
  <si>
    <t>11.1.6.6</t>
  </si>
  <si>
    <t>Telhado básico:RUFO:1646573</t>
  </si>
  <si>
    <t>11.1.6.7</t>
  </si>
  <si>
    <t>Telhado básico:RUFO:1646555</t>
  </si>
  <si>
    <t>11.1.6.8</t>
  </si>
  <si>
    <t>Telhado básico:RUFO:1645776</t>
  </si>
  <si>
    <t>11.1.6.9</t>
  </si>
  <si>
    <t>Telhado básico:RUFO:1644646</t>
  </si>
  <si>
    <t>CALHA</t>
  </si>
  <si>
    <t>11.1.7.1</t>
  </si>
  <si>
    <t>IMPERMEABILIZAÇÃO RESERV.</t>
  </si>
  <si>
    <t>100,750 m² | 103322</t>
  </si>
  <si>
    <t>11.2.1.1</t>
  </si>
  <si>
    <t>RCo2</t>
  </si>
  <si>
    <t>11.2.1.2</t>
  </si>
  <si>
    <t>RCo3</t>
  </si>
  <si>
    <t>11.2.1.3</t>
  </si>
  <si>
    <t>RCo1</t>
  </si>
  <si>
    <t>IMPERMEA. ARGAMASSA BANHEIRO PAREDES</t>
  </si>
  <si>
    <t>335,302 m² | 103318</t>
  </si>
  <si>
    <t>IMPERMEA. ARGAMASSA BANHEIRO PISO</t>
  </si>
  <si>
    <t>65,195 m² | 103318</t>
  </si>
  <si>
    <t>11.2.2.1</t>
  </si>
  <si>
    <t>Parede básica:EMASAMENTO + Ceramica:1233901</t>
  </si>
  <si>
    <t>Piso:piso ceramico 1,5 cm + contrapiso 2,5cm (MOLHADA):1234339</t>
  </si>
  <si>
    <t>11.2.2.10</t>
  </si>
  <si>
    <t>Parede básica:EMASAMENTO + Ceramica:1382662</t>
  </si>
  <si>
    <t>Piso:piso ceramico 1,5 cm + contrapiso 2,5cm (MOLHADA):623484</t>
  </si>
  <si>
    <t>11.2.2.100</t>
  </si>
  <si>
    <t>Parede básica:EMASAMENTO + Ceramica:757444</t>
  </si>
  <si>
    <t>11.2.2.101</t>
  </si>
  <si>
    <t>Parede básica:EMASAMENTO + Ceramica:757612</t>
  </si>
  <si>
    <t>11.2.2.102</t>
  </si>
  <si>
    <t>Parede básica:EMASAMENTO + Ceramica:757809</t>
  </si>
  <si>
    <t>11.2.2.103</t>
  </si>
  <si>
    <t>Parede básica:EMASAMENTO + Ceramica:757943</t>
  </si>
  <si>
    <t>11.2.2.104</t>
  </si>
  <si>
    <t>Parede básica:EMASAMENTO + Ceramica:758042</t>
  </si>
  <si>
    <t>11.2.2.105</t>
  </si>
  <si>
    <t>Parede básica:EMASAMENTO + Ceramica:758543</t>
  </si>
  <si>
    <t>11.2.2.106</t>
  </si>
  <si>
    <t>Parede básica:EMASAMENTO + Ceramica:758752</t>
  </si>
  <si>
    <t>11.2.2.107</t>
  </si>
  <si>
    <t>Parede básica:EMASAMENTO + Ceramica:759400</t>
  </si>
  <si>
    <t>11.2.2.108</t>
  </si>
  <si>
    <t>Parede básica:EMASAMENTO + Ceramica:759591</t>
  </si>
  <si>
    <t>11.2.2.109</t>
  </si>
  <si>
    <t>Parede básica:EMASAMENTO + Ceramica:760169</t>
  </si>
  <si>
    <t>11.2.2.11</t>
  </si>
  <si>
    <t>Parede básica:EMASAMENTO + Ceramica:1382975</t>
  </si>
  <si>
    <t>Piso:piso ceramico 1,5 cm + contrapiso 2,5cm (MOLHADA):623514</t>
  </si>
  <si>
    <t>11.2.2.110</t>
  </si>
  <si>
    <t>Parede básica:EMASAMENTO + Ceramica:760559</t>
  </si>
  <si>
    <t>11.2.2.111</t>
  </si>
  <si>
    <t>Parede básica:EMASAMENTO + Ceramica:760873</t>
  </si>
  <si>
    <t>11.2.2.112</t>
  </si>
  <si>
    <t>Parede básica:EMASAMENTO + Ceramica:761647</t>
  </si>
  <si>
    <t>11.2.2.113</t>
  </si>
  <si>
    <t>Parede básica:EMASAMENTO + Ceramica:761834</t>
  </si>
  <si>
    <t>11.2.2.114</t>
  </si>
  <si>
    <t>Parede básica:EMASAMENTO + Ceramica:762025</t>
  </si>
  <si>
    <t>11.2.2.115</t>
  </si>
  <si>
    <t>Parede básica:EMASAMENTO + Ceramica:762166</t>
  </si>
  <si>
    <t>11.2.2.116</t>
  </si>
  <si>
    <t>Parede básica:EMASAMENTO + Ceramica:762542</t>
  </si>
  <si>
    <t>11.2.2.117</t>
  </si>
  <si>
    <t>Parede básica:EMASAMENTO + Ceramica:774237</t>
  </si>
  <si>
    <t>11.2.2.118</t>
  </si>
  <si>
    <t>Parede básica:EMASAMENTO + Ceramica:774377</t>
  </si>
  <si>
    <t>11.2.2.119</t>
  </si>
  <si>
    <t>Parede básica:EMASAMENTO + Ceramica:774505</t>
  </si>
  <si>
    <t>11.2.2.12</t>
  </si>
  <si>
    <t>Parede básica:EMASAMENTO + Ceramica:1505733</t>
  </si>
  <si>
    <t>Piso:piso ceramico 1,5 cm + contrapiso 2,5cm (MOLHADA):624655</t>
  </si>
  <si>
    <t>11.2.2.120</t>
  </si>
  <si>
    <t>Parede básica:EMASAMENTO + Ceramica:774660</t>
  </si>
  <si>
    <t>11.2.2.121</t>
  </si>
  <si>
    <t>Parede básica:EMASAMENTO + Ceramica:780292</t>
  </si>
  <si>
    <t>11.2.2.122</t>
  </si>
  <si>
    <t>Parede básica:EMASAMENTO + Ceramica:780481</t>
  </si>
  <si>
    <t>11.2.2.123</t>
  </si>
  <si>
    <t>Parede básica:EMASAMENTO + Ceramica:780620</t>
  </si>
  <si>
    <t>11.2.2.124</t>
  </si>
  <si>
    <t>Parede básica:EMASAMENTO + Ceramica:780774</t>
  </si>
  <si>
    <t>11.2.2.125</t>
  </si>
  <si>
    <t>Parede básica:EMASAMENTO + Ceramica:780921</t>
  </si>
  <si>
    <t>11.2.2.126</t>
  </si>
  <si>
    <t>Parede básica:EMASAMENTO + Ceramica:781114</t>
  </si>
  <si>
    <t>11.2.2.127</t>
  </si>
  <si>
    <t>Parede básica:EMASAMENTO + Ceramica:781405</t>
  </si>
  <si>
    <t>11.2.2.128</t>
  </si>
  <si>
    <t>Parede básica:EMASAMENTO + Ceramica:781595</t>
  </si>
  <si>
    <t>11.2.2.129</t>
  </si>
  <si>
    <t>Parede básica:EMASAMENTO + Ceramica:788031</t>
  </si>
  <si>
    <t>11.2.2.13</t>
  </si>
  <si>
    <t>Parede básica:EMASAMENTO + Ceramica:1505769</t>
  </si>
  <si>
    <t>Piso:piso ceramico 1,5 cm + contrapiso 2,5cm (MOLHADA):624787</t>
  </si>
  <si>
    <t>11.2.2.130</t>
  </si>
  <si>
    <t>Parede básica:EMASAMENTO + Ceramica:788359</t>
  </si>
  <si>
    <t>11.2.2.131</t>
  </si>
  <si>
    <t>Parede básica:EMASAMENTO + Ceramica:788468</t>
  </si>
  <si>
    <t>11.2.2.132</t>
  </si>
  <si>
    <t>Parede básica:EMASAMENTO + Ceramica:788624</t>
  </si>
  <si>
    <t>11.2.2.133</t>
  </si>
  <si>
    <t>Parede básica:EMASAMENTO + Ceramica:788788</t>
  </si>
  <si>
    <t>11.2.2.134</t>
  </si>
  <si>
    <t>Parede básica:EMASAMENTO + Ceramica:788941</t>
  </si>
  <si>
    <t>11.2.2.135</t>
  </si>
  <si>
    <t>Parede básica:EMASAMENTO + Ceramica:789077</t>
  </si>
  <si>
    <t>11.2.2.136</t>
  </si>
  <si>
    <t>Parede básica:EMASAMENTO + Ceramica:789212</t>
  </si>
  <si>
    <t>11.2.2.137</t>
  </si>
  <si>
    <t>Parede básica:EMASAMENTO + Ceramica:799771</t>
  </si>
  <si>
    <t>11.2.2.138</t>
  </si>
  <si>
    <t>Parede básica:EMASAMENTO + Ceramica:799935</t>
  </si>
  <si>
    <t>11.2.2.139</t>
  </si>
  <si>
    <t>Parede básica:EMASAMENTO + Ceramica:800023</t>
  </si>
  <si>
    <t>11.2.2.14</t>
  </si>
  <si>
    <t>Parede básica:EMASAMENTO + Ceramica:1506270</t>
  </si>
  <si>
    <t>Piso:piso ceramico 1,5 cm + contrapiso 2,5cm (MOLHADA):624816</t>
  </si>
  <si>
    <t>11.2.2.140</t>
  </si>
  <si>
    <t>Parede básica:EMASAMENTO + Ceramica:800252</t>
  </si>
  <si>
    <t>11.2.2.141</t>
  </si>
  <si>
    <t>Parede básica:EMASAMENTO + Ceramica:800337</t>
  </si>
  <si>
    <t>11.2.2.142</t>
  </si>
  <si>
    <t>Parede básica:EMASAMENTO + Ceramica:800442</t>
  </si>
  <si>
    <t>11.2.2.143</t>
  </si>
  <si>
    <t>Parede básica:EMASAMENTO + Ceramica:800607</t>
  </si>
  <si>
    <t>11.2.2.144</t>
  </si>
  <si>
    <t>Parede básica:EMASAMENTO + Ceramica:800902</t>
  </si>
  <si>
    <t>11.2.2.145</t>
  </si>
  <si>
    <t>Parede básica:EMASAMENTO + Ceramica:801041</t>
  </si>
  <si>
    <t>11.2.2.146</t>
  </si>
  <si>
    <t>Parede básica:EMASAMENTO + Ceramica:801162</t>
  </si>
  <si>
    <t>11.2.2.147</t>
  </si>
  <si>
    <t>Parede básica:EMASAMENTO + Ceramica:807449</t>
  </si>
  <si>
    <t>11.2.2.148</t>
  </si>
  <si>
    <t>Parede básica:EMASAMENTO + Ceramica:807782</t>
  </si>
  <si>
    <t>11.2.2.149</t>
  </si>
  <si>
    <t>Parede básica:EMASAMENTO + Ceramica:807879</t>
  </si>
  <si>
    <t>11.2.2.15</t>
  </si>
  <si>
    <t>Parede básica:EMASAMENTO + Ceramica:1506317</t>
  </si>
  <si>
    <t>Piso:piso ceramico 1,5 cm + contrapiso 2,5cm (MOLHADA):624845</t>
  </si>
  <si>
    <t>11.2.2.150</t>
  </si>
  <si>
    <t>Parede básica:EMASAMENTO + Ceramica:809077</t>
  </si>
  <si>
    <t>11.2.2.151</t>
  </si>
  <si>
    <t>Parede básica:EMASAMENTO + Ceramica:809192</t>
  </si>
  <si>
    <t>11.2.2.152</t>
  </si>
  <si>
    <t>Parede básica:EMASAMENTO + Ceramica:809333</t>
  </si>
  <si>
    <t>11.2.2.153</t>
  </si>
  <si>
    <t>Parede básica:EMASAMENTO + Ceramica:809446</t>
  </si>
  <si>
    <t>11.2.2.154</t>
  </si>
  <si>
    <t>Parede básica:EMASAMENTO + Ceramica:810558</t>
  </si>
  <si>
    <t>11.2.2.155</t>
  </si>
  <si>
    <t>Parede básica:EMASAMENTO + Ceramica:810601</t>
  </si>
  <si>
    <t>11.2.2.156</t>
  </si>
  <si>
    <t>Parede básica:EMASAMENTO + Ceramica:810703</t>
  </si>
  <si>
    <t>11.2.2.157</t>
  </si>
  <si>
    <t>Parede básica:EMASAMENTO + Ceramica:832009</t>
  </si>
  <si>
    <t>11.2.2.158</t>
  </si>
  <si>
    <t>Parede básica:EMASAMENTO + Ceramica:832120</t>
  </si>
  <si>
    <t>11.2.2.159</t>
  </si>
  <si>
    <t>Parede básica:EMASAMENTO + Ceramica:832212</t>
  </si>
  <si>
    <t>11.2.2.16</t>
  </si>
  <si>
    <t>Parede básica:EMASAMENTO + Ceramica:1510452</t>
  </si>
  <si>
    <t>Piso:piso ceramico 1,5 cm + contrapiso 2,5cm (MOLHADA):624874</t>
  </si>
  <si>
    <t>11.2.2.160</t>
  </si>
  <si>
    <t>Parede básica:EMASAMENTO + Ceramica:832321</t>
  </si>
  <si>
    <t>11.2.2.161</t>
  </si>
  <si>
    <t>Parede básica:EMASAMENTO + Ceramica:832404</t>
  </si>
  <si>
    <t>11.2.2.162</t>
  </si>
  <si>
    <t>Parede básica:EMASAMENTO + Ceramica:832469</t>
  </si>
  <si>
    <t>11.2.2.17</t>
  </si>
  <si>
    <t>Parede básica:EMASAMENTO + Ceramica:1510509</t>
  </si>
  <si>
    <t>Piso:piso ceramico 1,5 cm + contrapiso 2,5cm (MOLHADA):624920</t>
  </si>
  <si>
    <t>11.2.2.18</t>
  </si>
  <si>
    <t>Parede básica:EMASAMENTO + Ceramica:1531114</t>
  </si>
  <si>
    <t>Piso:piso ceramico 1,5 cm + contrapiso 2,5cm (MOLHADA):624949</t>
  </si>
  <si>
    <t>11.2.2.19</t>
  </si>
  <si>
    <t>Parede básica:EMASAMENTO + Ceramica:1531162</t>
  </si>
  <si>
    <t>Piso:piso ceramico 1,5 cm + contrapiso 2,5cm (MOLHADA):624978</t>
  </si>
  <si>
    <t>11.2.2.2</t>
  </si>
  <si>
    <t>Parede básica:EMASAMENTO + Ceramica:1234034</t>
  </si>
  <si>
    <t>Piso:piso ceramico 1,5 cm + contrapiso 2,5cm (MOLHADA):579440</t>
  </si>
  <si>
    <t>11.2.2.20</t>
  </si>
  <si>
    <t>Parede básica:EMASAMENTO + Ceramica:1531908</t>
  </si>
  <si>
    <t>Piso:piso ceramico 1,5 cm + contrapiso 2,5cm (MOLHADA):625007</t>
  </si>
  <si>
    <t>11.2.2.21</t>
  </si>
  <si>
    <t>Parede básica:EMASAMENTO + Ceramica:1531957</t>
  </si>
  <si>
    <t>Piso:piso ceramico 1,5 cm + contrapiso 2,5cm (MOLHADA):656507</t>
  </si>
  <si>
    <t>11.2.2.22</t>
  </si>
  <si>
    <t>Parede básica:EMASAMENTO + Ceramica:1532756</t>
  </si>
  <si>
    <t>11.2.2.23</t>
  </si>
  <si>
    <t>Parede básica:EMASAMENTO + Ceramica:1532757</t>
  </si>
  <si>
    <t>11.2.2.24</t>
  </si>
  <si>
    <t>Parede básica:EMASAMENTO + Ceramica:1536973</t>
  </si>
  <si>
    <t>11.2.2.25</t>
  </si>
  <si>
    <t>Parede básica:EMASAMENTO + Ceramica:1537039</t>
  </si>
  <si>
    <t>11.2.2.26</t>
  </si>
  <si>
    <t>Parede básica:EMASAMENTO + Ceramica:1537092</t>
  </si>
  <si>
    <t>11.2.2.27</t>
  </si>
  <si>
    <t>Parede básica:EMASAMENTO + Ceramica:1537201</t>
  </si>
  <si>
    <t>11.2.2.28</t>
  </si>
  <si>
    <t>Parede básica:EMASAMENTO + Ceramica:1537247</t>
  </si>
  <si>
    <t>11.2.2.29</t>
  </si>
  <si>
    <t>Parede básica:EMASAMENTO + Ceramica:1537322</t>
  </si>
  <si>
    <t>11.2.2.3</t>
  </si>
  <si>
    <t>Parede básica:EMASAMENTO + Ceramica:1234287</t>
  </si>
  <si>
    <t>Piso:piso ceramico 1,5 cm + contrapiso 2,5cm (MOLHADA):579573</t>
  </si>
  <si>
    <t>11.2.2.30</t>
  </si>
  <si>
    <t>Parede básica:EMASAMENTO + Ceramica:1538101</t>
  </si>
  <si>
    <t>11.2.2.31</t>
  </si>
  <si>
    <t>Parede básica:EMASAMENTO + Ceramica:1538102</t>
  </si>
  <si>
    <t>11.2.2.32</t>
  </si>
  <si>
    <t>Parede básica:EMASAMENTO + Ceramica:2020693</t>
  </si>
  <si>
    <t>11.2.2.33</t>
  </si>
  <si>
    <t>Parede básica:EMASAMENTO + Ceramica:2020735</t>
  </si>
  <si>
    <t>11.2.2.34</t>
  </si>
  <si>
    <t>Parede básica:EMASAMENTO + Ceramica:353056</t>
  </si>
  <si>
    <t>11.2.2.35</t>
  </si>
  <si>
    <t>Parede básica:EMASAMENTO + Ceramica:676801</t>
  </si>
  <si>
    <t>11.2.2.36</t>
  </si>
  <si>
    <t>Parede básica:EMASAMENTO + Ceramica:678500</t>
  </si>
  <si>
    <t>11.2.2.37</t>
  </si>
  <si>
    <t>Parede básica:EMASAMENTO + Ceramica:679098</t>
  </si>
  <si>
    <t>11.2.2.38</t>
  </si>
  <si>
    <t>Parede básica:EMASAMENTO + Ceramica:731179</t>
  </si>
  <si>
    <t>11.2.2.39</t>
  </si>
  <si>
    <t>Parede básica:EMASAMENTO + Ceramica:731246</t>
  </si>
  <si>
    <t>11.2.2.4</t>
  </si>
  <si>
    <t>Parede básica:EMASAMENTO + Ceramica:1303547</t>
  </si>
  <si>
    <t>Piso:piso ceramico 1,5 cm + contrapiso 2,5cm (MOLHADA):579633</t>
  </si>
  <si>
    <t>11.2.2.40</t>
  </si>
  <si>
    <t>Parede básica:EMASAMENTO + Ceramica:731335</t>
  </si>
  <si>
    <t>11.2.2.41</t>
  </si>
  <si>
    <t>Parede básica:EMASAMENTO + Ceramica:731382</t>
  </si>
  <si>
    <t>11.2.2.42</t>
  </si>
  <si>
    <t>Parede básica:EMASAMENTO + Ceramica:731682</t>
  </si>
  <si>
    <t>11.2.2.43</t>
  </si>
  <si>
    <t>Parede básica:EMASAMENTO + Ceramica:737698</t>
  </si>
  <si>
    <t>11.2.2.44</t>
  </si>
  <si>
    <t>Parede básica:EMASAMENTO + Ceramica:737894</t>
  </si>
  <si>
    <t>11.2.2.45</t>
  </si>
  <si>
    <t>Parede básica:EMASAMENTO + Ceramica:737978</t>
  </si>
  <si>
    <t>11.2.2.46</t>
  </si>
  <si>
    <t>Parede básica:EMASAMENTO + Ceramica:738071</t>
  </si>
  <si>
    <t>11.2.2.47</t>
  </si>
  <si>
    <t>Parede básica:EMASAMENTO + Ceramica:738145</t>
  </si>
  <si>
    <t>11.2.2.48</t>
  </si>
  <si>
    <t>Parede básica:EMASAMENTO + Ceramica:738370</t>
  </si>
  <si>
    <t>11.2.2.49</t>
  </si>
  <si>
    <t>Parede básica:EMASAMENTO + Ceramica:738966</t>
  </si>
  <si>
    <t>11.2.2.5</t>
  </si>
  <si>
    <t>Parede básica:EMASAMENTO + Ceramica:1303636</t>
  </si>
  <si>
    <t>Piso:piso ceramico 1,5 cm + contrapiso 2,5cm (MOLHADA):579674</t>
  </si>
  <si>
    <t>11.2.2.50</t>
  </si>
  <si>
    <t>Parede básica:EMASAMENTO + Ceramica:739937</t>
  </si>
  <si>
    <t>11.2.2.51</t>
  </si>
  <si>
    <t>Parede básica:EMASAMENTO + Ceramica:741527</t>
  </si>
  <si>
    <t>11.2.2.52</t>
  </si>
  <si>
    <t>Parede básica:EMASAMENTO + Ceramica:741603</t>
  </si>
  <si>
    <t>11.2.2.53</t>
  </si>
  <si>
    <t>Parede básica:EMASAMENTO + Ceramica:741709</t>
  </si>
  <si>
    <t>11.2.2.54</t>
  </si>
  <si>
    <t>Parede básica:EMASAMENTO + Ceramica:741766</t>
  </si>
  <si>
    <t>11.2.2.55</t>
  </si>
  <si>
    <t>Parede básica:EMASAMENTO + Ceramica:741882</t>
  </si>
  <si>
    <t>11.2.2.56</t>
  </si>
  <si>
    <t>Parede básica:EMASAMENTO + Ceramica:742028</t>
  </si>
  <si>
    <t>11.2.2.57</t>
  </si>
  <si>
    <t>Parede básica:EMASAMENTO + Ceramica:742223</t>
  </si>
  <si>
    <t>11.2.2.58</t>
  </si>
  <si>
    <t>Parede básica:EMASAMENTO + Ceramica:742939</t>
  </si>
  <si>
    <t>11.2.2.59</t>
  </si>
  <si>
    <t>Parede básica:EMASAMENTO + Ceramica:744258</t>
  </si>
  <si>
    <t>11.2.2.6</t>
  </si>
  <si>
    <t>Parede básica:EMASAMENTO + Ceramica:1303677</t>
  </si>
  <si>
    <t>Piso:piso ceramico 1,5 cm + contrapiso 2,5cm (MOLHADA):579715</t>
  </si>
  <si>
    <t>11.2.2.60</t>
  </si>
  <si>
    <t>Parede básica:EMASAMENTO + Ceramica:744720</t>
  </si>
  <si>
    <t>11.2.2.61</t>
  </si>
  <si>
    <t>Parede básica:EMASAMENTO + Ceramica:745232</t>
  </si>
  <si>
    <t>11.2.2.62</t>
  </si>
  <si>
    <t>Parede básica:EMASAMENTO + Ceramica:745319</t>
  </si>
  <si>
    <t>11.2.2.63</t>
  </si>
  <si>
    <t>Parede básica:EMASAMENTO + Ceramica:745509</t>
  </si>
  <si>
    <t>11.2.2.64</t>
  </si>
  <si>
    <t>Parede básica:EMASAMENTO + Ceramica:745611</t>
  </si>
  <si>
    <t>11.2.2.65</t>
  </si>
  <si>
    <t>Parede básica:EMASAMENTO + Ceramica:749891</t>
  </si>
  <si>
    <t>11.2.2.66</t>
  </si>
  <si>
    <t>Parede básica:EMASAMENTO + Ceramica:750387</t>
  </si>
  <si>
    <t>11.2.2.67</t>
  </si>
  <si>
    <t>Parede básica:EMASAMENTO + Ceramica:751071</t>
  </si>
  <si>
    <t>11.2.2.68</t>
  </si>
  <si>
    <t>Parede básica:EMASAMENTO + Ceramica:751207</t>
  </si>
  <si>
    <t>11.2.2.69</t>
  </si>
  <si>
    <t>Parede básica:EMASAMENTO + Ceramica:751367</t>
  </si>
  <si>
    <t>11.2.2.7</t>
  </si>
  <si>
    <t>Parede básica:EMASAMENTO + Ceramica:1303979</t>
  </si>
  <si>
    <t>Piso:piso ceramico 1,5 cm + contrapiso 2,5cm (MOLHADA):623297</t>
  </si>
  <si>
    <t>11.2.2.70</t>
  </si>
  <si>
    <t>Parede básica:EMASAMENTO + Ceramica:751485</t>
  </si>
  <si>
    <t>11.2.2.71</t>
  </si>
  <si>
    <t>Parede básica:EMASAMENTO + Ceramica:751545</t>
  </si>
  <si>
    <t>11.2.2.72</t>
  </si>
  <si>
    <t>Parede básica:EMASAMENTO + Ceramica:752228</t>
  </si>
  <si>
    <t>11.2.2.73</t>
  </si>
  <si>
    <t>Parede básica:EMASAMENTO + Ceramica:752292</t>
  </si>
  <si>
    <t>11.2.2.74</t>
  </si>
  <si>
    <t>Parede básica:EMASAMENTO + Ceramica:752345</t>
  </si>
  <si>
    <t>11.2.2.75</t>
  </si>
  <si>
    <t>Parede básica:EMASAMENTO + Ceramica:753074</t>
  </si>
  <si>
    <t>11.2.2.76</t>
  </si>
  <si>
    <t>Parede básica:EMASAMENTO + Ceramica:753450</t>
  </si>
  <si>
    <t>11.2.2.77</t>
  </si>
  <si>
    <t>Parede básica:EMASAMENTO + Ceramica:753648</t>
  </si>
  <si>
    <t>11.2.2.78</t>
  </si>
  <si>
    <t>Parede básica:EMASAMENTO + Ceramica:753796</t>
  </si>
  <si>
    <t>11.2.2.79</t>
  </si>
  <si>
    <t>Parede básica:EMASAMENTO + Ceramica:753860</t>
  </si>
  <si>
    <t>11.2.2.8</t>
  </si>
  <si>
    <t>Parede básica:EMASAMENTO + Ceramica:1304679</t>
  </si>
  <si>
    <t>Piso:piso ceramico 1,5 cm + contrapiso 2,5cm (MOLHADA):623349</t>
  </si>
  <si>
    <t>11.2.2.80</t>
  </si>
  <si>
    <t>Parede básica:EMASAMENTO + Ceramica:753933</t>
  </si>
  <si>
    <t>11.2.2.81</t>
  </si>
  <si>
    <t>Parede básica:EMASAMENTO + Ceramica:754129</t>
  </si>
  <si>
    <t>11.2.2.82</t>
  </si>
  <si>
    <t>Parede básica:EMASAMENTO + Ceramica:754285</t>
  </si>
  <si>
    <t>11.2.2.83</t>
  </si>
  <si>
    <t>Parede básica:EMASAMENTO + Ceramica:754861</t>
  </si>
  <si>
    <t>11.2.2.84</t>
  </si>
  <si>
    <t>Parede básica:EMASAMENTO + Ceramica:755030</t>
  </si>
  <si>
    <t>11.2.2.85</t>
  </si>
  <si>
    <t>Parede básica:EMASAMENTO + Ceramica:755159</t>
  </si>
  <si>
    <t>11.2.2.86</t>
  </si>
  <si>
    <t>Parede básica:EMASAMENTO + Ceramica:755301</t>
  </si>
  <si>
    <t>11.2.2.87</t>
  </si>
  <si>
    <t>Parede básica:EMASAMENTO + Ceramica:755457</t>
  </si>
  <si>
    <t>11.2.2.88</t>
  </si>
  <si>
    <t>Parede básica:EMASAMENTO + Ceramica:755687</t>
  </si>
  <si>
    <t>11.2.2.89</t>
  </si>
  <si>
    <t>Parede básica:EMASAMENTO + Ceramica:755915</t>
  </si>
  <si>
    <t>11.2.2.9</t>
  </si>
  <si>
    <t>Parede básica:EMASAMENTO + Ceramica:1315593</t>
  </si>
  <si>
    <t>Piso:piso ceramico 1,5 cm + contrapiso 2,5cm (MOLHADA):623448</t>
  </si>
  <si>
    <t>11.2.2.90</t>
  </si>
  <si>
    <t>Parede básica:EMASAMENTO + Ceramica:756098</t>
  </si>
  <si>
    <t>11.2.2.91</t>
  </si>
  <si>
    <t>Parede básica:EMASAMENTO + Ceramica:756222</t>
  </si>
  <si>
    <t>11.2.2.92</t>
  </si>
  <si>
    <t>Parede básica:EMASAMENTO + Ceramica:756438</t>
  </si>
  <si>
    <t>11.2.2.93</t>
  </si>
  <si>
    <t>Parede básica:EMASAMENTO + Ceramica:756662</t>
  </si>
  <si>
    <t>11.2.2.94</t>
  </si>
  <si>
    <t>Parede básica:EMASAMENTO + Ceramica:756710</t>
  </si>
  <si>
    <t>11.2.2.95</t>
  </si>
  <si>
    <t>Parede básica:EMASAMENTO + Ceramica:756777</t>
  </si>
  <si>
    <t>11.2.2.96</t>
  </si>
  <si>
    <t>Parede básica:EMASAMENTO + Ceramica:757162</t>
  </si>
  <si>
    <t>11.2.2.97</t>
  </si>
  <si>
    <t>Parede básica:EMASAMENTO + Ceramica:757209</t>
  </si>
  <si>
    <t>11.2.2.98</t>
  </si>
  <si>
    <t>Parede básica:EMASAMENTO + Ceramica:757269</t>
  </si>
  <si>
    <t>11.2.2.99</t>
  </si>
  <si>
    <t>Parede básica:EMASAMENTO + Ceramica:757298</t>
  </si>
  <si>
    <t>IMPERMEA. MANTA</t>
  </si>
  <si>
    <t>359,845 m² | 103318</t>
  </si>
  <si>
    <t>11.2.3.1</t>
  </si>
  <si>
    <t>Piso:Manta imp.:1500826:4</t>
  </si>
  <si>
    <t>11.2.3.10</t>
  </si>
  <si>
    <t>Parede básica:MANTA VERTICAL:1521307</t>
  </si>
  <si>
    <t>11.2.3.11</t>
  </si>
  <si>
    <t>Parede básica:MANTA VERTICAL:1520652</t>
  </si>
  <si>
    <t>11.2.3.12</t>
  </si>
  <si>
    <t>Parede básica:MANTA VERTICAL:1520688</t>
  </si>
  <si>
    <t>11.2.3.13</t>
  </si>
  <si>
    <t>Parede básica:MANTA VERTICAL:1521033</t>
  </si>
  <si>
    <t>11.2.3.14</t>
  </si>
  <si>
    <t>Parede básica:MANTA VERTICAL:1521077</t>
  </si>
  <si>
    <t>11.2.3.2</t>
  </si>
  <si>
    <t>Piso:Manta imp.:1500826:3</t>
  </si>
  <si>
    <t>11.2.3.3</t>
  </si>
  <si>
    <t>Piso:Manta imp.:1500826:2</t>
  </si>
  <si>
    <t>11.2.3.4</t>
  </si>
  <si>
    <t>Piso:Manta imp.:1426156</t>
  </si>
  <si>
    <t>11.2.3.5</t>
  </si>
  <si>
    <t>Piso:Manta imp.:1617130</t>
  </si>
  <si>
    <t>11.2.3.6</t>
  </si>
  <si>
    <t>Piso:Manta imp.:1500826</t>
  </si>
  <si>
    <t>11.2.3.7</t>
  </si>
  <si>
    <t>Parede básica:MANTA VERTICAL:1503313</t>
  </si>
  <si>
    <t>11.2.3.8</t>
  </si>
  <si>
    <t>Parede básica:MANTA VERTICAL:1503058</t>
  </si>
  <si>
    <t>11.2.3.9</t>
  </si>
  <si>
    <t>Parede básica:MANTA VERTICAL:1521368</t>
  </si>
  <si>
    <t>PROTEÇÃO SUP. VERTICAL</t>
  </si>
  <si>
    <t>67,166 m² | 96358</t>
  </si>
  <si>
    <t>11.2.4.1</t>
  </si>
  <si>
    <t>11.2.4.2</t>
  </si>
  <si>
    <t>11.2.4.3</t>
  </si>
  <si>
    <t>11.2.4.4</t>
  </si>
  <si>
    <t>11.2.4.5</t>
  </si>
  <si>
    <t>11.2.4.6</t>
  </si>
  <si>
    <t>11.2.4.7</t>
  </si>
  <si>
    <t>11.2.4.8</t>
  </si>
  <si>
    <t>PROTEÇÃO SUP. HORIZONTAL</t>
  </si>
  <si>
    <t>292,679 m² | 96358</t>
  </si>
  <si>
    <t>11.2.5.1</t>
  </si>
  <si>
    <t>11.2.5.2</t>
  </si>
  <si>
    <t>11.2.5.3</t>
  </si>
  <si>
    <t>11.2.5.4</t>
  </si>
  <si>
    <t>11.2.5.5</t>
  </si>
  <si>
    <t>11.2.5.6</t>
  </si>
  <si>
    <t>IMPERMEABILIZAÇÃO, DRENAGEM E ENCHIMENTO DAS JARDINEIRAS</t>
  </si>
  <si>
    <t>IMPERMEABILIZAÇÃO JARDINEIRAS</t>
  </si>
  <si>
    <t>12.1.1.1</t>
  </si>
  <si>
    <t>IMPERMEABILIZAÇÃO, DRENAGEM</t>
  </si>
  <si>
    <t>12.1.1.10</t>
  </si>
  <si>
    <t>12.1.1.11</t>
  </si>
  <si>
    <t>12.1.1.12</t>
  </si>
  <si>
    <t>12.1.1.13</t>
  </si>
  <si>
    <t>12.1.1.14</t>
  </si>
  <si>
    <t>12.1.1.15</t>
  </si>
  <si>
    <t>12.1.1.2</t>
  </si>
  <si>
    <t>12.1.1.3</t>
  </si>
  <si>
    <t>12.1.1.4</t>
  </si>
  <si>
    <t>12.1.1.5</t>
  </si>
  <si>
    <t>12.1.1.6</t>
  </si>
  <si>
    <t>12.1.1.7</t>
  </si>
  <si>
    <t>12.1.1.8</t>
  </si>
  <si>
    <t>12.1.1.9</t>
  </si>
  <si>
    <t>GEOTÉXTIL</t>
  </si>
  <si>
    <t>12.1.2.1</t>
  </si>
  <si>
    <t>12.1.2.2</t>
  </si>
  <si>
    <t>12.1.2.3</t>
  </si>
  <si>
    <t>CAMADA DRENANTE</t>
  </si>
  <si>
    <t>12.1.3.1</t>
  </si>
  <si>
    <t>12.1.3.2</t>
  </si>
  <si>
    <t>12.1.3.3</t>
  </si>
  <si>
    <t>TERRA NATURAL</t>
  </si>
  <si>
    <t>12.1.4.1</t>
  </si>
  <si>
    <t>12.1.4.2</t>
  </si>
  <si>
    <t>12.1.4.3</t>
  </si>
  <si>
    <t>12.1.4.4</t>
  </si>
  <si>
    <t>12.1.4.5</t>
  </si>
  <si>
    <t>GRAMA AMENDOIM FORRAÇÃO</t>
  </si>
  <si>
    <t>12.2.1.1</t>
  </si>
  <si>
    <t>Piso:Terra 30cm + grama 2:1411721</t>
  </si>
  <si>
    <t>12.2.1.2</t>
  </si>
  <si>
    <t>Piso:Terra 30cm + grama 2:1411629</t>
  </si>
  <si>
    <t>12.2.1.3</t>
  </si>
  <si>
    <t>Piso:grama:2087587</t>
  </si>
  <si>
    <t>12.2.1.4</t>
  </si>
  <si>
    <t>Piso:grama:2085152</t>
  </si>
  <si>
    <t>12.2.1.5</t>
  </si>
  <si>
    <t>Piso:grama:2085655</t>
  </si>
  <si>
    <t>MUDA ATÉ 2M</t>
  </si>
  <si>
    <t>12.2.2.1</t>
  </si>
  <si>
    <t>F05715_PT_Buxinho.2019:Grande:1633553</t>
  </si>
  <si>
    <t>12.2.2.10</t>
  </si>
  <si>
    <t>F05715_PT_Buxinho.2019:Grande:2245110</t>
  </si>
  <si>
    <t>12.2.2.11</t>
  </si>
  <si>
    <t>F05715_PT_Buxinho.2019:Grande:2245111</t>
  </si>
  <si>
    <t>12.2.2.12</t>
  </si>
  <si>
    <t>F05715_PT_Buxinho.2019:Grande:2245109</t>
  </si>
  <si>
    <t>12.2.2.13</t>
  </si>
  <si>
    <t>F05715_PT_Buxinho.2019:Grande:2245087</t>
  </si>
  <si>
    <t>12.2.2.14</t>
  </si>
  <si>
    <t>F05715_PT_Buxinho.2019:Grande:2245080</t>
  </si>
  <si>
    <t>12.2.2.15</t>
  </si>
  <si>
    <t>F05715_PT_Buxinho.2019:Grande:2245081</t>
  </si>
  <si>
    <t>12.2.2.16</t>
  </si>
  <si>
    <t>F05715_PT_Buxinho.2019:Grande:2245079</t>
  </si>
  <si>
    <t>12.2.2.17</t>
  </si>
  <si>
    <t>F05715_PT_Buxinho.2019:Grande:2245147</t>
  </si>
  <si>
    <t>12.2.2.18</t>
  </si>
  <si>
    <t>F05715_PT_Buxinho.2019:Grande:2093655</t>
  </si>
  <si>
    <t>12.2.2.19</t>
  </si>
  <si>
    <t>F05715_PT_Buxinho.2019:Grande:2236409</t>
  </si>
  <si>
    <t>12.2.2.2</t>
  </si>
  <si>
    <t>F05715_PT_Buxinho.2019:Grande:2244987</t>
  </si>
  <si>
    <t>12.2.2.20</t>
  </si>
  <si>
    <t>F05715_PT_Buxinho.2019:Grande:2236385</t>
  </si>
  <si>
    <t>12.2.2.21</t>
  </si>
  <si>
    <t>F05715_PT_Buxinho.2019:Grande:2236433</t>
  </si>
  <si>
    <t>12.2.2.22</t>
  </si>
  <si>
    <t>F05715_PT_Buxinho.2019:Grande:2247755</t>
  </si>
  <si>
    <t>12.2.2.23</t>
  </si>
  <si>
    <t>F05715_PT_Buxinho.2019:Grande:2247757</t>
  </si>
  <si>
    <t>12.2.2.24</t>
  </si>
  <si>
    <t>F05715_PT_Buxinho.2019:Grande:2247756</t>
  </si>
  <si>
    <t>12.2.2.25</t>
  </si>
  <si>
    <t>F05715_PT_Buxinho.2019:Grande:2247703</t>
  </si>
  <si>
    <t>12.2.2.26</t>
  </si>
  <si>
    <t>F05715_PT_Buxinho.2019:Grande:2247705</t>
  </si>
  <si>
    <t>12.2.2.27</t>
  </si>
  <si>
    <t>F05715_PT_Buxinho.2019:Grande:2247704</t>
  </si>
  <si>
    <t>12.2.2.28</t>
  </si>
  <si>
    <t>F05715_PT_Buxinho.2019:Grande:2247729</t>
  </si>
  <si>
    <t>12.2.2.29</t>
  </si>
  <si>
    <t>F05715_PT_Buxinho.2019:Grande:2247731</t>
  </si>
  <si>
    <t>12.2.2.3</t>
  </si>
  <si>
    <t>F05715_PT_Buxinho.2019:Grande:2245034</t>
  </si>
  <si>
    <t>12.2.2.30</t>
  </si>
  <si>
    <t>F05715_PT_Buxinho.2019:Grande:2247730</t>
  </si>
  <si>
    <t>12.2.2.31</t>
  </si>
  <si>
    <t>F05715_PT_Buxinho.2019:Grande:2244652</t>
  </si>
  <si>
    <t>12.2.2.32</t>
  </si>
  <si>
    <t>F05715_PT_Buxinho.2019:Grande:2244644</t>
  </si>
  <si>
    <t>12.2.2.33</t>
  </si>
  <si>
    <t>F05715_PT_Buxinho.2019:Grande:2244718</t>
  </si>
  <si>
    <t>12.2.2.34</t>
  </si>
  <si>
    <t>F05715_PT_Buxinho.2019:Grande:2244719</t>
  </si>
  <si>
    <t>12.2.2.35</t>
  </si>
  <si>
    <t>F05715_PT_Buxinho.2019:Grande:2244708</t>
  </si>
  <si>
    <t>12.2.2.36</t>
  </si>
  <si>
    <t>F05715_PT_Buxinho.2019:Grande:2244706</t>
  </si>
  <si>
    <t>12.2.2.37</t>
  </si>
  <si>
    <t>F05715_PT_Buxinho.2019:Grande:2244707</t>
  </si>
  <si>
    <t>12.2.2.38</t>
  </si>
  <si>
    <t>F05715_PT_Buxinho.2019:Grande:2244732</t>
  </si>
  <si>
    <t>12.2.2.39</t>
  </si>
  <si>
    <t>F05715_PT_Buxinho.2019:Grande:2244730</t>
  </si>
  <si>
    <t>12.2.2.4</t>
  </si>
  <si>
    <t>F05715_PT_Buxinho.2019:Grande:2245026</t>
  </si>
  <si>
    <t>12.2.2.40</t>
  </si>
  <si>
    <t>F05715_PT_Buxinho.2019:Grande:2244731</t>
  </si>
  <si>
    <t>12.2.2.41</t>
  </si>
  <si>
    <t>F05715_PT_Buxinho.2019:Grande:2244720</t>
  </si>
  <si>
    <t>12.2.2.42</t>
  </si>
  <si>
    <t>F05715_PT_Buxinho.2019:Grande:2244686</t>
  </si>
  <si>
    <t>12.2.2.43</t>
  </si>
  <si>
    <t>F05715_PT_Buxinho.2019:Grande:2244684</t>
  </si>
  <si>
    <t>12.2.2.44</t>
  </si>
  <si>
    <t>F05715_PT_Buxinho.2019:Grande:2244685</t>
  </si>
  <si>
    <t>12.2.2.45</t>
  </si>
  <si>
    <t>F05715_PT_Buxinho.2019:Grande:2244696</t>
  </si>
  <si>
    <t>12.2.2.46</t>
  </si>
  <si>
    <t>F05715_PT_Buxinho.2019:Grande:2244694</t>
  </si>
  <si>
    <t>12.2.2.47</t>
  </si>
  <si>
    <t>F05715_PT_Buxinho.2019:Grande:2244695</t>
  </si>
  <si>
    <t>12.2.2.48</t>
  </si>
  <si>
    <t>F05715_PT_Buxinho.2019:Grande:2244770</t>
  </si>
  <si>
    <t>12.2.2.49</t>
  </si>
  <si>
    <t>F05715_PT_Buxinho.2019:Grande:2244768</t>
  </si>
  <si>
    <t>12.2.2.5</t>
  </si>
  <si>
    <t>F05715_PT_Buxinho.2019:Grande:2245100</t>
  </si>
  <si>
    <t>12.2.2.50</t>
  </si>
  <si>
    <t>F05715_PT_Buxinho.2019:Grande:2244769</t>
  </si>
  <si>
    <t>12.2.2.51</t>
  </si>
  <si>
    <t>F05715_PT_Buxinho.2019:Grande:2244798</t>
  </si>
  <si>
    <t>12.2.2.52</t>
  </si>
  <si>
    <t>F05715_PT_Buxinho.2019:Grande:2244799</t>
  </si>
  <si>
    <t>12.2.2.53</t>
  </si>
  <si>
    <t>F05715_PT_Buxinho.2019:Grande:2244796</t>
  </si>
  <si>
    <t>12.2.2.54</t>
  </si>
  <si>
    <t>F05715_PT_Buxinho.2019:Grande:2244797</t>
  </si>
  <si>
    <t>12.2.2.55</t>
  </si>
  <si>
    <t>F05715_PT_Buxinho.2019:Grande:2244794</t>
  </si>
  <si>
    <t>12.2.2.56</t>
  </si>
  <si>
    <t>F05715_PT_Buxinho.2019:Grande:2244795</t>
  </si>
  <si>
    <t>12.2.2.57</t>
  </si>
  <si>
    <t>F05715_PT_Buxinho.2019:Grande:2244766</t>
  </si>
  <si>
    <t>12.2.2.58</t>
  </si>
  <si>
    <t>F05715_PT_Buxinho.2019:Grande:2244767</t>
  </si>
  <si>
    <t>12.2.2.59</t>
  </si>
  <si>
    <t>F05715_PT_Buxinho.2019:Grande:2244764</t>
  </si>
  <si>
    <t>12.2.2.6</t>
  </si>
  <si>
    <t>F05715_PT_Buxinho.2019:Grande:2245101</t>
  </si>
  <si>
    <t>12.2.2.60</t>
  </si>
  <si>
    <t>F05715_PT_Buxinho.2019:Grande:2244765</t>
  </si>
  <si>
    <t>12.2.2.61</t>
  </si>
  <si>
    <t>F05715_PT_Buxinho.2019:Grande:2244762</t>
  </si>
  <si>
    <t>12.2.2.62</t>
  </si>
  <si>
    <t>F05715_PT_Buxinho.2019:Grande:2244763</t>
  </si>
  <si>
    <t>12.2.2.63</t>
  </si>
  <si>
    <t>F05715_PT_Buxinho.2019:Grande:2244760</t>
  </si>
  <si>
    <t>12.2.2.64</t>
  </si>
  <si>
    <t>F05715_PT_Buxinho.2019:Grande:2244761</t>
  </si>
  <si>
    <t>12.2.2.65</t>
  </si>
  <si>
    <t>F05715_PT_Buxinho.2019:Grande:2244758</t>
  </si>
  <si>
    <t>12.2.2.66</t>
  </si>
  <si>
    <t>F05715_PT_Buxinho.2019:Grande:2244759</t>
  </si>
  <si>
    <t>12.2.2.67</t>
  </si>
  <si>
    <t>F05715_PT_Buxinho.2019:Grande:2244756</t>
  </si>
  <si>
    <t>12.2.2.68</t>
  </si>
  <si>
    <t>F05715_PT_Buxinho.2019:Grande:2244757</t>
  </si>
  <si>
    <t>12.2.2.69</t>
  </si>
  <si>
    <t>F05715_PT_Buxinho.2019:Grande:2244846</t>
  </si>
  <si>
    <t>12.2.2.7</t>
  </si>
  <si>
    <t>F05715_PT_Buxinho.2019:Grande:2245099</t>
  </si>
  <si>
    <t>12.2.2.70</t>
  </si>
  <si>
    <t>F05715_PT_Buxinho.2019:Grande:2244847</t>
  </si>
  <si>
    <t>12.2.2.71</t>
  </si>
  <si>
    <t>F05715_PT_Buxinho.2019:Grande:2244845</t>
  </si>
  <si>
    <t>12.2.2.72</t>
  </si>
  <si>
    <t>F05715_PT_Buxinho.2019:Grande:2244858</t>
  </si>
  <si>
    <t>12.2.2.73</t>
  </si>
  <si>
    <t>F05715_PT_Buxinho.2019:Grande:2244856</t>
  </si>
  <si>
    <t>12.2.2.74</t>
  </si>
  <si>
    <t>F05715_PT_Buxinho.2019:Grande:2244857</t>
  </si>
  <si>
    <t>12.2.2.75</t>
  </si>
  <si>
    <t>F05715_PT_Buxinho.2019:Grande:2244854</t>
  </si>
  <si>
    <t>12.2.2.76</t>
  </si>
  <si>
    <t>F05715_PT_Buxinho.2019:Grande:2244855</t>
  </si>
  <si>
    <t>12.2.2.77</t>
  </si>
  <si>
    <t>F05715_PT_Buxinho.2019:Grande:2244852</t>
  </si>
  <si>
    <t>12.2.2.78</t>
  </si>
  <si>
    <t>F05715_PT_Buxinho.2019:Grande:2244853</t>
  </si>
  <si>
    <t>12.2.2.79</t>
  </si>
  <si>
    <t>F05715_PT_Buxinho.2019:Grande:2244850</t>
  </si>
  <si>
    <t>12.2.2.8</t>
  </si>
  <si>
    <t>F05715_PT_Buxinho.2019:Grande:2245088</t>
  </si>
  <si>
    <t>12.2.2.80</t>
  </si>
  <si>
    <t>F05715_PT_Buxinho.2019:Grande:2244851</t>
  </si>
  <si>
    <t>12.2.2.81</t>
  </si>
  <si>
    <t>F05715_PT_Buxinho.2019:Grande:2244848</t>
  </si>
  <si>
    <t>12.2.2.82</t>
  </si>
  <si>
    <t>F05715_PT_Buxinho.2019:Grande:2244849</t>
  </si>
  <si>
    <t>12.2.2.83</t>
  </si>
  <si>
    <t>F05715_PT_Buxinho.2019:Grande:2244413</t>
  </si>
  <si>
    <t>12.2.2.9</t>
  </si>
  <si>
    <t>F05715_PT_Buxinho.2019:Grande:2245089</t>
  </si>
  <si>
    <t>MUDA 2 A 4M</t>
  </si>
  <si>
    <t>12.2.3.1</t>
  </si>
  <si>
    <t>Vegetação 12:Vegetação 12:2247471</t>
  </si>
  <si>
    <t>12.2.3.10</t>
  </si>
  <si>
    <t>Vegetação 12:Vegetação 12:2251254</t>
  </si>
  <si>
    <t>12.2.3.11</t>
  </si>
  <si>
    <t>Vegetação 12:Vegetação 12:2251229</t>
  </si>
  <si>
    <t>12.2.3.12</t>
  </si>
  <si>
    <t>Vegetação 12:Vegetação 12:2251202</t>
  </si>
  <si>
    <t>12.2.3.13</t>
  </si>
  <si>
    <t>Vegetação 12:Vegetação 12:2251493</t>
  </si>
  <si>
    <t>12.2.3.14</t>
  </si>
  <si>
    <t>Vegetação 12:Vegetação 12:2251547</t>
  </si>
  <si>
    <t>12.2.3.15</t>
  </si>
  <si>
    <t>Vegetação 12:Vegetação 12:2251682</t>
  </si>
  <si>
    <t>12.2.3.16</t>
  </si>
  <si>
    <t>Vegetação 12:Vegetação 12:2160905</t>
  </si>
  <si>
    <t>12.2.3.2</t>
  </si>
  <si>
    <t>Vegetação 12:Vegetação 12:2248216</t>
  </si>
  <si>
    <t>12.2.3.3</t>
  </si>
  <si>
    <t>Vegetação 12:Vegetação 12:2247324</t>
  </si>
  <si>
    <t>12.2.3.4</t>
  </si>
  <si>
    <t>Vegetação 12:Vegetação 12:2247307</t>
  </si>
  <si>
    <t>12.2.3.5</t>
  </si>
  <si>
    <t>Vegetação 12:Vegetação 12:2247339</t>
  </si>
  <si>
    <t>12.2.3.6</t>
  </si>
  <si>
    <t>Vegetação 12:Vegetação 12:2247290</t>
  </si>
  <si>
    <t>12.2.3.7</t>
  </si>
  <si>
    <t>Vegetação 12:Vegetação 12:2247454</t>
  </si>
  <si>
    <t>12.2.3.8</t>
  </si>
  <si>
    <t>Vegetação 12:Vegetação 12:2247439</t>
  </si>
  <si>
    <t>12.2.3.9</t>
  </si>
  <si>
    <t>Vegetação 12:Vegetação 12:2247163</t>
  </si>
  <si>
    <t>12.2.4</t>
  </si>
  <si>
    <t>GRAMA PARA PISO CONCREGRAMA</t>
  </si>
  <si>
    <t>12.2.4.1</t>
  </si>
  <si>
    <t>Piso:CONCREGRAMA:2083267:4</t>
  </si>
  <si>
    <t>12.2.4.2</t>
  </si>
  <si>
    <t>Piso:CONCREGRAMA:2083267:3</t>
  </si>
  <si>
    <t>12.2.4.3</t>
  </si>
  <si>
    <t>Piso:CONCREGRAMA:2083267:2</t>
  </si>
  <si>
    <t>12.2.4.4</t>
  </si>
  <si>
    <t>Piso:CONCREGRAMA:2083267</t>
  </si>
  <si>
    <t>LISTA DE MATERIAIS – PÁGINAS 268 A 275</t>
  </si>
  <si>
    <t>Seção</t>
  </si>
  <si>
    <t>Subseção</t>
  </si>
  <si>
    <t>Nº</t>
  </si>
  <si>
    <t>Referência</t>
  </si>
  <si>
    <t>Fabricante</t>
  </si>
  <si>
    <t>Categoria</t>
  </si>
  <si>
    <t>Item/Especificação</t>
  </si>
  <si>
    <t>Observação</t>
  </si>
  <si>
    <t>Lista de Materiais</t>
  </si>
  <si>
    <t>Acessórios p/ eletrodutos</t>
  </si>
  <si>
    <t>1,0</t>
  </si>
  <si>
    <t>AltoQi</t>
  </si>
  <si>
    <t>6987</t>
  </si>
  <si>
    <t>Arruela zamak</t>
  </si>
  <si>
    <t>1.1/2"</t>
  </si>
  <si>
    <t>pç</t>
  </si>
  <si>
    <t>INCLUSO FIXAÇÃO</t>
  </si>
  <si>
    <t>2,0</t>
  </si>
  <si>
    <t>6992</t>
  </si>
  <si>
    <t>1/2"</t>
  </si>
  <si>
    <t>3,0</t>
  </si>
  <si>
    <t>6910</t>
  </si>
  <si>
    <t>Bucha zamak</t>
  </si>
  <si>
    <t>4,0</t>
  </si>
  <si>
    <t>6915</t>
  </si>
  <si>
    <t>5,0</t>
  </si>
  <si>
    <t>7106</t>
  </si>
  <si>
    <t>Caixa PVC</t>
  </si>
  <si>
    <t>4x2"</t>
  </si>
  <si>
    <t>6,0</t>
  </si>
  <si>
    <t>7107</t>
  </si>
  <si>
    <t>4x4"</t>
  </si>
  <si>
    <t>7,0</t>
  </si>
  <si>
    <t>25010</t>
  </si>
  <si>
    <t>Caixa PVC octogonal</t>
  </si>
  <si>
    <t>4"x 4"</t>
  </si>
  <si>
    <t>8,0</t>
  </si>
  <si>
    <t>24990</t>
  </si>
  <si>
    <t>Caixa de Luz 4"x2"</t>
  </si>
  <si>
    <t>4"x 2"</t>
  </si>
  <si>
    <t>9,0</t>
  </si>
  <si>
    <t>3936</t>
  </si>
  <si>
    <t>Curva 135º PVC rosca</t>
  </si>
  <si>
    <t>1 1/2''</t>
  </si>
  <si>
    <t>058174 (SBC)</t>
  </si>
  <si>
    <t>10,0</t>
  </si>
  <si>
    <t>19010</t>
  </si>
  <si>
    <t>Curva 90º aço galvanizado</t>
  </si>
  <si>
    <t>3''</t>
  </si>
  <si>
    <t>059300 (SBC)</t>
  </si>
  <si>
    <t>11,0</t>
  </si>
  <si>
    <t>5033</t>
  </si>
  <si>
    <t>Luva PVC rosca</t>
  </si>
  <si>
    <t>1"</t>
  </si>
  <si>
    <t>12,0</t>
  </si>
  <si>
    <t>5034</t>
  </si>
  <si>
    <t>13,0</t>
  </si>
  <si>
    <t>5036</t>
  </si>
  <si>
    <t>14,0</t>
  </si>
  <si>
    <t>5038</t>
  </si>
  <si>
    <t>3"</t>
  </si>
  <si>
    <t>059290 (SBC)</t>
  </si>
  <si>
    <t>15,0</t>
  </si>
  <si>
    <t>5039</t>
  </si>
  <si>
    <t>3/4"</t>
  </si>
  <si>
    <t>Acessórios uso geral</t>
  </si>
  <si>
    <t>8226</t>
  </si>
  <si>
    <t>Arruela de pressão galvan.</t>
  </si>
  <si>
    <t>1/4"</t>
  </si>
  <si>
    <t>INCLUSO NA ELETROCALHA</t>
  </si>
  <si>
    <t>7230</t>
  </si>
  <si>
    <t>Arruela lisa galvan.</t>
  </si>
  <si>
    <t>7232</t>
  </si>
  <si>
    <t>5/16"</t>
  </si>
  <si>
    <t>4994</t>
  </si>
  <si>
    <t>Bucha de nylon</t>
  </si>
  <si>
    <t>S10</t>
  </si>
  <si>
    <t>4995</t>
  </si>
  <si>
    <t>S4</t>
  </si>
  <si>
    <t>4996</t>
  </si>
  <si>
    <t>S6</t>
  </si>
  <si>
    <t>4997</t>
  </si>
  <si>
    <t>S8</t>
  </si>
  <si>
    <t>7134</t>
  </si>
  <si>
    <t>Parafuso fenda galvan. cab. panela</t>
  </si>
  <si>
    <t>2,9x25mm autoatarrachante</t>
  </si>
  <si>
    <t>7135</t>
  </si>
  <si>
    <t>4,2x32mm autoatarrachante</t>
  </si>
  <si>
    <t>7138</t>
  </si>
  <si>
    <t>4,8x45mm autoatarrachante</t>
  </si>
  <si>
    <t>7136</t>
  </si>
  <si>
    <t>6,3x50mm autoatarrachante</t>
  </si>
  <si>
    <t>5827</t>
  </si>
  <si>
    <t>Parafuso galvan. cab. sext.</t>
  </si>
  <si>
    <t>5/16"x2" rosca soberba</t>
  </si>
  <si>
    <t>4769</t>
  </si>
  <si>
    <t>Parafuso galvan. cabeça lentilha</t>
  </si>
  <si>
    <t>1/4"x5/8" máquina rosca total</t>
  </si>
  <si>
    <t>7368</t>
  </si>
  <si>
    <t>Porca sextavada galvan.</t>
  </si>
  <si>
    <t>4618</t>
  </si>
  <si>
    <t>Suspensão baixa p/ tirante</t>
  </si>
  <si>
    <t>38mm</t>
  </si>
  <si>
    <t>16,0</t>
  </si>
  <si>
    <t>4604</t>
  </si>
  <si>
    <t>Vergalhão galvan. rosca total</t>
  </si>
  <si>
    <t>1/4"x(comp. p/ proj.)</t>
  </si>
  <si>
    <t>140</t>
  </si>
  <si>
    <t>Isol. EPR - 0,6/1kV</t>
  </si>
  <si>
    <t>10 mm² - Azul claro</t>
  </si>
  <si>
    <t>10 mm² - Branco</t>
  </si>
  <si>
    <t>10 mm² - Preto</t>
  </si>
  <si>
    <t>10 mm² - Vermelho</t>
  </si>
  <si>
    <t>120 mm² - Azul claro</t>
  </si>
  <si>
    <t>120 mm² - Branco</t>
  </si>
  <si>
    <t>120 mm² - Preto</t>
  </si>
  <si>
    <t>120 mm² - Verde-amarelo</t>
  </si>
  <si>
    <t>120 mm² - Vermelho</t>
  </si>
  <si>
    <t>16 mm² - Azul claro</t>
  </si>
  <si>
    <t>16 mm² - Branco</t>
  </si>
  <si>
    <t>16 mm² - Preto</t>
  </si>
  <si>
    <t>16 mm² - Verde-amarelo</t>
  </si>
  <si>
    <t>16 mm² - Vermelho</t>
  </si>
  <si>
    <t>185 mm² - Azul claro</t>
  </si>
  <si>
    <t>185 mm² - Branco</t>
  </si>
  <si>
    <t>17,0</t>
  </si>
  <si>
    <t>185 mm² - Preto</t>
  </si>
  <si>
    <t>18,0</t>
  </si>
  <si>
    <t>185 mm² - Verde-amarelo</t>
  </si>
  <si>
    <t>19,0</t>
  </si>
  <si>
    <t>185 mm² - Vermelho</t>
  </si>
  <si>
    <t>20,0</t>
  </si>
  <si>
    <t>240 mm² - Azul claro</t>
  </si>
  <si>
    <t>21,0</t>
  </si>
  <si>
    <t>240 mm² - Branco</t>
  </si>
  <si>
    <t>22,0</t>
  </si>
  <si>
    <t>240 mm² - Preto</t>
  </si>
  <si>
    <t>23,0</t>
  </si>
  <si>
    <t>240 mm² - Vermelho</t>
  </si>
  <si>
    <t>24,0</t>
  </si>
  <si>
    <t>35 mm² - Verde-amarelo</t>
  </si>
  <si>
    <t>25,0</t>
  </si>
  <si>
    <t>4 mm² - Branco</t>
  </si>
  <si>
    <t>26,0</t>
  </si>
  <si>
    <t>4 mm² - Preto</t>
  </si>
  <si>
    <t>27,0</t>
  </si>
  <si>
    <t>4 mm² - Verde-amarelo</t>
  </si>
  <si>
    <t>28,0</t>
  </si>
  <si>
    <t>4 mm² - Vermelho</t>
  </si>
  <si>
    <t>29,0</t>
  </si>
  <si>
    <t>400 mm² - Azul claro</t>
  </si>
  <si>
    <t>COMPOSIÇÃO</t>
  </si>
  <si>
    <t>30,0</t>
  </si>
  <si>
    <t>400 mm² - Branco</t>
  </si>
  <si>
    <t>31,0</t>
  </si>
  <si>
    <t>400 mm² - Preto</t>
  </si>
  <si>
    <t>32,0</t>
  </si>
  <si>
    <t>400 mm² - Vermelho</t>
  </si>
  <si>
    <t>33,0</t>
  </si>
  <si>
    <t>70 mm² - Branco</t>
  </si>
  <si>
    <t>34,0</t>
  </si>
  <si>
    <t>70 mm² - Preto</t>
  </si>
  <si>
    <t>35,0</t>
  </si>
  <si>
    <t>70 mm² - Verde-amarelo</t>
  </si>
  <si>
    <t>36,0</t>
  </si>
  <si>
    <t>70 mm² - Vermelho</t>
  </si>
  <si>
    <t>37,0</t>
  </si>
  <si>
    <t>95 mm² - Verde-amarelo</t>
  </si>
  <si>
    <t>38,0</t>
  </si>
  <si>
    <t>146</t>
  </si>
  <si>
    <t>Isol.PVC - 450/750V</t>
  </si>
  <si>
    <t>39,0</t>
  </si>
  <si>
    <t>40,0</t>
  </si>
  <si>
    <t>41,0</t>
  </si>
  <si>
    <t>10 mm² - Verde-amarelo</t>
  </si>
  <si>
    <t>42,0</t>
  </si>
  <si>
    <t>43,0</t>
  </si>
  <si>
    <t>44,0</t>
  </si>
  <si>
    <t>45,0</t>
  </si>
  <si>
    <t>46,0</t>
  </si>
  <si>
    <t>47,0</t>
  </si>
  <si>
    <t>4 mm² - Amarelo</t>
  </si>
  <si>
    <t>48,0</t>
  </si>
  <si>
    <t>4 mm² - Azul claro</t>
  </si>
  <si>
    <t>49,0</t>
  </si>
  <si>
    <t>50,0</t>
  </si>
  <si>
    <t>51,0</t>
  </si>
  <si>
    <t>52,0</t>
  </si>
  <si>
    <t>53,0</t>
  </si>
  <si>
    <t>6 mm² - Azul claro</t>
  </si>
  <si>
    <t>54,0</t>
  </si>
  <si>
    <t>6 mm² - Preto</t>
  </si>
  <si>
    <t>55,0</t>
  </si>
  <si>
    <t>6 mm² - Verde-amarelo</t>
  </si>
  <si>
    <t>56,0</t>
  </si>
  <si>
    <t>6 mm² - Vermelho</t>
  </si>
  <si>
    <t>Caixa de passagem - embutir</t>
  </si>
  <si>
    <t>7674</t>
  </si>
  <si>
    <t>Alvenaria</t>
  </si>
  <si>
    <t>300x300x300mm</t>
  </si>
  <si>
    <t>7675</t>
  </si>
  <si>
    <t>400x400x400mm</t>
  </si>
  <si>
    <t>7676</t>
  </si>
  <si>
    <t>Tampa 300x300x50mm</t>
  </si>
  <si>
    <t>7677</t>
  </si>
  <si>
    <t>Tampa 400x400x50mm</t>
  </si>
  <si>
    <t>6109</t>
  </si>
  <si>
    <t>Aço pintada (ref Cemar)</t>
  </si>
  <si>
    <t>130x130x82 mm</t>
  </si>
  <si>
    <t>6771</t>
  </si>
  <si>
    <t>Aço pintada (ref Lukbox)</t>
  </si>
  <si>
    <t>200x200x100 mm</t>
  </si>
  <si>
    <t>6772</t>
  </si>
  <si>
    <t>300x300x120 mm</t>
  </si>
  <si>
    <t>Caixa de passagem - sobrepor</t>
  </si>
  <si>
    <t>5165</t>
  </si>
  <si>
    <t>5167</t>
  </si>
  <si>
    <t>400x400x150 mm</t>
  </si>
  <si>
    <t>Dispositivo Elétrico - embutido</t>
  </si>
  <si>
    <t>6795</t>
  </si>
  <si>
    <t>Placa 2x4"</t>
  </si>
  <si>
    <t>Interruptor simples - 1 tecla</t>
  </si>
  <si>
    <t>6796</t>
  </si>
  <si>
    <t>Interruptor simples - 2 teclas</t>
  </si>
  <si>
    <t>6798</t>
  </si>
  <si>
    <t>Interruptor simples - 3 teclas</t>
  </si>
  <si>
    <t>6800</t>
  </si>
  <si>
    <t>Placa c/ furo</t>
  </si>
  <si>
    <t>INCLUSO TOMADA</t>
  </si>
  <si>
    <t>6801</t>
  </si>
  <si>
    <t>Placa cega</t>
  </si>
  <si>
    <t>6802</t>
  </si>
  <si>
    <t>Placa p/ 1 função</t>
  </si>
  <si>
    <t>6805</t>
  </si>
  <si>
    <t>Placa p/ 2 funções</t>
  </si>
  <si>
    <t>3979</t>
  </si>
  <si>
    <t>Placa 4x4"</t>
  </si>
  <si>
    <t>Placa p/ 4 funções</t>
  </si>
  <si>
    <t>4359</t>
  </si>
  <si>
    <t>S/ placa</t>
  </si>
  <si>
    <t>Interruptor 1 tecla simples e tomada hexagonal (NBR14136)</t>
  </si>
  <si>
    <t>21264</t>
  </si>
  <si>
    <t>Tomada hexagonal (NBR 14136) (2) 2P+T 10A</t>
  </si>
  <si>
    <t>32936</t>
  </si>
  <si>
    <t>Tomada hexagonal (NBR 14136) (4) 2P+T 10A</t>
  </si>
  <si>
    <t>4379</t>
  </si>
  <si>
    <t>Tomada hexagonal (NBR 14136) 2P+T 10A</t>
  </si>
  <si>
    <t>4380</t>
  </si>
  <si>
    <t>Tomada hexagonal (NBR 14136) 2P+T 20A</t>
  </si>
  <si>
    <t>5778</t>
  </si>
  <si>
    <t>Relé fotoelétrico</t>
  </si>
  <si>
    <t>127V - 1000W c/ fotocélula</t>
  </si>
  <si>
    <t>29350</t>
  </si>
  <si>
    <t>10 A - 3 kA | 85,0 | pç | 93653</t>
  </si>
  <si>
    <t>29351</t>
  </si>
  <si>
    <t>16 A - 3 kA | 21,0 | pç | 93654</t>
  </si>
  <si>
    <t>29353</t>
  </si>
  <si>
    <t>25 A - 3 kA | 2,0 | pç | 93656</t>
  </si>
  <si>
    <t>29194</t>
  </si>
  <si>
    <t>10 A - 5 kA | 1,0 | pç | 93660</t>
  </si>
  <si>
    <t>31911</t>
  </si>
  <si>
    <t>25 A - 3 kA | 4,0 | pç | 93663</t>
  </si>
  <si>
    <t>29230</t>
  </si>
  <si>
    <t>10 A - 5 kA | 8,0 | pç | 93667</t>
  </si>
  <si>
    <t>29231</t>
  </si>
  <si>
    <t>16 A - 5 kA | 1,0 | pç | 93668</t>
  </si>
  <si>
    <t>32978</t>
  </si>
  <si>
    <t>110 A - 18 kA | 1,0 | pç | 101895</t>
  </si>
  <si>
    <t>32979</t>
  </si>
  <si>
    <t>125 A - 18 kA | 3,0 | pç | 101895</t>
  </si>
  <si>
    <t>32968</t>
  </si>
  <si>
    <t>16 A - 18 kA | 1,0 | pç | 15.007.0600-0</t>
  </si>
  <si>
    <t>32981</t>
  </si>
  <si>
    <t>160 A - 18 kA | 1,0 | pç | 15.007.0608-0</t>
  </si>
  <si>
    <t>33026</t>
  </si>
  <si>
    <t>400 A - 35 kA | 1,0 | pç | 101898</t>
  </si>
  <si>
    <t>33034</t>
  </si>
  <si>
    <t>630 A - 50 kA | 1,0 | pç | 101899</t>
  </si>
  <si>
    <t>7710</t>
  </si>
  <si>
    <t>Dispositivo de proteção contra surto</t>
  </si>
  <si>
    <t>175 V - 8 KA</t>
  </si>
  <si>
    <t>39465</t>
  </si>
  <si>
    <t>5002</t>
  </si>
  <si>
    <t>25 A | 7,0 | pç | 39445</t>
  </si>
  <si>
    <t>30487</t>
  </si>
  <si>
    <t>Acessórios para eletrocalha</t>
  </si>
  <si>
    <t>Saída dupla para eletroduto</t>
  </si>
  <si>
    <t>30486</t>
  </si>
  <si>
    <t>Saída horizontal para eletroduto</t>
  </si>
  <si>
    <t>13833</t>
  </si>
  <si>
    <t>Cotovelo reto 90°</t>
  </si>
  <si>
    <t>400x50mm chapa 16</t>
  </si>
  <si>
    <t>11264</t>
  </si>
  <si>
    <t>Cruzeta horizontal 90°</t>
  </si>
  <si>
    <t>200x50mm chapa 18</t>
  </si>
  <si>
    <t>11271</t>
  </si>
  <si>
    <t>8181</t>
  </si>
  <si>
    <t>Eletrocalha lisa tipo U</t>
  </si>
  <si>
    <t>8187</t>
  </si>
  <si>
    <t>13224</t>
  </si>
  <si>
    <t>Redução concêntrica</t>
  </si>
  <si>
    <t>200x400x50mm chapa 18</t>
  </si>
  <si>
    <t>8165</t>
  </si>
  <si>
    <t>Suporte vertical</t>
  </si>
  <si>
    <t>70x125mm</t>
  </si>
  <si>
    <t>8167</t>
  </si>
  <si>
    <t>70x183mm</t>
  </si>
  <si>
    <t>13895</t>
  </si>
  <si>
    <t>T horizontal 90°</t>
  </si>
  <si>
    <t>13902</t>
  </si>
  <si>
    <t>15533</t>
  </si>
  <si>
    <t>T reto 90°</t>
  </si>
  <si>
    <t>7720</t>
  </si>
  <si>
    <t>Tala plana perfurada</t>
  </si>
  <si>
    <t>50mm</t>
  </si>
  <si>
    <t>12750</t>
  </si>
  <si>
    <t>Tampa p/ T horizontal 90°</t>
  </si>
  <si>
    <t>12757</t>
  </si>
  <si>
    <t>16268</t>
  </si>
  <si>
    <t>Tampa p/ T reto 90°</t>
  </si>
  <si>
    <t>12644</t>
  </si>
  <si>
    <t>Tampa p/ cotovelo reto 90°</t>
  </si>
  <si>
    <t>11348</t>
  </si>
  <si>
    <t>Tampa p/ cruzeta horizontal 90°</t>
  </si>
  <si>
    <t>11355</t>
  </si>
  <si>
    <t>13635</t>
  </si>
  <si>
    <t>Tampa p/ redução concêntrica</t>
  </si>
  <si>
    <t>7797</t>
  </si>
  <si>
    <t>Tampa tipo U</t>
  </si>
  <si>
    <t>200mm chapa 24</t>
  </si>
  <si>
    <t>7799</t>
  </si>
  <si>
    <t>400mm chapa 22</t>
  </si>
  <si>
    <t>16737</t>
  </si>
  <si>
    <t>Terminal</t>
  </si>
  <si>
    <t>16744</t>
  </si>
  <si>
    <t>3843</t>
  </si>
  <si>
    <t>Eletroduto pesado</t>
  </si>
  <si>
    <t>3844</t>
  </si>
  <si>
    <t>2"</t>
  </si>
  <si>
    <t>3848</t>
  </si>
  <si>
    <t>6"</t>
  </si>
  <si>
    <t>103487</t>
  </si>
  <si>
    <t>8"</t>
  </si>
  <si>
    <t>103489</t>
  </si>
  <si>
    <t>5177</t>
  </si>
  <si>
    <t>Braçadeira PVC encaixe</t>
  </si>
  <si>
    <t>INCLUIR FIXAÇÃO</t>
  </si>
  <si>
    <t>5179</t>
  </si>
  <si>
    <t>6506</t>
  </si>
  <si>
    <t>Braçadeira galvan. tipo cunha</t>
  </si>
  <si>
    <t>6507</t>
  </si>
  <si>
    <t>6508</t>
  </si>
  <si>
    <t>1.1/4"</t>
  </si>
  <si>
    <t>6510</t>
  </si>
  <si>
    <t>6511</t>
  </si>
  <si>
    <t>2.1/2"</t>
  </si>
  <si>
    <t>6512</t>
  </si>
  <si>
    <t>6513</t>
  </si>
  <si>
    <t>4781</t>
  </si>
  <si>
    <t>Braçadeira galvan. tipo unha</t>
  </si>
  <si>
    <t>4783</t>
  </si>
  <si>
    <t>30503</t>
  </si>
  <si>
    <t>Curva 90º</t>
  </si>
  <si>
    <t>4161</t>
  </si>
  <si>
    <t>Eletroduto, vara 3,0m</t>
  </si>
  <si>
    <t>4162</t>
  </si>
  <si>
    <t>4163</t>
  </si>
  <si>
    <t>4164</t>
  </si>
  <si>
    <t>4165</t>
  </si>
  <si>
    <t>4166</t>
  </si>
  <si>
    <t>4167</t>
  </si>
  <si>
    <t>4168</t>
  </si>
  <si>
    <t>5816</t>
  </si>
  <si>
    <t>Braçadeira galvan. tipo U</t>
  </si>
  <si>
    <t>059030 (SBC)</t>
  </si>
  <si>
    <t>5383</t>
  </si>
  <si>
    <t>Eletroduto galvanizado</t>
  </si>
  <si>
    <t>8324</t>
  </si>
  <si>
    <t>Unidade consumidora individual</t>
  </si>
  <si>
    <t>Caixa para medidor trifásico</t>
  </si>
  <si>
    <t>6334</t>
  </si>
  <si>
    <t>Barr. trif., disj. geral, - DIN (Ref. Moratori) Cap. 24 disj. unip. - In barr. 150 A | 2,0 | pç | 101880</t>
  </si>
  <si>
    <t>6340</t>
  </si>
  <si>
    <t>Barr. trif., disj. geral, - DIN (Ref. Moratori) Cap. 50 disj. unip. - In barr. 225 A | 2,0 | pç | COMPOSIÇÃO</t>
  </si>
  <si>
    <t>6335</t>
  </si>
  <si>
    <t>Barr. trif., disj. geral, - DIN (Ref. Moratori) Cap. 70 disj. unip. - In barr. 225 A | 2,0 | pç | 064205 SBC</t>
  </si>
  <si>
    <t>32136</t>
  </si>
  <si>
    <t>Chave fusível</t>
  </si>
  <si>
    <t>100A-25K</t>
  </si>
  <si>
    <t>32140</t>
  </si>
  <si>
    <t>Cruzeta de madeira</t>
  </si>
  <si>
    <t>90x90x2000 mm</t>
  </si>
  <si>
    <t>32152</t>
  </si>
  <si>
    <t>Mufla externa</t>
  </si>
  <si>
    <t>22kV</t>
  </si>
  <si>
    <t>32155</t>
  </si>
  <si>
    <t>Para-Raios poliméricos</t>
  </si>
  <si>
    <t>12kV/10kA</t>
  </si>
  <si>
    <t>32111</t>
  </si>
  <si>
    <t>Poste de concreto</t>
  </si>
  <si>
    <t>11 m x 600 daN</t>
  </si>
  <si>
    <t>32149</t>
  </si>
  <si>
    <t>Suporte para cruzeta</t>
  </si>
  <si>
    <t>Metálico</t>
  </si>
  <si>
    <t>32157</t>
  </si>
  <si>
    <t>Suporte para trafo</t>
  </si>
  <si>
    <t>32137</t>
  </si>
  <si>
    <t>300 kVA</t>
  </si>
  <si>
    <t>127/220 V</t>
  </si>
  <si>
    <t>19613</t>
  </si>
  <si>
    <t>Barramento de equipotencialização | 11 terminais | 1,0 | pç</t>
  </si>
  <si>
    <t>4538</t>
  </si>
  <si>
    <t>Caixa de inspeção</t>
  </si>
  <si>
    <t>Cimento - Ø300x300mm</t>
  </si>
  <si>
    <t>32932</t>
  </si>
  <si>
    <t>Conector tipo "U"</t>
  </si>
  <si>
    <t>4557</t>
  </si>
  <si>
    <t>Haste de aterramento - cobreada</t>
  </si>
  <si>
    <t>3/4" x 2,40m</t>
  </si>
  <si>
    <t>5479</t>
  </si>
  <si>
    <t>Captor Franklin</t>
  </si>
  <si>
    <t>H=250mm - 02 descidas</t>
  </si>
  <si>
    <t>19629</t>
  </si>
  <si>
    <t>Mastro simples</t>
  </si>
  <si>
    <t>3m x ø1.1/2"</t>
  </si>
  <si>
    <t>96987, 96994,078033(SBC)</t>
  </si>
  <si>
    <t>3944</t>
  </si>
  <si>
    <t>Terminal Aéreo</t>
  </si>
  <si>
    <t>300 mm - Fixação rosca soberba</t>
  </si>
  <si>
    <t>5371</t>
  </si>
  <si>
    <t>Cabo de cobre Nú - 7 fios</t>
  </si>
  <si>
    <t>35mm²</t>
  </si>
  <si>
    <t>5372</t>
  </si>
  <si>
    <t>50mm²</t>
  </si>
  <si>
    <t>30620</t>
  </si>
  <si>
    <t>Conector estrutural</t>
  </si>
  <si>
    <t>Conector Estanhado</t>
  </si>
  <si>
    <t>INCLUSO CABOS</t>
  </si>
  <si>
    <t>30624</t>
  </si>
  <si>
    <t>4648</t>
  </si>
  <si>
    <t>Re-bar redonda aço galvanizado</t>
  </si>
  <si>
    <t>Aço carbono</t>
  </si>
  <si>
    <t>1400</t>
  </si>
  <si>
    <t>Bucha de redução concêntricas</t>
  </si>
  <si>
    <t>1 1/4"-1"</t>
  </si>
  <si>
    <t>INCLUÍDO BOMBAS</t>
  </si>
  <si>
    <t>Bomba Hidráulica - Recalque</t>
  </si>
  <si>
    <t>31519</t>
  </si>
  <si>
    <t>SCH</t>
  </si>
  <si>
    <t>Recalque - BC-92 S/T R/F 1 1/2 2CV R115</t>
  </si>
  <si>
    <t>102116</t>
  </si>
  <si>
    <t>2931</t>
  </si>
  <si>
    <t>Recalque - BCR 2010 - 1 CV</t>
  </si>
  <si>
    <t>102113</t>
  </si>
  <si>
    <t>Hidrômetro</t>
  </si>
  <si>
    <t>33387</t>
  </si>
  <si>
    <t>Caixa Hidrômetro</t>
  </si>
  <si>
    <t>Caixa hidrômetro c/ tampa em acrílico</t>
  </si>
  <si>
    <t>12774</t>
  </si>
  <si>
    <t>33384</t>
  </si>
  <si>
    <t>Kit de hidrômetro cavalete</t>
  </si>
  <si>
    <t>95635</t>
  </si>
  <si>
    <t>Metais</t>
  </si>
  <si>
    <t>2002</t>
  </si>
  <si>
    <t>Registro de esfera</t>
  </si>
  <si>
    <t>103042</t>
  </si>
  <si>
    <t>2062</t>
  </si>
  <si>
    <t>Registro esfera VS compacto soldável PVC</t>
  </si>
  <si>
    <t>25 mm</t>
  </si>
  <si>
    <t>94489</t>
  </si>
  <si>
    <t>2063</t>
  </si>
  <si>
    <t>32 mm</t>
  </si>
  <si>
    <t>94490</t>
  </si>
  <si>
    <t>2065</t>
  </si>
  <si>
    <t>50 mm</t>
  </si>
  <si>
    <t>94492</t>
  </si>
  <si>
    <t>2430</t>
  </si>
  <si>
    <t>Válvula de sucção</t>
  </si>
  <si>
    <t>99629</t>
  </si>
  <si>
    <t>2433</t>
  </si>
  <si>
    <t>99632</t>
  </si>
  <si>
    <t>1135</t>
  </si>
  <si>
    <t>Colar de tomada em PVC</t>
  </si>
  <si>
    <t>104031</t>
  </si>
  <si>
    <t>1144</t>
  </si>
  <si>
    <t>Joelho 90 soldável c/ rosca</t>
  </si>
  <si>
    <t>25 mm - 3/4"</t>
  </si>
  <si>
    <t>89412</t>
  </si>
  <si>
    <t>PVC rígido soldável</t>
  </si>
  <si>
    <t>3233</t>
  </si>
  <si>
    <t>Adapt sold c/ flange fixo p cx. d´água</t>
  </si>
  <si>
    <t>32 mm - 1"</t>
  </si>
  <si>
    <t>94658</t>
  </si>
  <si>
    <t>2195</t>
  </si>
  <si>
    <t>Adapt sold.curto c/bolsa-rosca p registro</t>
  </si>
  <si>
    <t>89429</t>
  </si>
  <si>
    <t>2196</t>
  </si>
  <si>
    <t>2201</t>
  </si>
  <si>
    <t>60 mm - 2"</t>
  </si>
  <si>
    <t>94664</t>
  </si>
  <si>
    <t>2220</t>
  </si>
  <si>
    <t>Bucha de redução sold. curta</t>
  </si>
  <si>
    <t>50 mm - 40 mm</t>
  </si>
  <si>
    <t>104009</t>
  </si>
  <si>
    <t>354</t>
  </si>
  <si>
    <t>Joelho 45 soldável</t>
  </si>
  <si>
    <t>89368</t>
  </si>
  <si>
    <t>611</t>
  </si>
  <si>
    <t>Joelho 90º soldável</t>
  </si>
  <si>
    <t>89362</t>
  </si>
  <si>
    <t>612</t>
  </si>
  <si>
    <t>89367</t>
  </si>
  <si>
    <t>613</t>
  </si>
  <si>
    <t>40 mm</t>
  </si>
  <si>
    <t>103980</t>
  </si>
  <si>
    <t>614</t>
  </si>
  <si>
    <t>103984</t>
  </si>
  <si>
    <t>185</t>
  </si>
  <si>
    <t>Joelho de redução 90 soldável</t>
  </si>
  <si>
    <t>32 mm - 25 mm</t>
  </si>
  <si>
    <t>103951</t>
  </si>
  <si>
    <t>1759</t>
  </si>
  <si>
    <t>Luva soldável</t>
  </si>
  <si>
    <t>89431</t>
  </si>
  <si>
    <t>1761</t>
  </si>
  <si>
    <t>103995</t>
  </si>
  <si>
    <t>3257</t>
  </si>
  <si>
    <t>Torneira de bóia</t>
  </si>
  <si>
    <t>94797</t>
  </si>
  <si>
    <t>2071</t>
  </si>
  <si>
    <t>Tubos</t>
  </si>
  <si>
    <t>89356</t>
  </si>
  <si>
    <t>2072</t>
  </si>
  <si>
    <t>89357</t>
  </si>
  <si>
    <t>2073</t>
  </si>
  <si>
    <t>103978</t>
  </si>
  <si>
    <t>2074</t>
  </si>
  <si>
    <t>103979</t>
  </si>
  <si>
    <t>1783</t>
  </si>
  <si>
    <t>Tê 90 soldável</t>
  </si>
  <si>
    <t>89398</t>
  </si>
  <si>
    <t>1785</t>
  </si>
  <si>
    <t>104004</t>
  </si>
  <si>
    <t>2662</t>
  </si>
  <si>
    <t>Tê de redução 90 soldável</t>
  </si>
  <si>
    <t>89626</t>
  </si>
  <si>
    <t>119</t>
  </si>
  <si>
    <t>União soldável</t>
  </si>
  <si>
    <t>89552</t>
  </si>
  <si>
    <t>120</t>
  </si>
  <si>
    <t>89568</t>
  </si>
  <si>
    <t>121</t>
  </si>
  <si>
    <t>89594</t>
  </si>
  <si>
    <t>1147</t>
  </si>
  <si>
    <t>Pré - moldado</t>
  </si>
  <si>
    <t>Reservatório concreto</t>
  </si>
  <si>
    <t>INCLUSO ESTRUTURAS</t>
  </si>
  <si>
    <t>285</t>
  </si>
  <si>
    <t>Caixa de inspeção esgoto simples</t>
  </si>
  <si>
    <t>CE- 60x60 cm</t>
  </si>
  <si>
    <t>97974, 98114</t>
  </si>
  <si>
    <t>956</t>
  </si>
  <si>
    <t>Caixa sifonada</t>
  </si>
  <si>
    <t>100x100x50</t>
  </si>
  <si>
    <t>89707</t>
  </si>
  <si>
    <t>958</t>
  </si>
  <si>
    <t>150x150x50</t>
  </si>
  <si>
    <t>89708</t>
  </si>
  <si>
    <t>2573</t>
  </si>
  <si>
    <t>Sifão de copo p/ pia e lavatório</t>
  </si>
  <si>
    <t>1" - 1.1/2"</t>
  </si>
  <si>
    <t>INCLUSO LOUÇAS</t>
  </si>
  <si>
    <t>2574</t>
  </si>
  <si>
    <t>1" - 2"</t>
  </si>
  <si>
    <t>2454</t>
  </si>
  <si>
    <t>Sifão flexível c/ Adaptador</t>
  </si>
  <si>
    <t>1.1/2" - 1.1/2"</t>
  </si>
  <si>
    <t>1230</t>
  </si>
  <si>
    <t>Sifão flexível p/ Mictório</t>
  </si>
  <si>
    <t>1.1/4"- 2"</t>
  </si>
  <si>
    <t>1140</t>
  </si>
  <si>
    <t>Válvula p/ lavatório e tanque</t>
  </si>
  <si>
    <t>1139</t>
  </si>
  <si>
    <t>Válvula p/ pia</t>
  </si>
  <si>
    <t>2266</t>
  </si>
  <si>
    <t>Válvula p/ tanque</t>
  </si>
  <si>
    <t>1 1/2"</t>
  </si>
  <si>
    <t>31909</t>
  </si>
  <si>
    <t>Anel de borracha</t>
  </si>
  <si>
    <t>100mm - 4"</t>
  </si>
  <si>
    <t>INCLUSO CONEXÕES</t>
  </si>
  <si>
    <t>31907</t>
  </si>
  <si>
    <t>50mm - 2"</t>
  </si>
  <si>
    <t>31908</t>
  </si>
  <si>
    <t>75mm - 3"</t>
  </si>
  <si>
    <t>428</t>
  </si>
  <si>
    <t>Bucha de redução longa</t>
  </si>
  <si>
    <t>104341</t>
  </si>
  <si>
    <t>786</t>
  </si>
  <si>
    <t>Curva 45 curta Amanco</t>
  </si>
  <si>
    <t>100 mm</t>
  </si>
  <si>
    <t>104063</t>
  </si>
  <si>
    <t>752</t>
  </si>
  <si>
    <t>Curva 45 longa</t>
  </si>
  <si>
    <t>2752</t>
  </si>
  <si>
    <t>Curva 90 curta</t>
  </si>
  <si>
    <t>89748</t>
  </si>
  <si>
    <t>2753</t>
  </si>
  <si>
    <t>89728</t>
  </si>
  <si>
    <t>2754</t>
  </si>
  <si>
    <t>89733</t>
  </si>
  <si>
    <t>2755</t>
  </si>
  <si>
    <t>75 mm</t>
  </si>
  <si>
    <t>89742</t>
  </si>
  <si>
    <t>2707</t>
  </si>
  <si>
    <t>Joelho 45</t>
  </si>
  <si>
    <t>89746</t>
  </si>
  <si>
    <t>2709</t>
  </si>
  <si>
    <t>89726</t>
  </si>
  <si>
    <t>2710</t>
  </si>
  <si>
    <t>89732</t>
  </si>
  <si>
    <t>2711</t>
  </si>
  <si>
    <t>89739</t>
  </si>
  <si>
    <t>1746</t>
  </si>
  <si>
    <t>Joelho 90</t>
  </si>
  <si>
    <t>89744</t>
  </si>
  <si>
    <t>1748</t>
  </si>
  <si>
    <t>89724</t>
  </si>
  <si>
    <t>1749</t>
  </si>
  <si>
    <t>89731</t>
  </si>
  <si>
    <t>2423</t>
  </si>
  <si>
    <t>Joelho 90 c/anel p/ esgoto secundário</t>
  </si>
  <si>
    <t>40 mm - 1.1/2"</t>
  </si>
  <si>
    <t>2140</t>
  </si>
  <si>
    <t>Junção simples</t>
  </si>
  <si>
    <t>100 mm - 50 mm</t>
  </si>
  <si>
    <t>104345</t>
  </si>
  <si>
    <t>2142</t>
  </si>
  <si>
    <t>100 mm- 100 mm</t>
  </si>
  <si>
    <t>89797</t>
  </si>
  <si>
    <t>19611</t>
  </si>
  <si>
    <t>40 mm x 40 mm</t>
  </si>
  <si>
    <t>89783</t>
  </si>
  <si>
    <t>2147</t>
  </si>
  <si>
    <t>75 mm - 50 mm</t>
  </si>
  <si>
    <t>89795, 89549</t>
  </si>
  <si>
    <t>Luva de correr</t>
  </si>
  <si>
    <t>89779</t>
  </si>
  <si>
    <t>3190</t>
  </si>
  <si>
    <t>89754</t>
  </si>
  <si>
    <t>2647</t>
  </si>
  <si>
    <t>Redução excêntrica</t>
  </si>
  <si>
    <t>53508 (SBC)</t>
  </si>
  <si>
    <t>2648</t>
  </si>
  <si>
    <t>100 mm - 75 mm</t>
  </si>
  <si>
    <t>89557</t>
  </si>
  <si>
    <t>2650</t>
  </si>
  <si>
    <t>89549</t>
  </si>
  <si>
    <t>2244</t>
  </si>
  <si>
    <t>Tubo PVC ponta-bolsa c/ virola</t>
  </si>
  <si>
    <t>100 mm - 4"</t>
  </si>
  <si>
    <t>89714</t>
  </si>
  <si>
    <t>2245</t>
  </si>
  <si>
    <t>150 mm - 6"</t>
  </si>
  <si>
    <t>104086</t>
  </si>
  <si>
    <t>2246</t>
  </si>
  <si>
    <t>50 mm - 2"</t>
  </si>
  <si>
    <t>89712</t>
  </si>
  <si>
    <t>2247</t>
  </si>
  <si>
    <t>75 mm - 3"</t>
  </si>
  <si>
    <t>89713</t>
  </si>
  <si>
    <t>3224</t>
  </si>
  <si>
    <t>Tubo rígido c/ ponta e bolsa soldável</t>
  </si>
  <si>
    <t>89711</t>
  </si>
  <si>
    <t>2640</t>
  </si>
  <si>
    <t>Tubo rígido c/ ponta lisa</t>
  </si>
  <si>
    <t>2641</t>
  </si>
  <si>
    <t>2642</t>
  </si>
  <si>
    <t>2643</t>
  </si>
  <si>
    <t>905</t>
  </si>
  <si>
    <t>Tê sanitário</t>
  </si>
  <si>
    <t>100 mm - 100 mm</t>
  </si>
  <si>
    <t>89796</t>
  </si>
  <si>
    <t>906</t>
  </si>
  <si>
    <t>104344</t>
  </si>
  <si>
    <t>910</t>
  </si>
  <si>
    <t>50 mm - 50 mm</t>
  </si>
  <si>
    <t>89784</t>
  </si>
  <si>
    <t>920</t>
  </si>
  <si>
    <t>Vedação p/ saída de vaso sanitário</t>
  </si>
  <si>
    <t>1887</t>
  </si>
  <si>
    <t>Alça</t>
  </si>
  <si>
    <t>Ferro</t>
  </si>
  <si>
    <t>INCLUSO UNIDADE</t>
  </si>
  <si>
    <t>1860</t>
  </si>
  <si>
    <t>Argamassa</t>
  </si>
  <si>
    <t>1864</t>
  </si>
  <si>
    <t>Brita</t>
  </si>
  <si>
    <t>nº3</t>
  </si>
  <si>
    <t>1865</t>
  </si>
  <si>
    <t>nº4</t>
  </si>
  <si>
    <t>1846</t>
  </si>
  <si>
    <t>Concreto</t>
  </si>
  <si>
    <t>3002</t>
  </si>
  <si>
    <t>Tampa</t>
  </si>
  <si>
    <t>Hermética</t>
  </si>
  <si>
    <t>2823</t>
  </si>
  <si>
    <t>Tijolo</t>
  </si>
  <si>
    <t>Furado</t>
  </si>
  <si>
    <t>2517</t>
  </si>
  <si>
    <t>Bombas TH</t>
  </si>
  <si>
    <t>THLI-13 2CV</t>
  </si>
  <si>
    <t>1655</t>
  </si>
  <si>
    <t>Adapt. p/ cx. d´agua de concreto 150 mm</t>
  </si>
  <si>
    <t>52935</t>
  </si>
  <si>
    <t>32443</t>
  </si>
  <si>
    <t>Bucha de redução | 3/8" x 1/2" | 2,0 | pç</t>
  </si>
  <si>
    <t>1073</t>
  </si>
  <si>
    <t>Cotovelo 90</t>
  </si>
  <si>
    <t>838</t>
  </si>
  <si>
    <t>Curva macho - fêmea</t>
  </si>
  <si>
    <t>2037</t>
  </si>
  <si>
    <t>Luva</t>
  </si>
  <si>
    <t>633</t>
  </si>
  <si>
    <t>Niple duplo</t>
  </si>
  <si>
    <t>1214</t>
  </si>
  <si>
    <t>Niples p/ união</t>
  </si>
  <si>
    <t>244</t>
  </si>
  <si>
    <t>Tubo de aço galvanizado</t>
  </si>
  <si>
    <t>25 mm - 1"</t>
  </si>
  <si>
    <t>248</t>
  </si>
  <si>
    <t>65 mm - 2.1/2"</t>
  </si>
  <si>
    <t>170</t>
  </si>
  <si>
    <t>Tê</t>
  </si>
  <si>
    <t>222</t>
  </si>
  <si>
    <t>Tê de redução</t>
  </si>
  <si>
    <t>2.1/2" x 1"</t>
  </si>
  <si>
    <t>92642, 92910,92929</t>
  </si>
  <si>
    <t>2448</t>
  </si>
  <si>
    <t>União ass. cônico de bronze/ferro</t>
  </si>
  <si>
    <t>2618</t>
  </si>
  <si>
    <t>União ass. de ferro conico macho-fêmea</t>
  </si>
  <si>
    <t>2632</t>
  </si>
  <si>
    <t>Adaptador storz - roscas interna</t>
  </si>
  <si>
    <t>101916, 96765</t>
  </si>
  <si>
    <t>30479</t>
  </si>
  <si>
    <t>Caixa para abrigo de mangueiras</t>
  </si>
  <si>
    <t>90 x 60 x 30 cm</t>
  </si>
  <si>
    <t>684</t>
  </si>
  <si>
    <t>Dupla - 2.1/2" x 1.1/2" | 2,0 | pç | 96765</t>
  </si>
  <si>
    <t>3283</t>
  </si>
  <si>
    <t>Esguicho jato regulável</t>
  </si>
  <si>
    <t>1.1/2" 40mm</t>
  </si>
  <si>
    <t>1309</t>
  </si>
  <si>
    <t>Mangueiras</t>
  </si>
  <si>
    <t>1.1/2 " 15 m</t>
  </si>
  <si>
    <t>96765, 101915</t>
  </si>
  <si>
    <t>1249</t>
  </si>
  <si>
    <t>Niple paralelo em ferro maleável</t>
  </si>
  <si>
    <t>INCLUSO HIDRANTE</t>
  </si>
  <si>
    <t>1324</t>
  </si>
  <si>
    <t>2.1/2" x 1.1/2" | 2,0 | pç | INCLUSO HIDRANTE</t>
  </si>
  <si>
    <t>1374</t>
  </si>
  <si>
    <t>2 1/2" | 1,0 | pç | 101916</t>
  </si>
  <si>
    <t>1542</t>
  </si>
  <si>
    <t>Registro globo</t>
  </si>
  <si>
    <t>2 1/2" 45º</t>
  </si>
  <si>
    <t>1533</t>
  </si>
  <si>
    <t>Tampão cego com corrente tipo storz</t>
  </si>
  <si>
    <t>1534</t>
  </si>
  <si>
    <t>1395</t>
  </si>
  <si>
    <t>(70x60) cm | 1,0 | pç | INCLUSO HIDRANTE DE RECALQUE</t>
  </si>
  <si>
    <t>1855</t>
  </si>
  <si>
    <t>Registro bruto de gaveta industrial</t>
  </si>
  <si>
    <t>1578</t>
  </si>
  <si>
    <t>Valvula de retenção vertical</t>
  </si>
  <si>
    <t>1344</t>
  </si>
  <si>
    <t>Válvula de retenção horiz c/ portinhola</t>
  </si>
  <si>
    <t>32438</t>
  </si>
  <si>
    <t>Manômetro</t>
  </si>
  <si>
    <t>3/8"</t>
  </si>
  <si>
    <t>101917, 055357 (SBC)</t>
  </si>
  <si>
    <t>918</t>
  </si>
  <si>
    <t>Boca de lobo para drenagem pluvial</t>
  </si>
  <si>
    <t>BL- entrada greide</t>
  </si>
  <si>
    <t>97933</t>
  </si>
  <si>
    <t>488</t>
  </si>
  <si>
    <t>Caixa de areia pluvial com grelha</t>
  </si>
  <si>
    <t>CAG- 60x60cm</t>
  </si>
  <si>
    <t>101802, 053878 SBC</t>
  </si>
  <si>
    <t>489</t>
  </si>
  <si>
    <t>CAG- 80x80cm</t>
  </si>
  <si>
    <t>1503</t>
  </si>
  <si>
    <t>Poço de visita para drenagem pluvial</t>
  </si>
  <si>
    <t>PVD- 100x100 cm</t>
  </si>
  <si>
    <t>99285, 98114</t>
  </si>
  <si>
    <t>33272</t>
  </si>
  <si>
    <t>Tubo Isolante Esponjoso</t>
  </si>
  <si>
    <t>1 1/4"</t>
  </si>
  <si>
    <t>39707</t>
  </si>
  <si>
    <t>31974</t>
  </si>
  <si>
    <t>Residencial</t>
  </si>
  <si>
    <t>Até 1200m²</t>
  </si>
  <si>
    <t>IT 40.05.0550</t>
  </si>
  <si>
    <t>1751</t>
  </si>
  <si>
    <t>Ralo abacaxi</t>
  </si>
  <si>
    <t>100mm</t>
  </si>
  <si>
    <t>32008</t>
  </si>
  <si>
    <t>32009</t>
  </si>
  <si>
    <t>150mm - 6"</t>
  </si>
  <si>
    <t>32010</t>
  </si>
  <si>
    <t>200mm - 8"</t>
  </si>
  <si>
    <t>32006</t>
  </si>
  <si>
    <t>250 mm - 10"</t>
  </si>
  <si>
    <t>32007</t>
  </si>
  <si>
    <t>300 mm - 12"</t>
  </si>
  <si>
    <t>32013</t>
  </si>
  <si>
    <t>Tubo PVC Liso</t>
  </si>
  <si>
    <t>89512</t>
  </si>
  <si>
    <t>32000</t>
  </si>
  <si>
    <t>104166</t>
  </si>
  <si>
    <t>32001</t>
  </si>
  <si>
    <t>200 mm - 8"</t>
  </si>
  <si>
    <t>90696</t>
  </si>
  <si>
    <t>32002</t>
  </si>
  <si>
    <t>90697</t>
  </si>
  <si>
    <t>32003</t>
  </si>
  <si>
    <t>90698</t>
  </si>
  <si>
    <t>31910</t>
  </si>
  <si>
    <t>757</t>
  </si>
  <si>
    <t>Cap</t>
  </si>
  <si>
    <t>Freio de Água 200 mm</t>
  </si>
  <si>
    <t>IT 40.05.1050</t>
  </si>
  <si>
    <t>Sifão Ladrão 200 mm</t>
  </si>
  <si>
    <t>IT 40.05.0200</t>
  </si>
  <si>
    <t>753</t>
  </si>
  <si>
    <t>150 mm</t>
  </si>
  <si>
    <t>95694</t>
  </si>
  <si>
    <t>2358</t>
  </si>
  <si>
    <t>Curva 90 longa</t>
  </si>
  <si>
    <t>2359</t>
  </si>
  <si>
    <t>2708</t>
  </si>
  <si>
    <t>104168</t>
  </si>
  <si>
    <t>89529</t>
  </si>
  <si>
    <t>1747</t>
  </si>
  <si>
    <t>104167</t>
  </si>
  <si>
    <t>2144</t>
  </si>
  <si>
    <t>150 mm - 100 mm</t>
  </si>
  <si>
    <t>104174</t>
  </si>
  <si>
    <t>89556</t>
  </si>
  <si>
    <t>2649</t>
  </si>
  <si>
    <t>104173</t>
  </si>
  <si>
    <t>PVC Vinilfort</t>
  </si>
  <si>
    <t>17</t>
  </si>
  <si>
    <t>250 mm</t>
  </si>
  <si>
    <t>104320</t>
  </si>
  <si>
    <t>355</t>
  </si>
  <si>
    <t>105180</t>
  </si>
  <si>
    <t>104319</t>
  </si>
  <si>
    <t>2289</t>
  </si>
  <si>
    <t>Luva de correr p/ tubo</t>
  </si>
  <si>
    <t>104159</t>
  </si>
  <si>
    <t>2913</t>
  </si>
  <si>
    <t>Luva de redução soldável</t>
  </si>
  <si>
    <t>40 mm - 32 mm</t>
  </si>
  <si>
    <t>105143</t>
  </si>
  <si>
    <t>104322</t>
  </si>
  <si>
    <t>104316</t>
  </si>
  <si>
    <t>94650</t>
  </si>
  <si>
    <t>104324</t>
  </si>
  <si>
    <t>1784</t>
  </si>
  <si>
    <t>94692</t>
  </si>
  <si>
    <t>30594</t>
  </si>
  <si>
    <t>Condulete alum. encaixe tipo X</t>
  </si>
  <si>
    <t>3/4" sem tampa</t>
  </si>
  <si>
    <t>62615</t>
  </si>
  <si>
    <t>6494</t>
  </si>
  <si>
    <t>Luva aço galvan. leve</t>
  </si>
  <si>
    <t>INCLUSO ELETRODUTOS</t>
  </si>
  <si>
    <t>30597</t>
  </si>
  <si>
    <t>Tampa metálica p/ condulete</t>
  </si>
  <si>
    <t>Tampa cega</t>
  </si>
  <si>
    <t>95801</t>
  </si>
  <si>
    <t>5824</t>
  </si>
  <si>
    <t>Braçadeira galvan. tipo D</t>
  </si>
  <si>
    <t>5949</t>
  </si>
  <si>
    <t>Cabo Blindado 3 vias</t>
  </si>
  <si>
    <t>1,5mm2</t>
  </si>
  <si>
    <t>58563</t>
  </si>
  <si>
    <t>5954</t>
  </si>
  <si>
    <t>Eletroduto galvanizado, vara 3,0m</t>
  </si>
  <si>
    <t>30659</t>
  </si>
  <si>
    <t>Alarme de incêndio</t>
  </si>
  <si>
    <t>Acionador com sirene 2 LEDs convencional 24V</t>
  </si>
  <si>
    <t>30662</t>
  </si>
  <si>
    <t>Acionador manual endereçável (S)</t>
  </si>
  <si>
    <t>30671</t>
  </si>
  <si>
    <t>Extintor portátil</t>
  </si>
  <si>
    <t>Extintor PQS 6kg ABC</t>
  </si>
  <si>
    <t>Suporte Parede</t>
  </si>
  <si>
    <t>INCLUSO EXTINTOR</t>
  </si>
  <si>
    <t>Tripé suporte solo</t>
  </si>
  <si>
    <t>30676</t>
  </si>
  <si>
    <t>Iluminação de emergência</t>
  </si>
  <si>
    <t>Autônoma LED 300 lúmens</t>
  </si>
  <si>
    <t>30681</t>
  </si>
  <si>
    <t>Sinalização de emergência</t>
  </si>
  <si>
    <t>Placa fotoluminescente alarme de incêndio de PVC 15x20cm</t>
  </si>
  <si>
    <t>30682</t>
  </si>
  <si>
    <t>Placa fotoluminescente bomba de incêndio de PVC 15x20cm</t>
  </si>
  <si>
    <t>30684</t>
  </si>
  <si>
    <t>Placa fotoluminescente central de incêndio de PVC 24 x 12cm</t>
  </si>
  <si>
    <t>30687</t>
  </si>
  <si>
    <t>Placa fotoluminescente extintor de PVC 15x15cm</t>
  </si>
  <si>
    <t>30691</t>
  </si>
  <si>
    <t>Placa fotoluminescente mangueira de PVC 15x15cm</t>
  </si>
  <si>
    <t>30705</t>
  </si>
  <si>
    <t>Sinalização de emergência | 2,0 | pç | 05.054.0102-0</t>
  </si>
  <si>
    <t>30706</t>
  </si>
  <si>
    <t>Sinalização de emergência | 3,0 | pç | 05.054.0102-0</t>
  </si>
  <si>
    <t>30709</t>
  </si>
  <si>
    <t>Placa fotoluminescente saída de PVC 24x12cm</t>
  </si>
  <si>
    <t>30707</t>
  </si>
  <si>
    <t>Placa fotoluminescente saída seta para esquerda de PVC 24x12cm</t>
  </si>
  <si>
    <t>30712</t>
  </si>
  <si>
    <t>Placa fotoluminescente sirene de PVC 20x20cm</t>
  </si>
  <si>
    <t>Central alarme de incêndio endereçavel</t>
  </si>
  <si>
    <t>12Vcc - 01 laço - 120 pontos</t>
  </si>
  <si>
    <t>55570</t>
  </si>
  <si>
    <t>89803</t>
  </si>
  <si>
    <t>89807</t>
  </si>
  <si>
    <t>2361</t>
  </si>
  <si>
    <t>89802</t>
  </si>
  <si>
    <t>89806</t>
  </si>
  <si>
    <t>89801</t>
  </si>
  <si>
    <t>2146</t>
  </si>
  <si>
    <t>89827</t>
  </si>
  <si>
    <t>104350</t>
  </si>
  <si>
    <t>89814</t>
  </si>
  <si>
    <t>885</t>
  </si>
  <si>
    <t>Terminal de ventilação</t>
  </si>
  <si>
    <t>104348</t>
  </si>
  <si>
    <t>3260</t>
  </si>
  <si>
    <t>104351</t>
  </si>
  <si>
    <t>89798</t>
  </si>
  <si>
    <t>2644</t>
  </si>
  <si>
    <t>89799</t>
  </si>
  <si>
    <t>89825</t>
  </si>
  <si>
    <t>911</t>
  </si>
  <si>
    <t>53309</t>
  </si>
  <si>
    <t>785</t>
  </si>
  <si>
    <t>Bebedouro</t>
  </si>
  <si>
    <t>25mmx 1/2"</t>
  </si>
  <si>
    <t>1448</t>
  </si>
  <si>
    <t>Chuveiro</t>
  </si>
  <si>
    <t>25mm x 1/2"</t>
  </si>
  <si>
    <t>1492</t>
  </si>
  <si>
    <t>Ducha higiênica</t>
  </si>
  <si>
    <t>38189</t>
  </si>
  <si>
    <t>745</t>
  </si>
  <si>
    <t>Mictório de Descarga Descontínua</t>
  </si>
  <si>
    <t>2538</t>
  </si>
  <si>
    <t>Torneira de Pia de Cozinha</t>
  </si>
  <si>
    <t>25mm - 3/4"</t>
  </si>
  <si>
    <t>592</t>
  </si>
  <si>
    <t>Torneira de Tanque de Lavar</t>
  </si>
  <si>
    <t>25mmx 3/4"</t>
  </si>
  <si>
    <t>542</t>
  </si>
  <si>
    <t>Torneira de lavatório</t>
  </si>
  <si>
    <t>25 mm - 1/2"</t>
  </si>
  <si>
    <t>COMP (3X)</t>
  </si>
  <si>
    <t>579</t>
  </si>
  <si>
    <t>Vaso Sanitário c/ cx. acoplada</t>
  </si>
  <si>
    <t>COMP., 86932</t>
  </si>
  <si>
    <t>1385</t>
  </si>
  <si>
    <t>Registro de gaveta c/ canopla cromada</t>
  </si>
  <si>
    <t>89987</t>
  </si>
  <si>
    <t>2064</t>
  </si>
  <si>
    <t>Registro esfera VS compacto soldável PVC 40 mm | 2,0 | pç | 94491</t>
  </si>
  <si>
    <t>Registro esfera VS compacto soldável PVC 50 mm | 5,0 | pç | 94492</t>
  </si>
  <si>
    <t>2364</t>
  </si>
  <si>
    <t>Pressmatic mictório cromado</t>
  </si>
  <si>
    <t>133</t>
  </si>
  <si>
    <t>1/2 - 30cm | 23,0 | pç | INCLUSO LOUÇAS</t>
  </si>
  <si>
    <t>1138</t>
  </si>
  <si>
    <t>Engate flexível plástico</t>
  </si>
  <si>
    <t>1/2 - 30cm</t>
  </si>
  <si>
    <t>1224</t>
  </si>
  <si>
    <t>Adapt sold. c/ flange livre p/ cx. d´água</t>
  </si>
  <si>
    <t>50 mm- 1.1/2"</t>
  </si>
  <si>
    <t>94706</t>
  </si>
  <si>
    <t>89383</t>
  </si>
  <si>
    <t>2252</t>
  </si>
  <si>
    <t>Bucha de redução sold. longa</t>
  </si>
  <si>
    <t>40 mm - 25 mm</t>
  </si>
  <si>
    <t>104014</t>
  </si>
  <si>
    <t>2254</t>
  </si>
  <si>
    <t>50 mm - 25 mm</t>
  </si>
  <si>
    <t>103999</t>
  </si>
  <si>
    <t>1830</t>
  </si>
  <si>
    <t>Curva 45 soldável</t>
  </si>
  <si>
    <t>103981</t>
  </si>
  <si>
    <t>1831</t>
  </si>
  <si>
    <t>103987</t>
  </si>
  <si>
    <t>1767</t>
  </si>
  <si>
    <t>Curva 90 soldável</t>
  </si>
  <si>
    <t>353</t>
  </si>
  <si>
    <t>89363</t>
  </si>
  <si>
    <t>356</t>
  </si>
  <si>
    <t>89502</t>
  </si>
  <si>
    <t>89497</t>
  </si>
  <si>
    <t>1758</t>
  </si>
  <si>
    <t>89378</t>
  </si>
  <si>
    <t>1760</t>
  </si>
  <si>
    <t>103988</t>
  </si>
  <si>
    <t>26589</t>
  </si>
  <si>
    <t>Registro de pressão c/ canopla cromada</t>
  </si>
  <si>
    <t>89985</t>
  </si>
  <si>
    <t>1782</t>
  </si>
  <si>
    <t>89440</t>
  </si>
  <si>
    <t>31904</t>
  </si>
  <si>
    <t>94692, 104014</t>
  </si>
  <si>
    <t>2660</t>
  </si>
  <si>
    <t>118</t>
  </si>
  <si>
    <t>89536</t>
  </si>
  <si>
    <t>2541</t>
  </si>
  <si>
    <t>Joelho 90º soldável com bucha de latão 25 mm - 3/4" | 6,0 | pç | 94672</t>
  </si>
  <si>
    <t>3016</t>
  </si>
  <si>
    <t>25 mm- 1/2" | 51,0 | pç | 90373</t>
  </si>
  <si>
    <t>933</t>
  </si>
  <si>
    <t>Tê red.90 sold c/ bucha latão B central</t>
  </si>
  <si>
    <t>25 mm -1/2"</t>
  </si>
  <si>
    <t>89396</t>
  </si>
  <si>
    <t>646</t>
  </si>
  <si>
    <t>Torneira de Jardim</t>
  </si>
  <si>
    <t>25 mm x 3/4"</t>
  </si>
  <si>
    <t>18.009.0078-0</t>
  </si>
  <si>
    <t>Registro esfera VS compacto soldável PVC 25 mm | 2,0 | pç | 94489</t>
  </si>
  <si>
    <t>Registro esfera VS compacto soldável PVC 32 mm | 2,0 | pç | 94490</t>
  </si>
  <si>
    <t>Registro esfera VS compacto soldável PVC 50 mm | 2,0 | pç | 94492</t>
  </si>
  <si>
    <t>2218</t>
  </si>
  <si>
    <t>103953</t>
  </si>
  <si>
    <t>89413</t>
  </si>
  <si>
    <t>103974</t>
  </si>
  <si>
    <t>89432</t>
  </si>
  <si>
    <t>89403</t>
  </si>
  <si>
    <t>94690</t>
  </si>
  <si>
    <t>89627</t>
  </si>
  <si>
    <t>Joelho 90º soldável com bucha de latão</t>
  </si>
  <si>
    <t>94672</t>
  </si>
  <si>
    <t>1229</t>
  </si>
  <si>
    <t>Tê sold c/ bucha latão bolsa central</t>
  </si>
  <si>
    <t>25 mm- 3/4"</t>
  </si>
  <si>
    <t>90374</t>
  </si>
  <si>
    <t>Lista de Materiais Macaé</t>
  </si>
  <si>
    <t>conector box reto</t>
  </si>
  <si>
    <t>061874 (SBC)</t>
  </si>
  <si>
    <t>Caixa para piso</t>
  </si>
  <si>
    <t>Tampa para caixa de piso</t>
  </si>
  <si>
    <t>059334 (SBC)</t>
  </si>
  <si>
    <t>059121 (SBC)</t>
  </si>
  <si>
    <t>Suporte p/ tomada em cx. de piso</t>
  </si>
  <si>
    <t>Tomada RJ - 2 módulos</t>
  </si>
  <si>
    <t>INCLUSO TOMADA PISO</t>
  </si>
  <si>
    <t>Distanciador baixo p/ tirante</t>
  </si>
  <si>
    <t>100x100x80 mm</t>
  </si>
  <si>
    <t>150x150x80 mm</t>
  </si>
  <si>
    <t>15.018.0136-0</t>
  </si>
  <si>
    <t>Cruzeta (X) horizontal 90º</t>
  </si>
  <si>
    <t>200x100mm chapa 18</t>
  </si>
  <si>
    <t>Curva horizontal 90°</t>
  </si>
  <si>
    <t>Curva vertical externa 90°</t>
  </si>
  <si>
    <t>100x50mm chapa 18</t>
  </si>
  <si>
    <t>Eletrocalha perfurada tipo C</t>
  </si>
  <si>
    <t>100x200x50mm chapa 18</t>
  </si>
  <si>
    <t>120x175mm</t>
  </si>
  <si>
    <t>70x96mm</t>
  </si>
  <si>
    <t>modulo para tomada de embutir</t>
  </si>
  <si>
    <t>módulo para tomada de embutir RJ 45 sem keystone</t>
  </si>
  <si>
    <t>COMP. MACAÉ 41</t>
  </si>
  <si>
    <t>Eletroduto flexível sealtube</t>
  </si>
  <si>
    <t>Eletroduto flexível pesado PEAD</t>
  </si>
  <si>
    <t>abraçadeira galvan. tipo cunha</t>
  </si>
  <si>
    <t>INCLUSO NA FIXAÇÃO</t>
  </si>
  <si>
    <t>Curva 90º Longa</t>
  </si>
  <si>
    <t>CONTROLE DA PROPOSTA</t>
  </si>
  <si>
    <t>Ajustar?</t>
  </si>
  <si>
    <t>Desconto (%)</t>
  </si>
  <si>
    <t>Valor original c/ BDI</t>
  </si>
  <si>
    <t>Total original</t>
  </si>
  <si>
    <t>Valor-alvo da proposta</t>
  </si>
  <si>
    <t>Desconto do grupo automático; SIM em K substitui pelo desconto individual de L.</t>
  </si>
  <si>
    <t>Total atualizado</t>
  </si>
  <si>
    <t>Diferença para o alvo</t>
  </si>
  <si>
    <t>SIM</t>
  </si>
  <si>
    <t>Como usar</t>
  </si>
  <si>
    <t>Marque SIM e informe o desconto somente nos itens escolhidos.</t>
  </si>
  <si>
    <t>NÃO</t>
  </si>
  <si>
    <t>CONTROLE DE DESCONTOS POR GRUPO</t>
  </si>
  <si>
    <t>Aplicar?</t>
  </si>
  <si>
    <t>Valor original na planilha</t>
  </si>
  <si>
    <t>Valor-alvo</t>
  </si>
  <si>
    <t>Desconto efetivo</t>
  </si>
  <si>
    <t>Valor calculado</t>
  </si>
  <si>
    <t>Diferença</t>
  </si>
  <si>
    <t>Projetos</t>
  </si>
  <si>
    <t>1.</t>
  </si>
  <si>
    <t>Administração Local</t>
  </si>
  <si>
    <t>2.1.</t>
  </si>
  <si>
    <t>Canteiro</t>
  </si>
  <si>
    <t>2.2.</t>
  </si>
  <si>
    <t>Fundações</t>
  </si>
  <si>
    <t>4.</t>
  </si>
  <si>
    <t>Estruturas</t>
  </si>
  <si>
    <t>5.</t>
  </si>
  <si>
    <t>Arquitetura</t>
  </si>
  <si>
    <t>6.</t>
  </si>
  <si>
    <t>Instalações</t>
  </si>
  <si>
    <t>9., 10.</t>
  </si>
  <si>
    <t>Cobertura</t>
  </si>
  <si>
    <t>11.</t>
  </si>
  <si>
    <t>Incêndio</t>
  </si>
  <si>
    <t>12.</t>
  </si>
  <si>
    <t>Paisagismo</t>
  </si>
  <si>
    <t>13.</t>
  </si>
  <si>
    <t>Indicadores</t>
  </si>
  <si>
    <t>Total original dos grupos</t>
  </si>
  <si>
    <t>Total-alvo dos grupos</t>
  </si>
  <si>
    <t>Redução dos grupos</t>
  </si>
  <si>
    <t>Desconto global dos grupos</t>
  </si>
  <si>
    <t>Diferença real por arredondamento</t>
  </si>
  <si>
    <t>META FINAL DA PROPOSTA</t>
  </si>
  <si>
    <t>TOTAL CALCULADO</t>
  </si>
  <si>
    <t>DIFERENÇA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</si>
</sst>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R$&quot;\ * #,##0.00_-;\-&quot;R$&quot;\ * #,##0.00_-;_-&quot;R$&quot;\ * &quot;-&quot;??_-;_-@_-"/>
    <numFmt numFmtId="164" formatCode="\R\$\ #,##0.00"/>
    <numFmt numFmtId="165" formatCode="0.000000%"/>
  </numFmts>
  <fonts count="10">
    <font>
      <sz val="11"/>
      <name val="Carlito"/>
    </font>
    <font>
      <b/>
      <sz val="11"/>
      <color rgb="FFFFFFFF"/>
      <name val="Carlito"/>
    </font>
    <font>
      <b/>
      <sz val="11"/>
      <name val="Carlito"/>
    </font>
    <font>
      <b/>
      <sz val="14"/>
      <color rgb="FFFFFFFF"/>
      <name val="Carlito"/>
    </font>
    <font>
      <sz val="11"/>
      <name val="Carlito"/>
    </font>
    <font>
      <i/>
      <sz val="11"/>
      <color rgb="FF666666"/>
      <name val="Carlito"/>
    </font>
    <font>
      <b/>
      <sz val="16"/>
      <color rgb="FFFFFFFF"/>
      <name val="Carlito"/>
    </font>
    <font>
      <i/>
      <sz val="11"/>
      <color rgb="FF1F1F1F"/>
      <name val="Carlito"/>
    </font>
    <font>
      <b/>
      <i/>
      <sz val="11"/>
      <name val="Carlito"/>
    </font>
    <font>
      <sz val="11"/>
      <color theme="0"/>
      <name val="Carlito"/>
    </font>
  </fonts>
  <fills count="20">
    <fill>
      <patternFill patternType="none"/>
    </fill>
    <fill>
      <patternFill patternType="gray125"/>
    </fill>
    <fill>
      <patternFill patternType="solid">
        <fgColor rgb="FF1F4E78"/>
      </patternFill>
    </fill>
    <fill>
      <patternFill patternType="solid">
        <fgColor rgb="FFD9EAF7"/>
      </patternFill>
    </fill>
    <fill>
      <patternFill patternType="solid">
        <fgColor rgb="FFEAF3F8"/>
      </patternFill>
    </fill>
    <fill>
      <patternFill patternType="solid">
        <fgColor rgb="FF5B9BD5"/>
      </patternFill>
    </fill>
    <fill>
      <patternFill patternType="solid">
        <fgColor rgb="FF1F4E78"/>
      </patternFill>
    </fill>
    <fill>
      <patternFill patternType="solid">
        <fgColor rgb="FFD9EAF7"/>
      </patternFill>
    </fill>
    <fill>
      <patternFill patternType="solid">
        <fgColor rgb="FF5B9BD5"/>
      </patternFill>
    </fill>
    <fill>
      <patternFill patternType="solid">
        <fgColor rgb="FFEAF3F8"/>
      </patternFill>
    </fill>
    <fill>
      <patternFill patternType="solid">
        <fgColor rgb="FFFFFFFF"/>
      </patternFill>
    </fill>
    <fill>
      <patternFill patternType="solid">
        <fgColor rgb="FFD9EAD3"/>
      </patternFill>
    </fill>
    <fill>
      <patternFill patternType="solid">
        <fgColor rgb="FF1F4E78"/>
      </patternFill>
    </fill>
    <fill>
      <patternFill patternType="solid">
        <fgColor rgb="FFD9EAF7"/>
      </patternFill>
    </fill>
    <fill>
      <patternFill patternType="solid">
        <fgColor rgb="FFFFF2CC"/>
      </patternFill>
    </fill>
    <fill>
      <patternFill patternType="solid">
        <fgColor rgb="FF1F4E78"/>
      </patternFill>
    </fill>
    <fill>
      <patternFill patternType="solid">
        <fgColor rgb="FFD9EAF7"/>
      </patternFill>
    </fill>
    <fill>
      <patternFill patternType="solid">
        <fgColor rgb="FF5B9BD5"/>
      </patternFill>
    </fill>
    <fill>
      <patternFill patternType="solid">
        <fgColor rgb="FFFFF2CC"/>
      </patternFill>
    </fill>
    <fill>
      <patternFill patternType="solid">
        <fgColor rgb="FFE2F0D9"/>
      </patternFill>
    </fill>
  </fills>
  <borders count="2">
    <border>
      <left/>
      <right/>
      <top/>
      <bottom/>
      <diagonal/>
    </border>
    <border>
      <left/>
      <right/>
      <top/>
      <bottom/>
      <diagonal/>
    </border>
  </borders>
  <cellStyleXfs count="2">
    <xf numFmtId="0" fontId="0" fillId="0" borderId="1"/>
    <xf numFmtId="44" fontId="4" fillId="0" borderId="0" applyFont="0" applyFill="0" applyBorder="0" applyAlignment="0" applyProtection="0"/>
  </cellStyleXfs>
  <cellXfs count="76">
    <xf numFmtId="0" fontId="0" fillId="0" borderId="0" xfId="0" applyBorder="1"/>
    <xf numFmtId="0" fontId="0" fillId="0" borderId="1" xfId="0"/>
    <xf numFmtId="0" fontId="1" fillId="2" borderId="0" xfId="0" applyFont="1" applyFill="1" applyBorder="1"/>
    <xf numFmtId="0" fontId="2" fillId="0" borderId="0" xfId="0" applyFont="1" applyBorder="1"/>
    <xf numFmtId="10" fontId="0" fillId="0" borderId="0" xfId="0" applyNumberFormat="1" applyBorder="1"/>
    <xf numFmtId="0" fontId="1" fillId="2" borderId="0" xfId="0" applyFont="1" applyFill="1" applyBorder="1" applyAlignment="1">
      <alignment horizontal="center" vertical="center" wrapText="1"/>
    </xf>
    <xf numFmtId="0" fontId="0" fillId="0" borderId="0" xfId="0" applyBorder="1" applyAlignment="1">
      <alignment vertical="top"/>
    </xf>
    <xf numFmtId="0" fontId="0" fillId="0" borderId="0" xfId="0" applyBorder="1" applyAlignment="1">
      <alignment vertical="top" wrapText="1"/>
    </xf>
    <xf numFmtId="4" fontId="0" fillId="0" borderId="0" xfId="0" applyNumberFormat="1" applyBorder="1" applyAlignment="1">
      <alignment vertical="top"/>
    </xf>
    <xf numFmtId="4" fontId="0" fillId="0" borderId="0" xfId="0" applyNumberFormat="1" applyBorder="1"/>
    <xf numFmtId="10" fontId="0" fillId="0" borderId="0" xfId="0" applyNumberFormat="1" applyBorder="1" applyAlignment="1">
      <alignment vertical="top"/>
    </xf>
    <xf numFmtId="0" fontId="2" fillId="3" borderId="0" xfId="0" applyFont="1" applyFill="1" applyBorder="1" applyAlignment="1">
      <alignment vertical="top"/>
    </xf>
    <xf numFmtId="0" fontId="2" fillId="3" borderId="0" xfId="0" applyFont="1" applyFill="1" applyBorder="1" applyAlignment="1">
      <alignment vertical="top" wrapText="1"/>
    </xf>
    <xf numFmtId="4" fontId="2" fillId="3" borderId="0" xfId="0" applyNumberFormat="1" applyFont="1" applyFill="1" applyBorder="1" applyAlignment="1">
      <alignment vertical="top"/>
    </xf>
    <xf numFmtId="10" fontId="2" fillId="3" borderId="0" xfId="0" applyNumberFormat="1" applyFont="1" applyFill="1" applyBorder="1" applyAlignment="1">
      <alignment vertical="top"/>
    </xf>
    <xf numFmtId="0" fontId="2" fillId="4" borderId="0" xfId="0" applyFont="1" applyFill="1" applyBorder="1" applyAlignment="1">
      <alignment vertical="top"/>
    </xf>
    <xf numFmtId="0" fontId="2" fillId="4" borderId="0" xfId="0" applyFont="1" applyFill="1" applyBorder="1" applyAlignment="1">
      <alignment vertical="top" wrapText="1"/>
    </xf>
    <xf numFmtId="4" fontId="2" fillId="4" borderId="0" xfId="0" applyNumberFormat="1" applyFont="1" applyFill="1" applyBorder="1" applyAlignment="1">
      <alignment vertical="top"/>
    </xf>
    <xf numFmtId="10" fontId="2" fillId="4" borderId="0" xfId="0" applyNumberFormat="1" applyFont="1" applyFill="1" applyBorder="1" applyAlignment="1">
      <alignment vertical="top"/>
    </xf>
    <xf numFmtId="0" fontId="1" fillId="5" borderId="0" xfId="0" applyFont="1" applyFill="1" applyBorder="1" applyAlignment="1">
      <alignment horizontal="center"/>
    </xf>
    <xf numFmtId="0" fontId="0" fillId="0" borderId="0" xfId="0" applyBorder="1" applyAlignment="1">
      <alignment wrapText="1"/>
    </xf>
    <xf numFmtId="0" fontId="2" fillId="3" borderId="0" xfId="0" applyFont="1" applyFill="1" applyBorder="1"/>
    <xf numFmtId="0" fontId="2" fillId="3" borderId="0" xfId="0" applyFont="1" applyFill="1" applyBorder="1" applyAlignment="1">
      <alignment wrapText="1"/>
    </xf>
    <xf numFmtId="10" fontId="2" fillId="3" borderId="0" xfId="0" applyNumberFormat="1" applyFont="1" applyFill="1" applyBorder="1"/>
    <xf numFmtId="4" fontId="2" fillId="3" borderId="0" xfId="0" applyNumberFormat="1" applyFont="1" applyFill="1" applyBorder="1"/>
    <xf numFmtId="0" fontId="0" fillId="5" borderId="0" xfId="0" applyFill="1" applyBorder="1" applyAlignment="1">
      <alignment vertical="top"/>
    </xf>
    <xf numFmtId="0" fontId="0" fillId="0" borderId="0" xfId="0" applyBorder="1" applyAlignment="1">
      <alignment horizontal="center" vertical="center" wrapText="1"/>
    </xf>
    <xf numFmtId="0" fontId="0" fillId="0" borderId="0" xfId="0" applyBorder="1" applyAlignment="1">
      <alignment horizontal="center"/>
    </xf>
    <xf numFmtId="4" fontId="0" fillId="0" borderId="1" xfId="0" applyNumberFormat="1"/>
    <xf numFmtId="44" fontId="0" fillId="0" borderId="1" xfId="1" applyFont="1" applyBorder="1"/>
    <xf numFmtId="0" fontId="1" fillId="12" borderId="0" xfId="0" applyFont="1" applyFill="1" applyBorder="1" applyAlignment="1">
      <alignment horizontal="center" vertical="center" wrapText="1"/>
    </xf>
    <xf numFmtId="0" fontId="2" fillId="13" borderId="0" xfId="0" applyFont="1" applyFill="1" applyBorder="1" applyAlignment="1">
      <alignment wrapText="1"/>
    </xf>
    <xf numFmtId="164" fontId="0" fillId="0" borderId="0" xfId="0" applyNumberFormat="1" applyBorder="1"/>
    <xf numFmtId="0" fontId="0" fillId="14" borderId="0" xfId="0" applyFill="1" applyBorder="1"/>
    <xf numFmtId="10" fontId="0" fillId="14" borderId="0" xfId="0" applyNumberFormat="1" applyFill="1" applyBorder="1"/>
    <xf numFmtId="0" fontId="1" fillId="17" borderId="0" xfId="0" applyFont="1" applyFill="1" applyBorder="1" applyAlignment="1">
      <alignment horizontal="center" vertical="center" wrapText="1"/>
    </xf>
    <xf numFmtId="0" fontId="0" fillId="18" borderId="0" xfId="0" applyFill="1" applyBorder="1"/>
    <xf numFmtId="10" fontId="0" fillId="19" borderId="0" xfId="0" applyNumberFormat="1" applyFill="1" applyBorder="1"/>
    <xf numFmtId="164" fontId="0" fillId="14" borderId="0" xfId="0" applyNumberFormat="1" applyFill="1" applyBorder="1"/>
    <xf numFmtId="165" fontId="0" fillId="14" borderId="0" xfId="0" applyNumberFormat="1" applyFill="1" applyBorder="1"/>
    <xf numFmtId="164" fontId="2" fillId="0" borderId="0" xfId="0" applyNumberFormat="1" applyFont="1" applyBorder="1"/>
    <xf numFmtId="0" fontId="1" fillId="8" borderId="0" xfId="0" applyFont="1" applyFill="1" applyBorder="1" applyAlignment="1">
      <alignment horizontal="center" vertical="center"/>
    </xf>
    <xf numFmtId="0" fontId="2" fillId="9" borderId="0" xfId="0" applyFont="1" applyFill="1" applyBorder="1"/>
    <xf numFmtId="10" fontId="2" fillId="9" borderId="0" xfId="0" applyNumberFormat="1" applyFont="1" applyFill="1" applyBorder="1"/>
    <xf numFmtId="0" fontId="0" fillId="10" borderId="0" xfId="0" applyFill="1" applyBorder="1"/>
    <xf numFmtId="4" fontId="0" fillId="10" borderId="0" xfId="0" applyNumberFormat="1" applyFill="1" applyBorder="1"/>
    <xf numFmtId="0" fontId="4" fillId="9" borderId="0" xfId="0" applyFont="1" applyFill="1" applyBorder="1"/>
    <xf numFmtId="10" fontId="4" fillId="9" borderId="0" xfId="0" applyNumberFormat="1" applyFont="1" applyFill="1" applyBorder="1"/>
    <xf numFmtId="0" fontId="2" fillId="11" borderId="0" xfId="0" applyFont="1" applyFill="1" applyBorder="1"/>
    <xf numFmtId="10" fontId="2" fillId="11" borderId="0" xfId="0" applyNumberFormat="1" applyFont="1" applyFill="1" applyBorder="1"/>
    <xf numFmtId="164" fontId="2" fillId="11" borderId="0" xfId="0" applyNumberFormat="1" applyFont="1" applyFill="1" applyBorder="1"/>
    <xf numFmtId="44" fontId="9" fillId="0" borderId="0" xfId="1" applyFont="1" applyBorder="1"/>
    <xf numFmtId="0" fontId="4" fillId="0" borderId="1" xfId="0" applyFont="1" applyAlignment="1">
      <alignment horizontal="center" vertical="top" wrapText="1"/>
    </xf>
    <xf numFmtId="0" fontId="0" fillId="0" borderId="1" xfId="0" applyAlignment="1">
      <alignment horizontal="center"/>
    </xf>
    <xf numFmtId="0" fontId="0" fillId="0" borderId="0" xfId="0" applyBorder="1" applyAlignment="1">
      <alignment horizontal="center"/>
    </xf>
    <xf numFmtId="0" fontId="0" fillId="4" borderId="1" xfId="0" applyFill="1" applyAlignment="1">
      <alignment horizontal="center" vertical="top" wrapText="1"/>
    </xf>
    <xf numFmtId="0" fontId="3" fillId="3" borderId="1" xfId="0" applyFont="1" applyFill="1" applyAlignment="1">
      <alignment vertical="top" wrapText="1"/>
    </xf>
    <xf numFmtId="0" fontId="0" fillId="0" borderId="1" xfId="0"/>
    <xf numFmtId="0" fontId="0" fillId="0" borderId="0" xfId="0" applyBorder="1"/>
    <xf numFmtId="0" fontId="5" fillId="4" borderId="1" xfId="0" applyFont="1" applyFill="1" applyAlignment="1">
      <alignment horizontal="center" vertical="top" wrapText="1"/>
    </xf>
    <xf numFmtId="0" fontId="1" fillId="2" borderId="1" xfId="0" applyFont="1" applyFill="1" applyAlignment="1">
      <alignment horizontal="center" wrapText="1"/>
    </xf>
    <xf numFmtId="0" fontId="2" fillId="0" borderId="1" xfId="0" applyFont="1" applyAlignment="1">
      <alignment vertical="top" wrapText="1"/>
    </xf>
    <xf numFmtId="0" fontId="3" fillId="2" borderId="1" xfId="0" applyFont="1" applyFill="1" applyAlignment="1">
      <alignment horizontal="center" vertical="center"/>
    </xf>
    <xf numFmtId="0" fontId="1" fillId="12" borderId="0" xfId="0" applyFont="1" applyFill="1" applyBorder="1" applyAlignment="1">
      <alignment horizontal="center"/>
    </xf>
    <xf numFmtId="0" fontId="5" fillId="0" borderId="1" xfId="0" applyFont="1" applyAlignment="1">
      <alignment horizontal="left"/>
    </xf>
    <xf numFmtId="0" fontId="3" fillId="6" borderId="1" xfId="0" applyFont="1" applyFill="1" applyAlignment="1">
      <alignment horizontal="center" vertical="center"/>
    </xf>
    <xf numFmtId="0" fontId="2" fillId="7" borderId="1" xfId="0" applyFont="1" applyFill="1" applyAlignment="1">
      <alignment horizontal="center" vertical="center"/>
    </xf>
    <xf numFmtId="0" fontId="0" fillId="0" borderId="1" xfId="0" applyAlignment="1">
      <alignment horizontal="center" vertical="top" wrapText="1"/>
    </xf>
    <xf numFmtId="0" fontId="0" fillId="4" borderId="1" xfId="0" applyFill="1" applyAlignment="1">
      <alignment horizontal="center" vertical="top"/>
    </xf>
    <xf numFmtId="0" fontId="0" fillId="2" borderId="1" xfId="0" applyFill="1" applyAlignment="1">
      <alignment wrapText="1"/>
    </xf>
    <xf numFmtId="0" fontId="6" fillId="15" borderId="0" xfId="0" applyFont="1" applyFill="1" applyBorder="1" applyAlignment="1">
      <alignment horizontal="center" vertical="center"/>
    </xf>
    <xf numFmtId="0" fontId="7" fillId="16" borderId="0" xfId="0" applyFont="1" applyFill="1" applyBorder="1" applyAlignment="1">
      <alignment wrapText="1"/>
    </xf>
    <xf numFmtId="0" fontId="1" fillId="15" borderId="0" xfId="0" applyFont="1" applyFill="1" applyBorder="1"/>
    <xf numFmtId="0" fontId="8" fillId="14" borderId="0" xfId="0" applyFont="1" applyFill="1" applyBorder="1" applyAlignment="1">
      <alignment wrapText="1"/>
    </xf>
    <xf numFmtId="164" fontId="0" fillId="0" borderId="0" xfId="0" applyNumberFormat="1" applyBorder="1"/>
    <xf numFmtId="0" fontId="2" fillId="0" borderId="0" xfId="0" applyFont="1" applyBorder="1"/>
  </cellXfs>
  <cellStyles count="2">
    <cellStyle name="Moeda" xfId="1" xr:uid="{00000000-0005-0000-0000-000000000000}"/>
    <cellStyle name="Normal" xfId="0" builtinId="0"/>
  </cellStyles>
  <dxfs count="2">
    <dxf>
      <font>
        <b/>
        <color rgb="FF274E13"/>
      </font>
      <fill>
        <patternFill>
          <bgColor rgb="FFD9EAD3"/>
        </patternFill>
      </fill>
    </dxf>
    <dxf>
      <font>
        <b/>
        <color rgb="FF9C0006"/>
      </font>
      <fill>
        <patternFill>
          <bgColor rgb="FFF4CCCC"/>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865463</xdr:colOff>
      <xdr:row>0</xdr:row>
      <xdr:rowOff>0</xdr:rowOff>
    </xdr:from>
    <xdr:to>
      <xdr:col>4</xdr:col>
      <xdr:colOff>190500</xdr:colOff>
      <xdr:row>4</xdr:row>
      <xdr:rowOff>0</xdr:rowOff>
    </xdr:to>
    <xdr:pic>
      <xdr:nvPicPr>
        <xdr:cNvPr id="2" name="/xl/media/image.png">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twoCellAnchor editAs="oneCell">
    <xdr:from>
      <xdr:col>3</xdr:col>
      <xdr:colOff>0</xdr:colOff>
      <xdr:row>16</xdr:row>
      <xdr:rowOff>7620</xdr:rowOff>
    </xdr:from>
    <xdr:to>
      <xdr:col>4</xdr:col>
      <xdr:colOff>698500</xdr:colOff>
      <xdr:row>18</xdr:row>
      <xdr:rowOff>86360</xdr:rowOff>
    </xdr:to>
    <xdr:pic>
      <xdr:nvPicPr>
        <xdr:cNvPr id="3" name="Image 5">
          <a:extLst>
            <a:ext uri="{FF2B5EF4-FFF2-40B4-BE49-F238E27FC236}">
              <a16:creationId xmlns:a16="http://schemas.microsoft.com/office/drawing/2014/main" id="{064DBA61-9DC3-D27E-D1AE-1DCD00F3064F}"/>
            </a:ext>
          </a:extLst>
        </xdr:cNvPr>
        <xdr:cNvPicPr/>
      </xdr:nvPicPr>
      <xdr:blipFill>
        <a:blip xmlns:r="http://schemas.openxmlformats.org/officeDocument/2006/relationships" r:embed="rId2" cstate="print"/>
        <a:stretch>
          <a:fillRect/>
        </a:stretch>
      </xdr:blipFill>
      <xdr:spPr>
        <a:xfrm>
          <a:off x="3429000" y="3055620"/>
          <a:ext cx="1841500" cy="42926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2529840</xdr:colOff>
      <xdr:row>0</xdr:row>
      <xdr:rowOff>15240</xdr:rowOff>
    </xdr:from>
    <xdr:to>
      <xdr:col>1</xdr:col>
      <xdr:colOff>3611880</xdr:colOff>
      <xdr:row>1</xdr:row>
      <xdr:rowOff>5080</xdr:rowOff>
    </xdr:to>
    <xdr:pic>
      <xdr:nvPicPr>
        <xdr:cNvPr id="2" name="/xl/media/image2.png">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twoCellAnchor editAs="oneCell">
    <xdr:from>
      <xdr:col>1</xdr:col>
      <xdr:colOff>1950720</xdr:colOff>
      <xdr:row>78</xdr:row>
      <xdr:rowOff>114300</xdr:rowOff>
    </xdr:from>
    <xdr:to>
      <xdr:col>1</xdr:col>
      <xdr:colOff>3687445</xdr:colOff>
      <xdr:row>81</xdr:row>
      <xdr:rowOff>17780</xdr:rowOff>
    </xdr:to>
    <xdr:pic>
      <xdr:nvPicPr>
        <xdr:cNvPr id="3" name="Image 5">
          <a:extLst>
            <a:ext uri="{FF2B5EF4-FFF2-40B4-BE49-F238E27FC236}">
              <a16:creationId xmlns:a16="http://schemas.microsoft.com/office/drawing/2014/main" id="{F87CDD6C-FE25-33C5-567A-2086B8384988}"/>
            </a:ext>
          </a:extLst>
        </xdr:cNvPr>
        <xdr:cNvPicPr/>
      </xdr:nvPicPr>
      <xdr:blipFill>
        <a:blip xmlns:r="http://schemas.openxmlformats.org/officeDocument/2006/relationships" r:embed="rId2" cstate="print"/>
        <a:stretch>
          <a:fillRect/>
        </a:stretch>
      </xdr:blipFill>
      <xdr:spPr>
        <a:xfrm>
          <a:off x="2788920" y="14645640"/>
          <a:ext cx="1736725" cy="42926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320040</xdr:colOff>
      <xdr:row>1</xdr:row>
      <xdr:rowOff>0</xdr:rowOff>
    </xdr:to>
    <xdr:pic>
      <xdr:nvPicPr>
        <xdr:cNvPr id="2" name="/xl/media/image3.png">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twoCellAnchor editAs="oneCell">
    <xdr:from>
      <xdr:col>3</xdr:col>
      <xdr:colOff>1917700</xdr:colOff>
      <xdr:row>693</xdr:row>
      <xdr:rowOff>332740</xdr:rowOff>
    </xdr:from>
    <xdr:to>
      <xdr:col>3</xdr:col>
      <xdr:colOff>3654425</xdr:colOff>
      <xdr:row>696</xdr:row>
      <xdr:rowOff>60960</xdr:rowOff>
    </xdr:to>
    <xdr:pic>
      <xdr:nvPicPr>
        <xdr:cNvPr id="3" name="Image 5">
          <a:extLst>
            <a:ext uri="{FF2B5EF4-FFF2-40B4-BE49-F238E27FC236}">
              <a16:creationId xmlns:a16="http://schemas.microsoft.com/office/drawing/2014/main" id="{6104E672-8C84-0B6F-07FE-AC76EDF7BDB9}"/>
            </a:ext>
          </a:extLst>
        </xdr:cNvPr>
        <xdr:cNvPicPr/>
      </xdr:nvPicPr>
      <xdr:blipFill>
        <a:blip xmlns:r="http://schemas.openxmlformats.org/officeDocument/2006/relationships" r:embed="rId2" cstate="print"/>
        <a:stretch>
          <a:fillRect/>
        </a:stretch>
      </xdr:blipFill>
      <xdr:spPr>
        <a:xfrm>
          <a:off x="4889500" y="343476580"/>
          <a:ext cx="1736725" cy="42926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1379220</xdr:colOff>
      <xdr:row>0</xdr:row>
      <xdr:rowOff>68580</xdr:rowOff>
    </xdr:from>
    <xdr:to>
      <xdr:col>1</xdr:col>
      <xdr:colOff>22860</xdr:colOff>
      <xdr:row>0</xdr:row>
      <xdr:rowOff>655320</xdr:rowOff>
    </xdr:to>
    <xdr:pic>
      <xdr:nvPicPr>
        <xdr:cNvPr id="2" name="/xl/media/image4.png">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twoCellAnchor editAs="oneCell">
    <xdr:from>
      <xdr:col>1</xdr:col>
      <xdr:colOff>698500</xdr:colOff>
      <xdr:row>11</xdr:row>
      <xdr:rowOff>38100</xdr:rowOff>
    </xdr:from>
    <xdr:to>
      <xdr:col>3</xdr:col>
      <xdr:colOff>619125</xdr:colOff>
      <xdr:row>13</xdr:row>
      <xdr:rowOff>116840</xdr:rowOff>
    </xdr:to>
    <xdr:pic>
      <xdr:nvPicPr>
        <xdr:cNvPr id="3" name="Image 5">
          <a:extLst>
            <a:ext uri="{FF2B5EF4-FFF2-40B4-BE49-F238E27FC236}">
              <a16:creationId xmlns:a16="http://schemas.microsoft.com/office/drawing/2014/main" id="{B5620F7B-A8D2-2CC1-E2CA-F6BB4E4BED53}"/>
            </a:ext>
          </a:extLst>
        </xdr:cNvPr>
        <xdr:cNvPicPr/>
      </xdr:nvPicPr>
      <xdr:blipFill>
        <a:blip xmlns:r="http://schemas.openxmlformats.org/officeDocument/2006/relationships" r:embed="rId2" cstate="print"/>
        <a:stretch>
          <a:fillRect/>
        </a:stretch>
      </xdr:blipFill>
      <xdr:spPr>
        <a:xfrm>
          <a:off x="3136900" y="2476500"/>
          <a:ext cx="1736725" cy="43434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68897</xdr:colOff>
      <xdr:row>0</xdr:row>
      <xdr:rowOff>68580</xdr:rowOff>
    </xdr:from>
    <xdr:to>
      <xdr:col>1</xdr:col>
      <xdr:colOff>952500</xdr:colOff>
      <xdr:row>1</xdr:row>
      <xdr:rowOff>0</xdr:rowOff>
    </xdr:to>
    <xdr:pic>
      <xdr:nvPicPr>
        <xdr:cNvPr id="2" name="/xl/media/image5.png">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twoCellAnchor editAs="oneCell">
    <xdr:from>
      <xdr:col>2</xdr:col>
      <xdr:colOff>546100</xdr:colOff>
      <xdr:row>150</xdr:row>
      <xdr:rowOff>152400</xdr:rowOff>
    </xdr:from>
    <xdr:to>
      <xdr:col>3</xdr:col>
      <xdr:colOff>911225</xdr:colOff>
      <xdr:row>153</xdr:row>
      <xdr:rowOff>53340</xdr:rowOff>
    </xdr:to>
    <xdr:pic>
      <xdr:nvPicPr>
        <xdr:cNvPr id="3" name="Image 5">
          <a:extLst>
            <a:ext uri="{FF2B5EF4-FFF2-40B4-BE49-F238E27FC236}">
              <a16:creationId xmlns:a16="http://schemas.microsoft.com/office/drawing/2014/main" id="{BF537C3E-01A5-80CE-4E83-E7B58B9774FE}"/>
            </a:ext>
          </a:extLst>
        </xdr:cNvPr>
        <xdr:cNvPicPr/>
      </xdr:nvPicPr>
      <xdr:blipFill>
        <a:blip xmlns:r="http://schemas.openxmlformats.org/officeDocument/2006/relationships" r:embed="rId2" cstate="print"/>
        <a:stretch>
          <a:fillRect/>
        </a:stretch>
      </xdr:blipFill>
      <xdr:spPr>
        <a:xfrm>
          <a:off x="5270500" y="27647900"/>
          <a:ext cx="1736725" cy="43434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3</xdr:col>
      <xdr:colOff>1691640</xdr:colOff>
      <xdr:row>0</xdr:row>
      <xdr:rowOff>0</xdr:rowOff>
    </xdr:from>
    <xdr:to>
      <xdr:col>3</xdr:col>
      <xdr:colOff>3512820</xdr:colOff>
      <xdr:row>0</xdr:row>
      <xdr:rowOff>975360</xdr:rowOff>
    </xdr:to>
    <xdr:pic>
      <xdr:nvPicPr>
        <xdr:cNvPr id="2" name="/xl/media/image6.png">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twoCellAnchor editAs="oneCell">
    <xdr:from>
      <xdr:col>3</xdr:col>
      <xdr:colOff>1816100</xdr:colOff>
      <xdr:row>79</xdr:row>
      <xdr:rowOff>386080</xdr:rowOff>
    </xdr:from>
    <xdr:to>
      <xdr:col>3</xdr:col>
      <xdr:colOff>3552825</xdr:colOff>
      <xdr:row>81</xdr:row>
      <xdr:rowOff>111760</xdr:rowOff>
    </xdr:to>
    <xdr:pic>
      <xdr:nvPicPr>
        <xdr:cNvPr id="3" name="Image 5">
          <a:extLst>
            <a:ext uri="{FF2B5EF4-FFF2-40B4-BE49-F238E27FC236}">
              <a16:creationId xmlns:a16="http://schemas.microsoft.com/office/drawing/2014/main" id="{E2B687D7-0EC1-D307-660C-D88546E30BF3}"/>
            </a:ext>
          </a:extLst>
        </xdr:cNvPr>
        <xdr:cNvPicPr/>
      </xdr:nvPicPr>
      <xdr:blipFill>
        <a:blip xmlns:r="http://schemas.openxmlformats.org/officeDocument/2006/relationships" r:embed="rId2" cstate="print"/>
        <a:stretch>
          <a:fillRect/>
        </a:stretch>
      </xdr:blipFill>
      <xdr:spPr>
        <a:xfrm>
          <a:off x="5016500" y="44650660"/>
          <a:ext cx="1736725" cy="42672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4</xdr:col>
      <xdr:colOff>2019012</xdr:colOff>
      <xdr:row>0</xdr:row>
      <xdr:rowOff>0</xdr:rowOff>
    </xdr:from>
    <xdr:to>
      <xdr:col>4</xdr:col>
      <xdr:colOff>3162300</xdr:colOff>
      <xdr:row>1</xdr:row>
      <xdr:rowOff>7620</xdr:rowOff>
    </xdr:to>
    <xdr:pic>
      <xdr:nvPicPr>
        <xdr:cNvPr id="2" name="/xl/media/image7.png">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twoCellAnchor editAs="oneCell">
    <xdr:from>
      <xdr:col>2</xdr:col>
      <xdr:colOff>1066800</xdr:colOff>
      <xdr:row>531</xdr:row>
      <xdr:rowOff>0</xdr:rowOff>
    </xdr:from>
    <xdr:to>
      <xdr:col>4</xdr:col>
      <xdr:colOff>279400</xdr:colOff>
      <xdr:row>534</xdr:row>
      <xdr:rowOff>76200</xdr:rowOff>
    </xdr:to>
    <xdr:pic>
      <xdr:nvPicPr>
        <xdr:cNvPr id="6" name="Image 5">
          <a:extLst>
            <a:ext uri="{FF2B5EF4-FFF2-40B4-BE49-F238E27FC236}">
              <a16:creationId xmlns:a16="http://schemas.microsoft.com/office/drawing/2014/main" id="{B4E38283-52A2-401E-A43F-3FA90DE0238E}"/>
            </a:ext>
          </a:extLst>
        </xdr:cNvPr>
        <xdr:cNvPicPr/>
      </xdr:nvPicPr>
      <xdr:blipFill>
        <a:blip xmlns:r="http://schemas.openxmlformats.org/officeDocument/2006/relationships" r:embed="rId2" cstate="print"/>
        <a:stretch>
          <a:fillRect/>
        </a:stretch>
      </xdr:blipFill>
      <xdr:spPr>
        <a:xfrm>
          <a:off x="3810000" y="211924900"/>
          <a:ext cx="1498600" cy="60960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3</xdr:col>
      <xdr:colOff>396240</xdr:colOff>
      <xdr:row>0</xdr:row>
      <xdr:rowOff>15239</xdr:rowOff>
    </xdr:from>
    <xdr:to>
      <xdr:col>3</xdr:col>
      <xdr:colOff>1638300</xdr:colOff>
      <xdr:row>2</xdr:row>
      <xdr:rowOff>54842</xdr:rowOff>
    </xdr:to>
    <xdr:pic>
      <xdr:nvPicPr>
        <xdr:cNvPr id="2" name="/xl/media/image8.png">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twoCellAnchor editAs="oneCell">
    <xdr:from>
      <xdr:col>2</xdr:col>
      <xdr:colOff>571500</xdr:colOff>
      <xdr:row>1047</xdr:row>
      <xdr:rowOff>0</xdr:rowOff>
    </xdr:from>
    <xdr:to>
      <xdr:col>2</xdr:col>
      <xdr:colOff>2070100</xdr:colOff>
      <xdr:row>1050</xdr:row>
      <xdr:rowOff>0</xdr:rowOff>
    </xdr:to>
    <xdr:pic>
      <xdr:nvPicPr>
        <xdr:cNvPr id="3" name="Image 5">
          <a:extLst>
            <a:ext uri="{FF2B5EF4-FFF2-40B4-BE49-F238E27FC236}">
              <a16:creationId xmlns:a16="http://schemas.microsoft.com/office/drawing/2014/main" id="{5D93F8A4-9411-4673-BEB2-3956537CB2AA}"/>
            </a:ext>
          </a:extLst>
        </xdr:cNvPr>
        <xdr:cNvPicPr/>
      </xdr:nvPicPr>
      <xdr:blipFill>
        <a:blip xmlns:r="http://schemas.openxmlformats.org/officeDocument/2006/relationships" r:embed="rId2" cstate="print"/>
        <a:stretch>
          <a:fillRect/>
        </a:stretch>
      </xdr:blipFill>
      <xdr:spPr>
        <a:xfrm>
          <a:off x="4229100" y="351955100"/>
          <a:ext cx="1498600" cy="53340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1470660</xdr:colOff>
      <xdr:row>3</xdr:row>
      <xdr:rowOff>3649</xdr:rowOff>
    </xdr:to>
    <xdr:pic>
      <xdr:nvPicPr>
        <xdr:cNvPr id="2" name="/xl/media/image9.png">
          <a:extLst>
            <a:ext uri="{FF2B5EF4-FFF2-40B4-BE49-F238E27FC236}">
              <a16:creationId xmlns:a16="http://schemas.microsoft.com/office/drawing/2014/main" id="{00000000-0008-0000-08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twoCellAnchor editAs="oneCell">
    <xdr:from>
      <xdr:col>3</xdr:col>
      <xdr:colOff>406400</xdr:colOff>
      <xdr:row>544</xdr:row>
      <xdr:rowOff>38100</xdr:rowOff>
    </xdr:from>
    <xdr:to>
      <xdr:col>5</xdr:col>
      <xdr:colOff>177800</xdr:colOff>
      <xdr:row>548</xdr:row>
      <xdr:rowOff>12700</xdr:rowOff>
    </xdr:to>
    <xdr:pic>
      <xdr:nvPicPr>
        <xdr:cNvPr id="3" name="Image 5">
          <a:extLst>
            <a:ext uri="{FF2B5EF4-FFF2-40B4-BE49-F238E27FC236}">
              <a16:creationId xmlns:a16="http://schemas.microsoft.com/office/drawing/2014/main" id="{4A55DE00-7F94-48A2-8774-0CDB8A407E48}"/>
            </a:ext>
          </a:extLst>
        </xdr:cNvPr>
        <xdr:cNvPicPr/>
      </xdr:nvPicPr>
      <xdr:blipFill>
        <a:blip xmlns:r="http://schemas.openxmlformats.org/officeDocument/2006/relationships" r:embed="rId2" cstate="print"/>
        <a:stretch>
          <a:fillRect/>
        </a:stretch>
      </xdr:blipFill>
      <xdr:spPr>
        <a:xfrm>
          <a:off x="4826000" y="120269000"/>
          <a:ext cx="1905000" cy="685800"/>
        </a:xfrm>
        <a:prstGeom prst="rect">
          <a:avLst/>
        </a:prstGeom>
      </xdr:spPr>
    </xdr:pic>
    <xdr:clientData/>
  </xdr:twoCellAnchor>
</xdr:wsDr>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a:ea typeface="Calibri"/>
        <a:cs typeface="Calibri"/>
      </a:majorFont>
      <a:minorFont>
        <a:latin typeface="Calibri"/>
        <a:ea typeface="Calibri"/>
        <a:cs typeface="Calibri"/>
      </a:minorFont>
    </a:fontScheme>
    <a:fmtScheme name="ChatGPT">
      <a:fillStyleLst>
        <a:solidFill>
          <a:schemeClr val="phClr"/>
        </a:solidFill>
        <a:solidFill>
          <a:schemeClr val="dk1"/>
        </a:solidFill>
        <a:solidFill>
          <a:schemeClr val="accent1"/>
        </a:soli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25"/>
  <sheetViews>
    <sheetView topLeftCell="A4" zoomScaleNormal="100" workbookViewId="0">
      <selection activeCell="A19" sqref="A19:H20"/>
    </sheetView>
  </sheetViews>
  <sheetFormatPr defaultRowHeight="13.8"/>
  <cols>
    <col min="1" max="8" width="15" customWidth="1"/>
  </cols>
  <sheetData>
    <row r="1" spans="1:8">
      <c r="A1" s="57"/>
      <c r="B1" s="57"/>
      <c r="C1" s="57"/>
      <c r="D1" s="57"/>
      <c r="E1" s="57"/>
      <c r="F1" s="57"/>
      <c r="G1" s="57"/>
      <c r="H1" s="57"/>
    </row>
    <row r="4" spans="1:8" ht="33.15" customHeight="1"/>
    <row r="5" spans="1:8">
      <c r="A5" s="60" t="s">
        <v>0</v>
      </c>
      <c r="B5" s="57"/>
      <c r="C5" s="57"/>
      <c r="D5" s="57"/>
      <c r="E5" s="57"/>
      <c r="F5" s="57"/>
      <c r="G5" s="57"/>
      <c r="H5" s="57"/>
    </row>
    <row r="6" spans="1:8">
      <c r="A6" s="57"/>
      <c r="B6" s="57"/>
      <c r="C6" s="57"/>
      <c r="D6" s="57"/>
      <c r="E6" s="57"/>
      <c r="F6" s="57"/>
      <c r="G6" s="57"/>
      <c r="H6" s="57"/>
    </row>
    <row r="8" spans="1:8">
      <c r="A8" s="61" t="s">
        <v>1</v>
      </c>
      <c r="B8" s="57"/>
      <c r="C8" s="57"/>
      <c r="D8" s="57"/>
      <c r="E8" s="57"/>
      <c r="F8" s="57"/>
      <c r="G8" s="57"/>
      <c r="H8" s="57"/>
    </row>
    <row r="9" spans="1:8">
      <c r="A9" s="57"/>
      <c r="B9" s="57"/>
      <c r="C9" s="57"/>
      <c r="D9" s="57"/>
      <c r="E9" s="57"/>
      <c r="F9" s="57"/>
      <c r="G9" s="57"/>
      <c r="H9" s="57"/>
    </row>
    <row r="12" spans="1:8">
      <c r="A12" s="56"/>
      <c r="B12" s="57"/>
      <c r="C12" s="57"/>
      <c r="D12" s="57"/>
      <c r="E12" s="57"/>
      <c r="F12" s="57"/>
      <c r="G12" s="57"/>
      <c r="H12" s="57"/>
    </row>
    <row r="13" spans="1:8">
      <c r="A13" s="57"/>
      <c r="B13" s="58"/>
      <c r="C13" s="58"/>
      <c r="D13" s="58"/>
      <c r="E13" s="58"/>
      <c r="F13" s="58"/>
      <c r="G13" s="58"/>
      <c r="H13" s="57"/>
    </row>
    <row r="14" spans="1:8">
      <c r="A14" s="57"/>
      <c r="B14" s="58"/>
      <c r="C14" s="58"/>
      <c r="D14" s="58"/>
      <c r="E14" s="58"/>
      <c r="F14" s="58"/>
      <c r="G14" s="58"/>
      <c r="H14" s="57"/>
    </row>
    <row r="15" spans="1:8">
      <c r="A15" s="57"/>
      <c r="B15" s="57"/>
      <c r="C15" s="57"/>
      <c r="D15" s="57"/>
      <c r="E15" s="57"/>
      <c r="F15" s="57"/>
      <c r="G15" s="57"/>
      <c r="H15" s="57"/>
    </row>
    <row r="19" spans="1:8">
      <c r="A19" s="52" t="s">
        <v>2</v>
      </c>
      <c r="B19" s="53"/>
      <c r="C19" s="53"/>
      <c r="D19" s="53"/>
      <c r="E19" s="53"/>
      <c r="F19" s="53"/>
      <c r="G19" s="53"/>
      <c r="H19" s="53"/>
    </row>
    <row r="20" spans="1:8">
      <c r="A20" s="53"/>
      <c r="B20" s="53"/>
      <c r="C20" s="53"/>
      <c r="D20" s="53"/>
      <c r="E20" s="53"/>
      <c r="F20" s="53"/>
      <c r="G20" s="53"/>
      <c r="H20" s="53"/>
    </row>
    <row r="22" spans="1:8">
      <c r="A22" s="59" t="s">
        <v>3</v>
      </c>
      <c r="B22" s="53"/>
      <c r="C22" s="53"/>
      <c r="D22" s="53"/>
      <c r="E22" s="53"/>
      <c r="F22" s="53"/>
      <c r="G22" s="53"/>
      <c r="H22" s="53"/>
    </row>
    <row r="23" spans="1:8">
      <c r="A23" s="53"/>
      <c r="B23" s="54"/>
      <c r="C23" s="54"/>
      <c r="D23" s="54"/>
      <c r="E23" s="54"/>
      <c r="F23" s="54"/>
      <c r="G23" s="54"/>
      <c r="H23" s="53"/>
    </row>
    <row r="24" spans="1:8">
      <c r="A24" s="53"/>
      <c r="B24" s="54"/>
      <c r="C24" s="54"/>
      <c r="D24" s="54"/>
      <c r="E24" s="54"/>
      <c r="F24" s="54"/>
      <c r="G24" s="54"/>
      <c r="H24" s="53"/>
    </row>
    <row r="25" spans="1:8">
      <c r="A25" s="53"/>
      <c r="B25" s="53"/>
      <c r="C25" s="53"/>
      <c r="D25" s="53"/>
      <c r="E25" s="53"/>
      <c r="F25" s="53"/>
      <c r="G25" s="53"/>
      <c r="H25" s="53"/>
    </row>
  </sheetData>
  <mergeCells count="6">
    <mergeCell ref="A12:H15"/>
    <mergeCell ref="A19:H20"/>
    <mergeCell ref="A1:H1"/>
    <mergeCell ref="A22:H25"/>
    <mergeCell ref="A5:H6"/>
    <mergeCell ref="A8:H9"/>
  </mergeCells>
  <pageMargins left="0.7" right="0.7" top="0.75" bottom="0.75" header="0.3" footer="0.3"/>
  <pageSetup paperSize="9" scale="67"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H25"/>
  <sheetViews>
    <sheetView tabSelected="1" topLeftCell="A14" zoomScaleNormal="100" workbookViewId="0">
      <selection activeCell="A2" sqref="A2:H2"/>
    </sheetView>
  </sheetViews>
  <sheetFormatPr defaultRowHeight="13.8"/>
  <cols>
    <col min="1" max="1" width="24" customWidth="1"/>
    <col min="2" max="2" width="18.19921875" customWidth="1"/>
    <col min="3" max="3" width="19.5" customWidth="1"/>
    <col min="4" max="4" width="20.19921875" customWidth="1"/>
    <col min="5" max="5" width="13.3984375" customWidth="1"/>
    <col min="6" max="6" width="12.09765625" customWidth="1"/>
    <col min="7" max="7" width="7.8984375" customWidth="1"/>
    <col min="8" max="8" width="20" customWidth="1"/>
  </cols>
  <sheetData>
    <row r="1" spans="1:8" ht="21">
      <c r="A1" s="70" t="s">
        <v>5600</v>
      </c>
      <c r="B1" s="70"/>
      <c r="C1" s="70"/>
      <c r="D1" s="70"/>
      <c r="E1" s="70"/>
      <c r="F1" s="70"/>
      <c r="G1" s="70"/>
      <c r="H1" s="70"/>
    </row>
    <row r="2" spans="1:8" ht="14.4">
      <c r="A2" s="71"/>
      <c r="B2" s="58"/>
      <c r="C2" s="58"/>
      <c r="D2" s="58"/>
      <c r="E2" s="58"/>
      <c r="F2" s="58"/>
      <c r="G2" s="58"/>
      <c r="H2" s="58"/>
    </row>
    <row r="4" spans="1:8" ht="27.6">
      <c r="A4" s="35" t="s">
        <v>2634</v>
      </c>
      <c r="B4" s="35" t="s">
        <v>5601</v>
      </c>
      <c r="C4" s="35" t="s">
        <v>5602</v>
      </c>
      <c r="D4" s="35" t="s">
        <v>5603</v>
      </c>
      <c r="E4" s="35" t="s">
        <v>5604</v>
      </c>
      <c r="F4" s="35" t="s">
        <v>5605</v>
      </c>
      <c r="G4" s="35" t="s">
        <v>5606</v>
      </c>
      <c r="H4" s="35" t="s">
        <v>2019</v>
      </c>
    </row>
    <row r="5" spans="1:8">
      <c r="A5" t="s">
        <v>5607</v>
      </c>
      <c r="B5" s="36" t="s">
        <v>5599</v>
      </c>
      <c r="C5" s="9">
        <v>300646.02</v>
      </c>
      <c r="D5" s="38">
        <v>244210.4</v>
      </c>
      <c r="E5" s="37">
        <f t="shared" ref="E5:E14" si="0">IFERROR(1-D5/C5,0)</f>
        <v>0.18771450890984698</v>
      </c>
      <c r="F5" s="9">
        <f>'Orçamento Sintético'!I3</f>
        <v>244210.37999999998</v>
      </c>
      <c r="G5" s="9">
        <f t="shared" ref="G5:G14" si="1">F5-D5</f>
        <v>-2.0000000018626451E-2</v>
      </c>
      <c r="H5" t="s">
        <v>5608</v>
      </c>
    </row>
    <row r="6" spans="1:8">
      <c r="A6" t="s">
        <v>5609</v>
      </c>
      <c r="B6" s="36" t="s">
        <v>5599</v>
      </c>
      <c r="C6" s="9">
        <v>929669.97</v>
      </c>
      <c r="D6" s="38">
        <v>726944.26</v>
      </c>
      <c r="E6" s="37">
        <f t="shared" si="0"/>
        <v>0.21806201828805971</v>
      </c>
      <c r="F6" s="9">
        <f>'Orçamento Sintético'!I15</f>
        <v>726944.26</v>
      </c>
      <c r="G6" s="9">
        <f t="shared" si="1"/>
        <v>0</v>
      </c>
      <c r="H6" t="s">
        <v>5610</v>
      </c>
    </row>
    <row r="7" spans="1:8">
      <c r="A7" t="s">
        <v>5611</v>
      </c>
      <c r="B7" s="36" t="s">
        <v>5599</v>
      </c>
      <c r="C7" s="9">
        <v>81621.759999999995</v>
      </c>
      <c r="D7" s="38">
        <v>66246.12</v>
      </c>
      <c r="E7" s="37">
        <f t="shared" si="0"/>
        <v>0.18837672699044961</v>
      </c>
      <c r="F7" s="9">
        <f>'Orçamento Sintético'!I22</f>
        <v>66246.11</v>
      </c>
      <c r="G7" s="9">
        <f t="shared" si="1"/>
        <v>-9.9999999947613105E-3</v>
      </c>
      <c r="H7" t="s">
        <v>5612</v>
      </c>
    </row>
    <row r="8" spans="1:8">
      <c r="A8" t="s">
        <v>5613</v>
      </c>
      <c r="B8" s="36" t="s">
        <v>5599</v>
      </c>
      <c r="C8" s="9">
        <v>664205.93000000005</v>
      </c>
      <c r="D8" s="38">
        <v>615233.26</v>
      </c>
      <c r="E8" s="37">
        <f t="shared" si="0"/>
        <v>7.3731154432782664E-2</v>
      </c>
      <c r="F8" s="9">
        <f>'Orçamento Sintético'!I54</f>
        <v>615233.27</v>
      </c>
      <c r="G8" s="9">
        <f t="shared" si="1"/>
        <v>1.0000000009313226E-2</v>
      </c>
      <c r="H8" t="s">
        <v>5614</v>
      </c>
    </row>
    <row r="9" spans="1:8">
      <c r="A9" t="s">
        <v>5615</v>
      </c>
      <c r="B9" s="36" t="s">
        <v>5599</v>
      </c>
      <c r="C9" s="9">
        <v>2029945.6199999999</v>
      </c>
      <c r="D9" s="38">
        <v>1880556.64</v>
      </c>
      <c r="E9" s="37">
        <f t="shared" si="0"/>
        <v>7.3592601953544001E-2</v>
      </c>
      <c r="F9" s="9">
        <f>'Orçamento Sintético'!I61</f>
        <v>1880556.6500000001</v>
      </c>
      <c r="G9" s="9">
        <f t="shared" si="1"/>
        <v>1.0000000242143869E-2</v>
      </c>
      <c r="H9" t="s">
        <v>5616</v>
      </c>
    </row>
    <row r="10" spans="1:8">
      <c r="A10" t="s">
        <v>5617</v>
      </c>
      <c r="B10" s="36" t="s">
        <v>5599</v>
      </c>
      <c r="C10" s="9">
        <v>2799175.9000000004</v>
      </c>
      <c r="D10" s="38">
        <v>2432208.94</v>
      </c>
      <c r="E10" s="37">
        <f t="shared" si="0"/>
        <v>0.13109821358493423</v>
      </c>
      <c r="F10" s="9">
        <f>'Orçamento Sintético'!I133</f>
        <v>2432208.9500000002</v>
      </c>
      <c r="G10" s="9">
        <f t="shared" si="1"/>
        <v>1.0000000242143869E-2</v>
      </c>
      <c r="H10" t="s">
        <v>5618</v>
      </c>
    </row>
    <row r="11" spans="1:8">
      <c r="A11" t="s">
        <v>5619</v>
      </c>
      <c r="B11" s="36" t="s">
        <v>5599</v>
      </c>
      <c r="C11" s="9">
        <v>2593865.2999999989</v>
      </c>
      <c r="D11" s="38">
        <v>2282793.33</v>
      </c>
      <c r="E11" s="37">
        <f t="shared" si="0"/>
        <v>0.119926030854416</v>
      </c>
      <c r="F11" s="9">
        <f>SUM('Orçamento Sintético'!I251,'Orçamento Sintético'!I465)</f>
        <v>2282793.3399999994</v>
      </c>
      <c r="G11" s="9">
        <f t="shared" si="1"/>
        <v>9.9999993108212948E-3</v>
      </c>
      <c r="H11" t="s">
        <v>5620</v>
      </c>
    </row>
    <row r="12" spans="1:8">
      <c r="A12" t="s">
        <v>5621</v>
      </c>
      <c r="B12" s="36" t="s">
        <v>5599</v>
      </c>
      <c r="C12" s="9">
        <v>605542.56999999995</v>
      </c>
      <c r="D12" s="38">
        <v>551253.68000000005</v>
      </c>
      <c r="E12" s="37">
        <f t="shared" si="0"/>
        <v>8.9653300510317391E-2</v>
      </c>
      <c r="F12" s="9">
        <f>'Orçamento Sintético'!I627</f>
        <v>551253.66</v>
      </c>
      <c r="G12" s="9">
        <f t="shared" si="1"/>
        <v>-2.0000000018626451E-2</v>
      </c>
      <c r="H12" t="s">
        <v>5622</v>
      </c>
    </row>
    <row r="13" spans="1:8">
      <c r="A13" t="s">
        <v>5623</v>
      </c>
      <c r="B13" s="36" t="s">
        <v>5599</v>
      </c>
      <c r="C13" s="9">
        <v>63262.109999999993</v>
      </c>
      <c r="D13" s="38">
        <v>58216.43</v>
      </c>
      <c r="E13" s="37">
        <f t="shared" si="0"/>
        <v>7.9758326113371747E-2</v>
      </c>
      <c r="F13" s="9">
        <f>'Orçamento Sintético'!I642</f>
        <v>58216.450000000004</v>
      </c>
      <c r="G13" s="9">
        <f t="shared" si="1"/>
        <v>2.0000000004074536E-2</v>
      </c>
      <c r="H13" t="s">
        <v>5624</v>
      </c>
    </row>
    <row r="14" spans="1:8">
      <c r="A14" t="s">
        <v>5625</v>
      </c>
      <c r="B14" s="36" t="s">
        <v>5599</v>
      </c>
      <c r="C14" s="9">
        <v>49162.71</v>
      </c>
      <c r="D14" s="38">
        <v>41340.93</v>
      </c>
      <c r="E14" s="37">
        <f t="shared" si="0"/>
        <v>0.15909985434082052</v>
      </c>
      <c r="F14" s="9">
        <f>'Orçamento Sintético'!I684</f>
        <v>41340.93</v>
      </c>
      <c r="G14" s="9">
        <f t="shared" si="1"/>
        <v>0</v>
      </c>
      <c r="H14" t="s">
        <v>5626</v>
      </c>
    </row>
    <row r="16" spans="1:8">
      <c r="A16" s="72" t="s">
        <v>5627</v>
      </c>
      <c r="B16" s="58"/>
      <c r="C16" s="58"/>
      <c r="D16" s="58"/>
    </row>
    <row r="17" spans="1:8">
      <c r="A17" t="s">
        <v>5628</v>
      </c>
      <c r="B17" s="9">
        <f>SUM(C5:C14)</f>
        <v>10117097.890000001</v>
      </c>
    </row>
    <row r="18" spans="1:8">
      <c r="A18" t="s">
        <v>5629</v>
      </c>
      <c r="B18" s="9">
        <f>SUM(D5:D14)</f>
        <v>8899003.9899999984</v>
      </c>
    </row>
    <row r="19" spans="1:8">
      <c r="A19" t="s">
        <v>5630</v>
      </c>
      <c r="B19" s="9">
        <f>B17-B18</f>
        <v>1218093.9000000022</v>
      </c>
    </row>
    <row r="20" spans="1:8">
      <c r="A20" t="s">
        <v>5631</v>
      </c>
      <c r="B20" s="4">
        <f>IFERROR(B19/B17,0)</f>
        <v>0.12039953682804606</v>
      </c>
    </row>
    <row r="21" spans="1:8">
      <c r="A21" t="s">
        <v>5632</v>
      </c>
      <c r="B21" s="9">
        <f>SUM(G5:G14)</f>
        <v>9.9999997764825821E-3</v>
      </c>
    </row>
    <row r="23" spans="1:8" ht="27.15" customHeight="1">
      <c r="A23" s="73" t="s">
        <v>5633</v>
      </c>
      <c r="B23" s="74">
        <v>10712306.609999999</v>
      </c>
      <c r="C23" s="58"/>
      <c r="D23" s="58"/>
      <c r="E23" s="58"/>
      <c r="F23" s="58"/>
      <c r="G23" s="58"/>
      <c r="H23" s="58"/>
    </row>
    <row r="24" spans="1:8" ht="27.15" customHeight="1">
      <c r="A24" s="75" t="s">
        <v>5634</v>
      </c>
      <c r="B24" s="74">
        <f>'Orçamento Sintético'!$I$696</f>
        <v>10712306.609999996</v>
      </c>
      <c r="C24" s="58"/>
      <c r="D24" s="58"/>
      <c r="E24" s="58"/>
      <c r="F24" s="58"/>
      <c r="G24" s="58"/>
      <c r="H24" s="58"/>
    </row>
    <row r="25" spans="1:8">
      <c r="A25" s="3" t="s">
        <v>5635</v>
      </c>
      <c r="B25" s="32">
        <f>ROUND(B24-B23,2)</f>
        <v>0</v>
      </c>
    </row>
  </sheetData>
  <mergeCells count="4">
    <mergeCell ref="A1:H1"/>
    <mergeCell ref="A2:H2"/>
    <mergeCell ref="A16:D16"/>
    <mergeCell ref="A23:H24"/>
  </mergeCells>
  <conditionalFormatting sqref="G5:G14">
    <cfRule type="expression" dxfId="1" priority="1">
      <formula>ABS(G5)&gt;0.01</formula>
    </cfRule>
    <cfRule type="expression" dxfId="0" priority="2">
      <formula>ABS(G5)&lt;=0.01</formula>
    </cfRule>
  </conditionalFormatting>
  <dataValidations count="1">
    <dataValidation type="list" sqref="B5:B14" xr:uid="{00000000-0002-0000-0900-000000000000}">
      <formula1>"SIM,NÃO"</formula1>
    </dataValidation>
  </dataValidations>
  <pageMargins left="0.7" right="0.7" top="0.75" bottom="0.75" header="0.3" footer="0.3"/>
  <pageSetup paperSize="9" scale="55"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89"/>
  <sheetViews>
    <sheetView topLeftCell="A59" zoomScaleNormal="100" workbookViewId="0">
      <selection activeCell="B81" sqref="B81"/>
    </sheetView>
  </sheetViews>
  <sheetFormatPr defaultRowHeight="13.8"/>
  <cols>
    <col min="1" max="1" width="11" customWidth="1"/>
    <col min="2" max="2" width="58" customWidth="1"/>
    <col min="3" max="3" width="12" customWidth="1"/>
    <col min="4" max="4" width="18" customWidth="1"/>
    <col min="5" max="5" width="12" customWidth="1"/>
  </cols>
  <sheetData>
    <row r="1" spans="1:5" s="1" customFormat="1" ht="50.4" customHeight="1"/>
    <row r="2" spans="1:5" ht="17.399999999999999">
      <c r="A2" s="62" t="s">
        <v>1</v>
      </c>
      <c r="B2" s="57"/>
      <c r="C2" s="57"/>
      <c r="D2" s="57"/>
      <c r="E2" s="57"/>
    </row>
    <row r="4" spans="1:5">
      <c r="A4" s="19" t="s">
        <v>4</v>
      </c>
      <c r="B4" s="19" t="s">
        <v>5</v>
      </c>
      <c r="C4" s="19" t="s">
        <v>6</v>
      </c>
      <c r="D4" s="19" t="s">
        <v>7</v>
      </c>
      <c r="E4" s="19" t="s">
        <v>8</v>
      </c>
    </row>
    <row r="5" spans="1:5">
      <c r="A5" t="s">
        <v>9</v>
      </c>
      <c r="B5" s="20" t="s">
        <v>10</v>
      </c>
      <c r="C5">
        <v>1</v>
      </c>
      <c r="D5" s="9">
        <f>'Orçamento Sintético'!I3</f>
        <v>244210.37999999998</v>
      </c>
      <c r="E5" s="4">
        <f>'Orçamento Sintético'!J3</f>
        <v>2.2797179812985215E-2</v>
      </c>
    </row>
    <row r="6" spans="1:5">
      <c r="A6" t="s">
        <v>11</v>
      </c>
      <c r="B6" s="20" t="s">
        <v>12</v>
      </c>
      <c r="C6">
        <v>1</v>
      </c>
      <c r="D6" s="9">
        <f>'Orçamento Sintético'!I4</f>
        <v>187872.59999999998</v>
      </c>
      <c r="E6" s="4">
        <f>'Orçamento Sintético'!J4</f>
        <v>1.7538015559097224E-2</v>
      </c>
    </row>
    <row r="7" spans="1:5">
      <c r="A7" t="s">
        <v>13</v>
      </c>
      <c r="B7" s="20" t="s">
        <v>14</v>
      </c>
      <c r="C7">
        <v>1</v>
      </c>
      <c r="D7" s="9">
        <f>'Orçamento Sintético'!I7</f>
        <v>56337.78</v>
      </c>
      <c r="E7" s="4">
        <f>'Orçamento Sintético'!J7</f>
        <v>5.259164253887989E-3</v>
      </c>
    </row>
    <row r="8" spans="1:5">
      <c r="A8" t="s">
        <v>15</v>
      </c>
      <c r="B8" s="20" t="s">
        <v>16</v>
      </c>
      <c r="C8">
        <v>1</v>
      </c>
      <c r="D8" s="9">
        <f>'Orçamento Sintético'!I14</f>
        <v>1100323.1700000002</v>
      </c>
      <c r="E8" s="4">
        <f>'Orçamento Sintético'!J14</f>
        <v>0.10271580249325972</v>
      </c>
    </row>
    <row r="9" spans="1:5">
      <c r="A9" t="s">
        <v>17</v>
      </c>
      <c r="B9" s="20" t="s">
        <v>18</v>
      </c>
      <c r="C9">
        <v>1</v>
      </c>
      <c r="D9" s="9">
        <f>'Orçamento Sintético'!I15</f>
        <v>726944.26</v>
      </c>
      <c r="E9" s="4">
        <f>'Orçamento Sintético'!J15</f>
        <v>6.7860665911242082E-2</v>
      </c>
    </row>
    <row r="10" spans="1:5">
      <c r="A10" t="s">
        <v>19</v>
      </c>
      <c r="B10" s="20" t="s">
        <v>20</v>
      </c>
      <c r="C10">
        <v>1</v>
      </c>
      <c r="D10" s="9">
        <f>'Orçamento Sintético'!I22</f>
        <v>66246.11</v>
      </c>
      <c r="E10" s="4">
        <f>'Orçamento Sintético'!J22</f>
        <v>6.1841125736784739E-3</v>
      </c>
    </row>
    <row r="11" spans="1:5">
      <c r="A11" t="s">
        <v>21</v>
      </c>
      <c r="B11" s="20" t="s">
        <v>22</v>
      </c>
      <c r="C11">
        <v>1</v>
      </c>
      <c r="D11" s="9">
        <f>'Orçamento Sintético'!I29</f>
        <v>307132.80000000005</v>
      </c>
      <c r="E11" s="4">
        <f>'Orçamento Sintético'!J29</f>
        <v>2.8671024008339149E-2</v>
      </c>
    </row>
    <row r="12" spans="1:5">
      <c r="A12" t="s">
        <v>23</v>
      </c>
      <c r="B12" s="20" t="s">
        <v>24</v>
      </c>
      <c r="C12">
        <v>1</v>
      </c>
      <c r="D12" s="9">
        <f>'Orçamento Sintético'!I34</f>
        <v>173002.56</v>
      </c>
      <c r="E12" s="4">
        <f>'Orçamento Sintético'!J34</f>
        <v>1.6149888749310181E-2</v>
      </c>
    </row>
    <row r="13" spans="1:5">
      <c r="A13" t="s">
        <v>25</v>
      </c>
      <c r="B13" s="20" t="s">
        <v>26</v>
      </c>
      <c r="C13">
        <v>1</v>
      </c>
      <c r="D13" s="9">
        <f>'Orçamento Sintético'!I35</f>
        <v>60974.040000000008</v>
      </c>
      <c r="E13" s="4">
        <f>'Orçamento Sintético'!J35</f>
        <v>5.6919617986923949E-3</v>
      </c>
    </row>
    <row r="14" spans="1:5">
      <c r="A14" t="s">
        <v>27</v>
      </c>
      <c r="B14" s="20" t="s">
        <v>28</v>
      </c>
      <c r="C14">
        <v>1</v>
      </c>
      <c r="D14" s="9">
        <f>'Orçamento Sintético'!I39</f>
        <v>37409.229999999996</v>
      </c>
      <c r="E14" s="4">
        <f>'Orçamento Sintético'!J39</f>
        <v>3.4921731949940902E-3</v>
      </c>
    </row>
    <row r="15" spans="1:5">
      <c r="A15" t="s">
        <v>29</v>
      </c>
      <c r="B15" s="20" t="s">
        <v>30</v>
      </c>
      <c r="C15">
        <v>1</v>
      </c>
      <c r="D15" s="9">
        <f>'Orçamento Sintético'!I45</f>
        <v>74619.289999999994</v>
      </c>
      <c r="E15" s="4">
        <f>'Orçamento Sintético'!J45</f>
        <v>6.9657537556236946E-3</v>
      </c>
    </row>
    <row r="16" spans="1:5">
      <c r="A16" t="s">
        <v>31</v>
      </c>
      <c r="B16" s="20" t="s">
        <v>32</v>
      </c>
      <c r="C16">
        <v>1</v>
      </c>
      <c r="D16" s="9">
        <f>'Orçamento Sintético'!I54</f>
        <v>615233.27</v>
      </c>
      <c r="E16" s="4">
        <f>'Orçamento Sintético'!J54</f>
        <v>5.7432380569248875E-2</v>
      </c>
    </row>
    <row r="17" spans="1:5">
      <c r="A17" t="s">
        <v>33</v>
      </c>
      <c r="B17" s="20" t="s">
        <v>34</v>
      </c>
      <c r="C17">
        <v>1</v>
      </c>
      <c r="D17" s="9">
        <f>'Orçamento Sintético'!I55</f>
        <v>40082.79</v>
      </c>
      <c r="E17" s="4">
        <f>'Orçamento Sintético'!J55</f>
        <v>3.7417515628783908E-3</v>
      </c>
    </row>
    <row r="18" spans="1:5">
      <c r="A18" t="s">
        <v>35</v>
      </c>
      <c r="B18" s="20" t="s">
        <v>36</v>
      </c>
      <c r="C18">
        <v>1</v>
      </c>
      <c r="D18" s="9">
        <f>'Orçamento Sintético'!I58</f>
        <v>575150.48</v>
      </c>
      <c r="E18" s="4">
        <f>'Orçamento Sintético'!J58</f>
        <v>5.3690629006370477E-2</v>
      </c>
    </row>
    <row r="19" spans="1:5">
      <c r="A19" t="s">
        <v>37</v>
      </c>
      <c r="B19" s="20" t="s">
        <v>38</v>
      </c>
      <c r="C19">
        <v>1</v>
      </c>
      <c r="D19" s="9">
        <f>'Orçamento Sintético'!I61</f>
        <v>1880556.6500000001</v>
      </c>
      <c r="E19" s="4">
        <f>'Orçamento Sintético'!J61</f>
        <v>0.17555104782423708</v>
      </c>
    </row>
    <row r="20" spans="1:5">
      <c r="A20" t="s">
        <v>39</v>
      </c>
      <c r="B20" s="20" t="s">
        <v>40</v>
      </c>
      <c r="C20">
        <v>1</v>
      </c>
      <c r="D20" s="9">
        <f>'Orçamento Sintético'!I62</f>
        <v>260329.80000000002</v>
      </c>
      <c r="E20" s="4">
        <f>'Orçamento Sintético'!J62</f>
        <v>2.4301936966309456E-2</v>
      </c>
    </row>
    <row r="21" spans="1:5">
      <c r="A21" t="s">
        <v>41</v>
      </c>
      <c r="B21" s="20" t="s">
        <v>42</v>
      </c>
      <c r="C21">
        <v>1</v>
      </c>
      <c r="D21" s="9">
        <f>'Orçamento Sintético'!I76</f>
        <v>183583.12</v>
      </c>
      <c r="E21" s="4">
        <f>'Orçamento Sintético'!J76</f>
        <v>1.7137590127286328E-2</v>
      </c>
    </row>
    <row r="22" spans="1:5">
      <c r="A22" t="s">
        <v>43</v>
      </c>
      <c r="B22" s="20" t="s">
        <v>44</v>
      </c>
      <c r="C22">
        <v>1</v>
      </c>
      <c r="D22" s="9">
        <f>'Orçamento Sintético'!I83</f>
        <v>1138212.4700000002</v>
      </c>
      <c r="E22" s="4">
        <f>'Orçamento Sintético'!J83</f>
        <v>0.10625279049961778</v>
      </c>
    </row>
    <row r="23" spans="1:5">
      <c r="A23" t="s">
        <v>45</v>
      </c>
      <c r="B23" s="20" t="s">
        <v>46</v>
      </c>
      <c r="C23">
        <v>1</v>
      </c>
      <c r="D23" s="9">
        <f>'Orçamento Sintético'!I99</f>
        <v>17426.29</v>
      </c>
      <c r="E23" s="4">
        <f>'Orçamento Sintético'!J99</f>
        <v>1.6267542215168175E-3</v>
      </c>
    </row>
    <row r="24" spans="1:5">
      <c r="A24" t="s">
        <v>47</v>
      </c>
      <c r="B24" s="20" t="s">
        <v>48</v>
      </c>
      <c r="C24">
        <v>1</v>
      </c>
      <c r="D24" s="9">
        <f>'Orçamento Sintético'!I106</f>
        <v>121532.95999999999</v>
      </c>
      <c r="E24" s="4">
        <f>'Orçamento Sintético'!J106</f>
        <v>1.1345171905978524E-2</v>
      </c>
    </row>
    <row r="25" spans="1:5">
      <c r="A25" t="s">
        <v>49</v>
      </c>
      <c r="B25" s="20" t="s">
        <v>50</v>
      </c>
      <c r="C25">
        <v>1</v>
      </c>
      <c r="D25" s="9">
        <f>'Orçamento Sintético'!I121</f>
        <v>159472.01</v>
      </c>
      <c r="E25" s="4">
        <f>'Orçamento Sintético'!J121</f>
        <v>1.4886804103528183E-2</v>
      </c>
    </row>
    <row r="26" spans="1:5">
      <c r="A26" t="s">
        <v>51</v>
      </c>
      <c r="B26" s="20" t="s">
        <v>52</v>
      </c>
      <c r="C26">
        <v>1</v>
      </c>
      <c r="D26" s="9">
        <f>'Orçamento Sintético'!I133</f>
        <v>2432208.9500000002</v>
      </c>
      <c r="E26" s="4">
        <f>'Orçamento Sintético'!J133</f>
        <v>0.22704810817583582</v>
      </c>
    </row>
    <row r="27" spans="1:5">
      <c r="A27" t="s">
        <v>53</v>
      </c>
      <c r="B27" s="20" t="s">
        <v>54</v>
      </c>
      <c r="C27">
        <v>1</v>
      </c>
      <c r="D27" s="9">
        <f>'Orçamento Sintético'!I134</f>
        <v>186473.97</v>
      </c>
      <c r="E27" s="4">
        <f>'Orçamento Sintético'!J134</f>
        <v>1.7407452641985205E-2</v>
      </c>
    </row>
    <row r="28" spans="1:5">
      <c r="A28" t="s">
        <v>55</v>
      </c>
      <c r="B28" s="20" t="s">
        <v>56</v>
      </c>
      <c r="C28">
        <v>1</v>
      </c>
      <c r="D28" s="9">
        <f>'Orçamento Sintético'!I142</f>
        <v>435846.98000000004</v>
      </c>
      <c r="E28" s="4">
        <f>'Orçamento Sintético'!J142</f>
        <v>4.0686566942840729E-2</v>
      </c>
    </row>
    <row r="29" spans="1:5">
      <c r="A29" t="s">
        <v>57</v>
      </c>
      <c r="B29" s="20" t="s">
        <v>58</v>
      </c>
      <c r="C29">
        <v>1</v>
      </c>
      <c r="D29" s="9">
        <f>'Orçamento Sintético'!I149</f>
        <v>418318.03999999992</v>
      </c>
      <c r="E29" s="4">
        <f>'Orçamento Sintético'!J149</f>
        <v>3.9050230284624024E-2</v>
      </c>
    </row>
    <row r="30" spans="1:5">
      <c r="A30" t="s">
        <v>59</v>
      </c>
      <c r="B30" s="20" t="s">
        <v>60</v>
      </c>
      <c r="C30">
        <v>1</v>
      </c>
      <c r="D30" s="9">
        <f>'Orçamento Sintético'!I157</f>
        <v>287615.34999999998</v>
      </c>
      <c r="E30" s="4">
        <f>'Orçamento Sintético'!J157</f>
        <v>2.6849058794817308E-2</v>
      </c>
    </row>
    <row r="31" spans="1:5">
      <c r="A31" t="s">
        <v>61</v>
      </c>
      <c r="B31" s="20" t="s">
        <v>62</v>
      </c>
      <c r="C31">
        <v>1</v>
      </c>
      <c r="D31" s="9">
        <f>'Orçamento Sintético'!I161</f>
        <v>178897.64</v>
      </c>
      <c r="E31" s="4">
        <f>'Orçamento Sintético'!J161</f>
        <v>1.6700197867095971E-2</v>
      </c>
    </row>
    <row r="32" spans="1:5">
      <c r="A32" t="s">
        <v>63</v>
      </c>
      <c r="B32" s="20" t="s">
        <v>64</v>
      </c>
      <c r="C32">
        <v>1</v>
      </c>
      <c r="D32" s="9">
        <f>'Orçamento Sintético'!I165</f>
        <v>430410.47000000003</v>
      </c>
      <c r="E32" s="4">
        <f>'Orçamento Sintético'!J165</f>
        <v>4.0179065599019501E-2</v>
      </c>
    </row>
    <row r="33" spans="1:5">
      <c r="A33" t="s">
        <v>65</v>
      </c>
      <c r="B33" s="20" t="s">
        <v>66</v>
      </c>
      <c r="C33">
        <v>1</v>
      </c>
      <c r="D33" s="9">
        <f>'Orçamento Sintético'!I178</f>
        <v>408210.96</v>
      </c>
      <c r="E33" s="4">
        <f>'Orçamento Sintético'!J178</f>
        <v>3.8106728537711278E-2</v>
      </c>
    </row>
    <row r="34" spans="1:5">
      <c r="A34" t="s">
        <v>67</v>
      </c>
      <c r="B34" s="20" t="s">
        <v>68</v>
      </c>
      <c r="C34">
        <v>1</v>
      </c>
      <c r="D34" s="9">
        <f>'Orçamento Sintético'!I184</f>
        <v>86435.54</v>
      </c>
      <c r="E34" s="4">
        <f>'Orçamento Sintético'!J184</f>
        <v>8.0688075077417921E-3</v>
      </c>
    </row>
    <row r="35" spans="1:5">
      <c r="A35" t="s">
        <v>69</v>
      </c>
      <c r="B35" s="20" t="s">
        <v>70</v>
      </c>
      <c r="C35">
        <v>1</v>
      </c>
      <c r="D35" s="9">
        <f>'Orçamento Sintético'!I189</f>
        <v>298273.57</v>
      </c>
      <c r="E35" s="4">
        <f>'Orçamento Sintético'!J189</f>
        <v>2.7844009778581209E-2</v>
      </c>
    </row>
    <row r="36" spans="1:5">
      <c r="A36" t="s">
        <v>71</v>
      </c>
      <c r="B36" s="20" t="s">
        <v>72</v>
      </c>
      <c r="C36">
        <v>1</v>
      </c>
      <c r="D36" s="9">
        <f>'Orçamento Sintético'!I190</f>
        <v>134259.72</v>
      </c>
      <c r="E36" s="4">
        <f>'Orçamento Sintético'!J190</f>
        <v>1.2533222291702128E-2</v>
      </c>
    </row>
    <row r="37" spans="1:5">
      <c r="A37" t="s">
        <v>73</v>
      </c>
      <c r="B37" s="20" t="s">
        <v>74</v>
      </c>
      <c r="C37">
        <v>1</v>
      </c>
      <c r="D37" s="9">
        <f>'Orçamento Sintético'!I194</f>
        <v>155031.17000000001</v>
      </c>
      <c r="E37" s="4">
        <f>'Orçamento Sintético'!J194</f>
        <v>1.447224912842558E-2</v>
      </c>
    </row>
    <row r="38" spans="1:5">
      <c r="A38" t="s">
        <v>75</v>
      </c>
      <c r="B38" s="20" t="s">
        <v>76</v>
      </c>
      <c r="C38">
        <v>1</v>
      </c>
      <c r="D38" s="9">
        <f>'Orçamento Sintético'!I199</f>
        <v>6397.49</v>
      </c>
      <c r="E38" s="4">
        <f>'Orçamento Sintético'!J199</f>
        <v>5.9720938103357765E-4</v>
      </c>
    </row>
    <row r="39" spans="1:5">
      <c r="A39" t="s">
        <v>77</v>
      </c>
      <c r="B39" s="20" t="s">
        <v>78</v>
      </c>
      <c r="C39">
        <v>1</v>
      </c>
      <c r="D39" s="9">
        <f>'Orçamento Sintético'!I202</f>
        <v>2585.19</v>
      </c>
      <c r="E39" s="4">
        <f>'Orçamento Sintético'!J202</f>
        <v>2.413289774199248E-4</v>
      </c>
    </row>
    <row r="40" spans="1:5" ht="27.6">
      <c r="A40" t="s">
        <v>79</v>
      </c>
      <c r="B40" s="20" t="s">
        <v>80</v>
      </c>
      <c r="C40">
        <v>1</v>
      </c>
      <c r="D40" s="9">
        <f>'Orçamento Sintético'!I206</f>
        <v>1034893.6800000002</v>
      </c>
      <c r="E40" s="4">
        <f>'Orçamento Sintético'!J206</f>
        <v>9.6607921867538901E-2</v>
      </c>
    </row>
    <row r="41" spans="1:5">
      <c r="A41" t="s">
        <v>81</v>
      </c>
      <c r="B41" s="20" t="s">
        <v>82</v>
      </c>
      <c r="C41">
        <v>1</v>
      </c>
      <c r="D41" s="9">
        <f>'Orçamento Sintético'!I207</f>
        <v>271193.06</v>
      </c>
      <c r="E41" s="4">
        <f>'Orçamento Sintético'!J207</f>
        <v>2.531602855232316E-2</v>
      </c>
    </row>
    <row r="42" spans="1:5">
      <c r="A42" t="s">
        <v>83</v>
      </c>
      <c r="B42" s="20" t="s">
        <v>84</v>
      </c>
      <c r="C42">
        <v>1</v>
      </c>
      <c r="D42" s="9">
        <f>'Orçamento Sintético'!I220</f>
        <v>280091.08</v>
      </c>
      <c r="E42" s="4">
        <f>'Orçamento Sintético'!J220</f>
        <v>2.6146663850951903E-2</v>
      </c>
    </row>
    <row r="43" spans="1:5">
      <c r="A43" t="s">
        <v>85</v>
      </c>
      <c r="B43" s="20" t="s">
        <v>86</v>
      </c>
      <c r="C43">
        <v>1</v>
      </c>
      <c r="D43" s="9">
        <f>'Orçamento Sintético'!I231</f>
        <v>241704.43000000002</v>
      </c>
      <c r="E43" s="4">
        <f>'Orçamento Sintético'!J231</f>
        <v>2.2563247935264253E-2</v>
      </c>
    </row>
    <row r="44" spans="1:5">
      <c r="A44" t="s">
        <v>87</v>
      </c>
      <c r="B44" s="20" t="s">
        <v>88</v>
      </c>
      <c r="C44">
        <v>1</v>
      </c>
      <c r="D44" s="9">
        <f>'Orçamento Sintético'!I244</f>
        <v>217669.87</v>
      </c>
      <c r="E44" s="4">
        <f>'Orçamento Sintético'!J244</f>
        <v>2.0319607898153701E-2</v>
      </c>
    </row>
    <row r="45" spans="1:5">
      <c r="A45" t="s">
        <v>89</v>
      </c>
      <c r="B45" s="20" t="s">
        <v>90</v>
      </c>
      <c r="C45">
        <v>1</v>
      </c>
      <c r="D45" s="9">
        <f>'Orçamento Sintético'!I249</f>
        <v>24235.24</v>
      </c>
      <c r="E45" s="4">
        <f>'Orçamento Sintético'!J249</f>
        <v>2.2623736308458793E-3</v>
      </c>
    </row>
    <row r="46" spans="1:5">
      <c r="A46" t="s">
        <v>91</v>
      </c>
      <c r="B46" s="20" t="s">
        <v>92</v>
      </c>
      <c r="C46">
        <v>1</v>
      </c>
      <c r="D46" s="9">
        <f>'Orçamento Sintético'!I251</f>
        <v>396849.75999999989</v>
      </c>
      <c r="E46" s="4">
        <f>'Orçamento Sintético'!J251</f>
        <v>3.7046153965527698E-2</v>
      </c>
    </row>
    <row r="47" spans="1:5">
      <c r="A47" t="s">
        <v>93</v>
      </c>
      <c r="B47" s="20" t="s">
        <v>94</v>
      </c>
      <c r="C47">
        <v>1</v>
      </c>
      <c r="D47" s="9">
        <f>'Orçamento Sintético'!I252</f>
        <v>21193.21</v>
      </c>
      <c r="E47" s="4">
        <f>'Orçamento Sintético'!J252</f>
        <v>1.9783983759591069E-3</v>
      </c>
    </row>
    <row r="48" spans="1:5">
      <c r="A48" t="s">
        <v>95</v>
      </c>
      <c r="B48" s="20" t="s">
        <v>96</v>
      </c>
      <c r="C48">
        <v>1</v>
      </c>
      <c r="D48" s="9">
        <f>'Orçamento Sintético'!I292</f>
        <v>25100.649999999998</v>
      </c>
      <c r="E48" s="4">
        <f>'Orçamento Sintético'!J292</f>
        <v>2.3431601534415012E-3</v>
      </c>
    </row>
    <row r="49" spans="1:5">
      <c r="A49" t="s">
        <v>97</v>
      </c>
      <c r="B49" s="20" t="s">
        <v>98</v>
      </c>
      <c r="C49">
        <v>1</v>
      </c>
      <c r="D49" s="9">
        <f>'Orçamento Sintético'!I327</f>
        <v>6508.58</v>
      </c>
      <c r="E49" s="4">
        <f>'Orçamento Sintético'!J327</f>
        <v>6.0757969660093613E-4</v>
      </c>
    </row>
    <row r="50" spans="1:5">
      <c r="A50" t="s">
        <v>99</v>
      </c>
      <c r="B50" s="20" t="s">
        <v>100</v>
      </c>
      <c r="C50">
        <v>1</v>
      </c>
      <c r="D50" s="9">
        <f>'Orçamento Sintético'!I352</f>
        <v>38811.01</v>
      </c>
      <c r="E50" s="4">
        <f>'Orçamento Sintético'!J352</f>
        <v>3.6230301664227681E-3</v>
      </c>
    </row>
    <row r="51" spans="1:5">
      <c r="A51" t="s">
        <v>101</v>
      </c>
      <c r="B51" s="20" t="s">
        <v>102</v>
      </c>
      <c r="C51">
        <v>1</v>
      </c>
      <c r="D51" s="9">
        <f>'Orçamento Sintético'!I388</f>
        <v>5735.27</v>
      </c>
      <c r="E51" s="4">
        <f>'Orçamento Sintético'!J388</f>
        <v>5.3539076212083916E-4</v>
      </c>
    </row>
    <row r="52" spans="1:5">
      <c r="A52" t="s">
        <v>103</v>
      </c>
      <c r="B52" s="20" t="s">
        <v>104</v>
      </c>
      <c r="C52">
        <v>1</v>
      </c>
      <c r="D52" s="9">
        <f>'Orçamento Sintético'!I404</f>
        <v>160240.66000000006</v>
      </c>
      <c r="E52" s="4">
        <f>'Orçamento Sintético'!J404</f>
        <v>1.4958558024320789E-2</v>
      </c>
    </row>
    <row r="53" spans="1:5">
      <c r="A53" t="s">
        <v>105</v>
      </c>
      <c r="B53" s="20" t="s">
        <v>106</v>
      </c>
      <c r="C53">
        <v>1</v>
      </c>
      <c r="D53" s="9">
        <f>'Orçamento Sintético'!I430</f>
        <v>14397.529999999999</v>
      </c>
      <c r="E53" s="4">
        <f>'Orçamento Sintético'!J430</f>
        <v>1.3440177287830641E-3</v>
      </c>
    </row>
    <row r="54" spans="1:5">
      <c r="A54" t="s">
        <v>107</v>
      </c>
      <c r="B54" s="20" t="s">
        <v>108</v>
      </c>
      <c r="C54">
        <v>1</v>
      </c>
      <c r="D54" s="9">
        <f>'Orçamento Sintético'!I442</f>
        <v>41190.959999999999</v>
      </c>
      <c r="E54" s="4">
        <f>'Orçamento Sintético'!J442</f>
        <v>3.8451998714775413E-3</v>
      </c>
    </row>
    <row r="55" spans="1:5">
      <c r="A55" t="s">
        <v>109</v>
      </c>
      <c r="B55" s="20" t="s">
        <v>110</v>
      </c>
      <c r="C55">
        <v>1</v>
      </c>
      <c r="D55" s="9">
        <f>'Orçamento Sintético'!I447</f>
        <v>83671.89</v>
      </c>
      <c r="E55" s="4">
        <f>'Orçamento Sintético'!J447</f>
        <v>7.8108191864011663E-3</v>
      </c>
    </row>
    <row r="56" spans="1:5">
      <c r="A56" t="s">
        <v>111</v>
      </c>
      <c r="B56" s="20" t="s">
        <v>112</v>
      </c>
      <c r="C56">
        <v>1</v>
      </c>
      <c r="D56" s="9">
        <f>'Orçamento Sintético'!I465</f>
        <v>1885943.5799999996</v>
      </c>
      <c r="E56" s="4">
        <f>'Orçamento Sintético'!J465</f>
        <v>0.17605392084646468</v>
      </c>
    </row>
    <row r="57" spans="1:5">
      <c r="A57" t="s">
        <v>113</v>
      </c>
      <c r="B57" s="20" t="s">
        <v>114</v>
      </c>
      <c r="C57">
        <v>1</v>
      </c>
      <c r="D57" s="9">
        <f>'Orçamento Sintético'!I466</f>
        <v>141241.96999999997</v>
      </c>
      <c r="E57" s="4">
        <f>'Orçamento Sintético'!J466</f>
        <v>1.3185019355976036E-2</v>
      </c>
    </row>
    <row r="58" spans="1:5">
      <c r="A58" t="s">
        <v>115</v>
      </c>
      <c r="B58" s="20" t="s">
        <v>116</v>
      </c>
      <c r="C58">
        <v>1</v>
      </c>
      <c r="D58" s="9">
        <f>'Orçamento Sintético'!I488</f>
        <v>513619.05</v>
      </c>
      <c r="E58" s="4">
        <f>'Orçamento Sintético'!J488</f>
        <v>4.7946634529722462E-2</v>
      </c>
    </row>
    <row r="59" spans="1:5">
      <c r="A59" t="s">
        <v>117</v>
      </c>
      <c r="B59" s="20" t="s">
        <v>118</v>
      </c>
      <c r="C59">
        <v>1</v>
      </c>
      <c r="D59" s="9">
        <f>'Orçamento Sintético'!I497</f>
        <v>60001.77</v>
      </c>
      <c r="E59" s="4">
        <f>'Orçamento Sintético'!J497</f>
        <v>5.6011998334689209E-3</v>
      </c>
    </row>
    <row r="60" spans="1:5">
      <c r="A60" t="s">
        <v>119</v>
      </c>
      <c r="B60" s="20" t="s">
        <v>120</v>
      </c>
      <c r="C60">
        <v>1</v>
      </c>
      <c r="D60" s="9">
        <f>'Orçamento Sintético'!I506</f>
        <v>90984.41</v>
      </c>
      <c r="E60" s="4">
        <f>'Orçamento Sintético'!J506</f>
        <v>8.4934471456470043E-3</v>
      </c>
    </row>
    <row r="61" spans="1:5">
      <c r="A61" t="s">
        <v>121</v>
      </c>
      <c r="B61" s="20" t="s">
        <v>122</v>
      </c>
      <c r="C61">
        <v>1</v>
      </c>
      <c r="D61" s="9">
        <f>'Orçamento Sintético'!I508</f>
        <v>147022.28999999998</v>
      </c>
      <c r="E61" s="4">
        <f>'Orçamento Sintético'!J508</f>
        <v>1.3724615561577922E-2</v>
      </c>
    </row>
    <row r="62" spans="1:5">
      <c r="A62" t="s">
        <v>123</v>
      </c>
      <c r="B62" s="20" t="s">
        <v>124</v>
      </c>
      <c r="C62">
        <v>1</v>
      </c>
      <c r="D62" s="9">
        <f>'Orçamento Sintético'!I544</f>
        <v>615829.26</v>
      </c>
      <c r="E62" s="4">
        <f>'Orçamento Sintético'!J544</f>
        <v>5.7488016579465721E-2</v>
      </c>
    </row>
    <row r="63" spans="1:5">
      <c r="A63" t="s">
        <v>125</v>
      </c>
      <c r="B63" s="20" t="s">
        <v>126</v>
      </c>
      <c r="C63">
        <v>1</v>
      </c>
      <c r="D63" s="9">
        <f>'Orçamento Sintético'!I559</f>
        <v>35281.040000000001</v>
      </c>
      <c r="E63" s="4">
        <f>'Orçamento Sintético'!J559</f>
        <v>3.2935054311332874E-3</v>
      </c>
    </row>
    <row r="64" spans="1:5">
      <c r="A64" t="s">
        <v>127</v>
      </c>
      <c r="B64" s="20" t="s">
        <v>128</v>
      </c>
      <c r="C64">
        <v>1</v>
      </c>
      <c r="D64" s="9">
        <f>'Orçamento Sintético'!I579</f>
        <v>147939.17000000001</v>
      </c>
      <c r="E64" s="4">
        <f>'Orçamento Sintético'!J579</f>
        <v>1.381020683835711E-2</v>
      </c>
    </row>
    <row r="65" spans="1:5">
      <c r="A65" t="s">
        <v>129</v>
      </c>
      <c r="B65" s="20" t="s">
        <v>130</v>
      </c>
      <c r="C65">
        <v>1</v>
      </c>
      <c r="D65" s="9">
        <f>'Orçamento Sintético'!I593</f>
        <v>74341.510000000009</v>
      </c>
      <c r="E65" s="4">
        <f>'Orçamento Sintético'!J593</f>
        <v>6.9398228324235797E-3</v>
      </c>
    </row>
    <row r="66" spans="1:5">
      <c r="A66" t="s">
        <v>131</v>
      </c>
      <c r="B66" s="20" t="s">
        <v>132</v>
      </c>
      <c r="C66">
        <v>1</v>
      </c>
      <c r="D66" s="9">
        <f>'Orçamento Sintético'!I614</f>
        <v>59683.109999999993</v>
      </c>
      <c r="E66" s="4">
        <f>'Orçamento Sintético'!J614</f>
        <v>5.5714527386926628E-3</v>
      </c>
    </row>
    <row r="67" spans="1:5">
      <c r="A67" t="s">
        <v>133</v>
      </c>
      <c r="B67" s="20" t="s">
        <v>134</v>
      </c>
      <c r="C67">
        <v>1</v>
      </c>
      <c r="D67" s="9">
        <f>'Orçamento Sintético'!I627</f>
        <v>551253.66</v>
      </c>
      <c r="E67" s="4">
        <f>'Orçamento Sintético'!J627</f>
        <v>5.1459847077696769E-2</v>
      </c>
    </row>
    <row r="68" spans="1:5">
      <c r="A68" t="s">
        <v>135</v>
      </c>
      <c r="B68" s="20" t="s">
        <v>136</v>
      </c>
      <c r="C68">
        <v>1</v>
      </c>
      <c r="D68" s="9">
        <f>'Orçamento Sintético'!I628</f>
        <v>367971.33999999997</v>
      </c>
      <c r="E68" s="4">
        <f>'Orçamento Sintético'!J628</f>
        <v>3.4350336803886543E-2</v>
      </c>
    </row>
    <row r="69" spans="1:5">
      <c r="A69" t="s">
        <v>137</v>
      </c>
      <c r="B69" s="20" t="s">
        <v>138</v>
      </c>
      <c r="C69">
        <v>1</v>
      </c>
      <c r="D69" s="9">
        <f>'Orçamento Sintético'!I636</f>
        <v>183282.32</v>
      </c>
      <c r="E69" s="4">
        <f>'Orçamento Sintético'!J636</f>
        <v>1.7109510273810215E-2</v>
      </c>
    </row>
    <row r="70" spans="1:5">
      <c r="A70" t="s">
        <v>139</v>
      </c>
      <c r="B70" s="20" t="s">
        <v>140</v>
      </c>
      <c r="C70">
        <v>1</v>
      </c>
      <c r="D70" s="9">
        <f>'Orçamento Sintético'!I642</f>
        <v>58216.450000000004</v>
      </c>
      <c r="E70" s="4">
        <f>'Orçamento Sintético'!J642</f>
        <v>5.4345391818466657E-3</v>
      </c>
    </row>
    <row r="71" spans="1:5">
      <c r="A71" t="s">
        <v>141</v>
      </c>
      <c r="B71" s="20" t="s">
        <v>142</v>
      </c>
      <c r="C71">
        <v>1</v>
      </c>
      <c r="D71" s="9">
        <f>'Orçamento Sintético'!I643</f>
        <v>41909.719999999994</v>
      </c>
      <c r="E71" s="4">
        <f>'Orçamento Sintético'!J643</f>
        <v>3.9122965319977904E-3</v>
      </c>
    </row>
    <row r="72" spans="1:5">
      <c r="A72" t="s">
        <v>143</v>
      </c>
      <c r="B72" s="20" t="s">
        <v>144</v>
      </c>
      <c r="C72">
        <v>1</v>
      </c>
      <c r="D72" s="9">
        <f>'Orçamento Sintético'!I667</f>
        <v>7891.64</v>
      </c>
      <c r="E72" s="4">
        <f>'Orçamento Sintético'!J667</f>
        <v>7.3668914523349364E-4</v>
      </c>
    </row>
    <row r="73" spans="1:5">
      <c r="A73" t="s">
        <v>145</v>
      </c>
      <c r="B73" s="20" t="s">
        <v>146</v>
      </c>
      <c r="C73">
        <v>1</v>
      </c>
      <c r="D73" s="9">
        <f>'Orçamento Sintético'!I671</f>
        <v>1832.38</v>
      </c>
      <c r="E73" s="4">
        <f>'Orçamento Sintético'!J671</f>
        <v>1.7105372976250171E-4</v>
      </c>
    </row>
    <row r="74" spans="1:5">
      <c r="A74" t="s">
        <v>147</v>
      </c>
      <c r="B74" s="20" t="s">
        <v>148</v>
      </c>
      <c r="C74">
        <v>1</v>
      </c>
      <c r="D74" s="9">
        <f>'Orçamento Sintético'!I676</f>
        <v>6582.71</v>
      </c>
      <c r="E74" s="4">
        <f>'Orçamento Sintético'!J676</f>
        <v>6.144997748528786E-4</v>
      </c>
    </row>
    <row r="75" spans="1:5">
      <c r="A75" t="s">
        <v>149</v>
      </c>
      <c r="B75" s="20" t="s">
        <v>150</v>
      </c>
      <c r="C75">
        <v>1</v>
      </c>
      <c r="D75" s="9">
        <f>'Orçamento Sintético'!I684</f>
        <v>41340.93</v>
      </c>
      <c r="E75" s="4">
        <f>'Orçamento Sintético'!J684</f>
        <v>3.8591996574676101E-3</v>
      </c>
    </row>
    <row r="76" spans="1:5" ht="27.6">
      <c r="A76" t="s">
        <v>151</v>
      </c>
      <c r="B76" s="20" t="s">
        <v>152</v>
      </c>
      <c r="C76">
        <v>1</v>
      </c>
      <c r="D76" s="9">
        <f>'Orçamento Sintético'!I685</f>
        <v>15335.96</v>
      </c>
      <c r="E76" s="4">
        <f>'Orçamento Sintético'!J685</f>
        <v>1.4316207104904744E-3</v>
      </c>
    </row>
    <row r="77" spans="1:5">
      <c r="A77" t="s">
        <v>153</v>
      </c>
      <c r="B77" s="20" t="s">
        <v>154</v>
      </c>
      <c r="C77">
        <v>1</v>
      </c>
      <c r="D77" s="9">
        <f>'Orçamento Sintético'!I690</f>
        <v>26004.97</v>
      </c>
      <c r="E77" s="4">
        <f>'Orçamento Sintético'!J690</f>
        <v>2.4275789469771357E-3</v>
      </c>
    </row>
    <row r="78" spans="1:5">
      <c r="D78" s="9"/>
    </row>
    <row r="79" spans="1:5">
      <c r="C79" s="3" t="s">
        <v>155</v>
      </c>
      <c r="D79" s="40">
        <f>D81*(9789976.9/11930400.5)</f>
        <v>8790420.2593716178</v>
      </c>
    </row>
    <row r="80" spans="1:5">
      <c r="C80" s="3" t="s">
        <v>156</v>
      </c>
      <c r="D80" s="40">
        <f>D81-D79</f>
        <v>1921886.3506283779</v>
      </c>
    </row>
    <row r="81" spans="1:8">
      <c r="C81" s="3" t="s">
        <v>157</v>
      </c>
      <c r="D81" s="40">
        <f>'Orçamento Sintético'!$I$696</f>
        <v>10712306.609999996</v>
      </c>
    </row>
    <row r="82" spans="1:8">
      <c r="A82" s="52" t="s">
        <v>2</v>
      </c>
      <c r="B82" s="53"/>
      <c r="C82" s="53"/>
      <c r="D82" s="53"/>
      <c r="E82" s="53"/>
      <c r="F82" s="53"/>
      <c r="G82" s="53"/>
      <c r="H82" s="53"/>
    </row>
    <row r="83" spans="1:8">
      <c r="A83" s="53"/>
      <c r="B83" s="54"/>
      <c r="C83" s="54"/>
      <c r="D83" s="54"/>
      <c r="E83" s="54"/>
      <c r="F83" s="54"/>
      <c r="G83" s="54"/>
      <c r="H83" s="53"/>
    </row>
    <row r="84" spans="1:8">
      <c r="A84" s="53"/>
      <c r="B84" s="53"/>
      <c r="C84" s="53"/>
      <c r="D84" s="53"/>
      <c r="E84" s="53"/>
      <c r="F84" s="53"/>
      <c r="G84" s="53"/>
      <c r="H84" s="53"/>
    </row>
    <row r="85" spans="1:8">
      <c r="A85" s="27"/>
      <c r="B85" s="27"/>
      <c r="C85" s="27"/>
      <c r="D85" s="27"/>
      <c r="E85" s="27"/>
      <c r="F85" s="27"/>
      <c r="G85" s="27"/>
      <c r="H85" s="27"/>
    </row>
    <row r="86" spans="1:8">
      <c r="A86" s="55" t="s">
        <v>3</v>
      </c>
      <c r="B86" s="53"/>
      <c r="C86" s="53"/>
      <c r="D86" s="53"/>
      <c r="E86" s="53"/>
      <c r="F86" s="53"/>
      <c r="G86" s="53"/>
      <c r="H86" s="53"/>
    </row>
    <row r="87" spans="1:8">
      <c r="A87" s="53"/>
      <c r="B87" s="54"/>
      <c r="C87" s="54"/>
      <c r="D87" s="54"/>
      <c r="E87" s="54"/>
      <c r="F87" s="54"/>
      <c r="G87" s="54"/>
      <c r="H87" s="53"/>
    </row>
    <row r="88" spans="1:8">
      <c r="A88" s="53"/>
      <c r="B88" s="54"/>
      <c r="C88" s="54"/>
      <c r="D88" s="54"/>
      <c r="E88" s="54"/>
      <c r="F88" s="54"/>
      <c r="G88" s="54"/>
      <c r="H88" s="53"/>
    </row>
    <row r="89" spans="1:8">
      <c r="A89" s="53"/>
      <c r="B89" s="53"/>
      <c r="C89" s="53"/>
      <c r="D89" s="53"/>
      <c r="E89" s="53"/>
      <c r="F89" s="53"/>
      <c r="G89" s="53"/>
      <c r="H89" s="53"/>
    </row>
  </sheetData>
  <mergeCells count="3">
    <mergeCell ref="A2:E2"/>
    <mergeCell ref="A82:H84"/>
    <mergeCell ref="A86:H89"/>
  </mergeCells>
  <pageMargins left="0.7" right="0.7" top="0.75" bottom="0.75" header="0.3" footer="0.3"/>
  <pageSetup paperSize="9" scale="58"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Q704"/>
  <sheetViews>
    <sheetView topLeftCell="A686" zoomScaleNormal="100" workbookViewId="0">
      <selection activeCell="A697" sqref="A697:H699"/>
    </sheetView>
  </sheetViews>
  <sheetFormatPr defaultRowHeight="13.8"/>
  <cols>
    <col min="1" max="1" width="10" customWidth="1"/>
    <col min="2" max="2" width="17" customWidth="1"/>
    <col min="3" max="3" width="12" customWidth="1"/>
    <col min="4" max="4" width="58" customWidth="1"/>
    <col min="5" max="5" width="9" customWidth="1"/>
    <col min="6" max="6" width="13" customWidth="1"/>
    <col min="7" max="7" width="15" customWidth="1"/>
    <col min="8" max="8" width="18" customWidth="1"/>
    <col min="9" max="9" width="17" customWidth="1"/>
    <col min="10" max="11" width="11" customWidth="1"/>
    <col min="12" max="12" width="14" customWidth="1"/>
    <col min="13" max="13" width="18" customWidth="1"/>
    <col min="14" max="14" width="24" customWidth="1"/>
    <col min="15" max="15" width="16" customWidth="1"/>
    <col min="16" max="16" width="24" customWidth="1"/>
    <col min="17" max="17" width="36" customWidth="1"/>
  </cols>
  <sheetData>
    <row r="1" spans="1:17" s="1" customFormat="1" ht="40.35" customHeight="1">
      <c r="P1" s="63" t="s">
        <v>5587</v>
      </c>
      <c r="Q1" s="63"/>
    </row>
    <row r="2" spans="1:17" ht="27.6">
      <c r="A2" s="5" t="s">
        <v>4</v>
      </c>
      <c r="B2" s="5" t="s">
        <v>158</v>
      </c>
      <c r="C2" s="5" t="s">
        <v>159</v>
      </c>
      <c r="D2" s="5" t="s">
        <v>5</v>
      </c>
      <c r="E2" s="5" t="s">
        <v>160</v>
      </c>
      <c r="F2" s="5" t="s">
        <v>6</v>
      </c>
      <c r="G2" s="5" t="s">
        <v>161</v>
      </c>
      <c r="H2" s="5" t="s">
        <v>162</v>
      </c>
      <c r="I2" s="5" t="s">
        <v>7</v>
      </c>
      <c r="J2" s="5" t="s">
        <v>8</v>
      </c>
      <c r="K2" s="30" t="s">
        <v>5588</v>
      </c>
      <c r="L2" s="30" t="s">
        <v>5589</v>
      </c>
      <c r="M2" s="30" t="s">
        <v>5590</v>
      </c>
      <c r="N2" s="30" t="s">
        <v>4509</v>
      </c>
      <c r="O2" s="30" t="s">
        <v>5591</v>
      </c>
      <c r="P2" s="31" t="s">
        <v>5592</v>
      </c>
      <c r="Q2" s="32">
        <v>10712306.609999999</v>
      </c>
    </row>
    <row r="3" spans="1:17" ht="55.2">
      <c r="A3" s="11" t="s">
        <v>9</v>
      </c>
      <c r="B3" s="11"/>
      <c r="C3" s="11"/>
      <c r="D3" s="12" t="s">
        <v>10</v>
      </c>
      <c r="E3" s="11"/>
      <c r="F3" s="13">
        <v>1</v>
      </c>
      <c r="G3" s="13"/>
      <c r="H3" s="13">
        <f>SUM(I5,I6,I8,I9,I10,I11,I12,I13)</f>
        <v>244210.37999999998</v>
      </c>
      <c r="I3" s="13">
        <f>H3</f>
        <v>244210.37999999998</v>
      </c>
      <c r="J3" s="14">
        <f t="shared" ref="J3:J66" si="0">IFERROR(I3/$I$696,0)</f>
        <v>2.2797179812985215E-2</v>
      </c>
      <c r="K3" s="33"/>
      <c r="L3" s="34"/>
      <c r="M3" s="32"/>
      <c r="N3" s="20" t="s">
        <v>5593</v>
      </c>
      <c r="O3" s="32"/>
      <c r="P3" s="31" t="s">
        <v>5594</v>
      </c>
      <c r="Q3" s="32">
        <f>$I$696</f>
        <v>10712306.609999996</v>
      </c>
    </row>
    <row r="4" spans="1:17">
      <c r="A4" s="15" t="s">
        <v>11</v>
      </c>
      <c r="B4" s="15"/>
      <c r="C4" s="15"/>
      <c r="D4" s="16" t="s">
        <v>12</v>
      </c>
      <c r="E4" s="15"/>
      <c r="F4" s="17">
        <v>1</v>
      </c>
      <c r="G4" s="17"/>
      <c r="H4" s="17">
        <f>SUM(I5,I6)</f>
        <v>187872.59999999998</v>
      </c>
      <c r="I4" s="17">
        <f>H4</f>
        <v>187872.59999999998</v>
      </c>
      <c r="J4" s="18">
        <f t="shared" si="0"/>
        <v>1.7538015559097224E-2</v>
      </c>
      <c r="K4" s="33"/>
      <c r="L4" s="34"/>
      <c r="M4" s="32"/>
      <c r="O4" s="32"/>
      <c r="P4" s="31" t="s">
        <v>5595</v>
      </c>
      <c r="Q4" s="32">
        <f>IF(Q2="","",Q3-Q2)</f>
        <v>-3.7252902984619141E-9</v>
      </c>
    </row>
    <row r="5" spans="1:17" ht="96.6">
      <c r="A5" s="6" t="s">
        <v>163</v>
      </c>
      <c r="B5" s="6" t="s">
        <v>164</v>
      </c>
      <c r="C5" s="6" t="s">
        <v>165</v>
      </c>
      <c r="D5" s="7" t="s">
        <v>166</v>
      </c>
      <c r="E5" s="6" t="s">
        <v>167</v>
      </c>
      <c r="F5" s="8">
        <v>1404.56</v>
      </c>
      <c r="G5" s="8">
        <v>86.39</v>
      </c>
      <c r="H5" s="8">
        <f>ROUND(IF(K5="SIM",M5*(1-L5),IF('Controle de Grupos'!$B$5="SIM",M5*(1-'Controle de Grupos'!$E$5),M5)),2)</f>
        <v>85.77</v>
      </c>
      <c r="I5" s="8">
        <f>ROUND(IF(K5="SIM",O5*(1-L5),IF('Controle de Grupos'!$B$5="SIM",O5*(1-'Controle de Grupos'!$E$5),O5)),2)</f>
        <v>120468.01</v>
      </c>
      <c r="J5" s="10">
        <f t="shared" si="0"/>
        <v>1.1245758209305031E-2</v>
      </c>
      <c r="K5" s="33" t="s">
        <v>5596</v>
      </c>
      <c r="L5" s="39">
        <v>0.18771459216254005</v>
      </c>
      <c r="M5" s="32">
        <v>105.59</v>
      </c>
      <c r="O5" s="32">
        <v>148307.49</v>
      </c>
      <c r="P5" s="31" t="s">
        <v>5597</v>
      </c>
      <c r="Q5" t="s">
        <v>5598</v>
      </c>
    </row>
    <row r="6" spans="1:17" ht="96.6">
      <c r="A6" s="6" t="s">
        <v>168</v>
      </c>
      <c r="B6" s="6" t="s">
        <v>169</v>
      </c>
      <c r="C6" s="6" t="s">
        <v>165</v>
      </c>
      <c r="D6" s="7" t="s">
        <v>170</v>
      </c>
      <c r="E6" s="6" t="s">
        <v>167</v>
      </c>
      <c r="F6" s="8">
        <v>1404.56</v>
      </c>
      <c r="G6" s="8">
        <v>48.34</v>
      </c>
      <c r="H6" s="8">
        <f>ROUND(IF(K6="SIM",M6*(1-L6),IF('Controle de Grupos'!$B$5="SIM",M6*(1-'Controle de Grupos'!$E$5),M6)),2)</f>
        <v>47.99</v>
      </c>
      <c r="I6" s="8">
        <f>ROUND(IF(K6="SIM",O6*(1-L6),IF('Controle de Grupos'!$B$5="SIM",O6*(1-'Controle de Grupos'!$E$5),O6)),2)</f>
        <v>67404.59</v>
      </c>
      <c r="J6" s="10">
        <f t="shared" si="0"/>
        <v>6.292257349792196E-3</v>
      </c>
      <c r="K6" s="33" t="s">
        <v>5596</v>
      </c>
      <c r="L6" s="39">
        <v>0.18771450890984698</v>
      </c>
      <c r="M6" s="32">
        <v>59.08</v>
      </c>
      <c r="O6" s="32">
        <v>82981.399999999994</v>
      </c>
    </row>
    <row r="7" spans="1:17">
      <c r="A7" s="15" t="s">
        <v>13</v>
      </c>
      <c r="B7" s="15"/>
      <c r="C7" s="15"/>
      <c r="D7" s="16" t="s">
        <v>14</v>
      </c>
      <c r="E7" s="15"/>
      <c r="F7" s="17">
        <v>1</v>
      </c>
      <c r="G7" s="17"/>
      <c r="H7" s="17">
        <f>SUM(I8,I9,I10,I11,I12,I13)</f>
        <v>56337.78</v>
      </c>
      <c r="I7" s="17">
        <f>H7</f>
        <v>56337.78</v>
      </c>
      <c r="J7" s="18">
        <f t="shared" si="0"/>
        <v>5.259164253887989E-3</v>
      </c>
      <c r="K7" s="33" t="s">
        <v>5599</v>
      </c>
      <c r="L7" s="39">
        <v>0</v>
      </c>
      <c r="M7" s="32"/>
      <c r="O7" s="32"/>
    </row>
    <row r="8" spans="1:17" ht="82.8">
      <c r="A8" s="6" t="s">
        <v>171</v>
      </c>
      <c r="B8" s="6" t="s">
        <v>172</v>
      </c>
      <c r="C8" s="6" t="s">
        <v>165</v>
      </c>
      <c r="D8" s="7" t="s">
        <v>173</v>
      </c>
      <c r="E8" s="6" t="s">
        <v>167</v>
      </c>
      <c r="F8" s="8">
        <v>1404.56</v>
      </c>
      <c r="G8" s="8">
        <v>8.8000000000000007</v>
      </c>
      <c r="H8" s="8">
        <f>ROUND(IF(K8="SIM",M8*(1-L8),IF('Controle de Grupos'!$B$5="SIM",M8*(1-'Controle de Grupos'!$E$5),M8)),2)</f>
        <v>8.73</v>
      </c>
      <c r="I8" s="8">
        <f>ROUND(IF(K8="SIM",O8*(1-L8),IF('Controle de Grupos'!$B$5="SIM",O8*(1-'Controle de Grupos'!$E$5),O8)),2)</f>
        <v>12264.71</v>
      </c>
      <c r="J8" s="10">
        <f t="shared" si="0"/>
        <v>1.1449177517520667E-3</v>
      </c>
      <c r="K8" s="33" t="s">
        <v>5596</v>
      </c>
      <c r="L8" s="39">
        <v>0.18771450890984698</v>
      </c>
      <c r="M8" s="32">
        <v>10.75</v>
      </c>
      <c r="O8" s="32">
        <v>15099.02</v>
      </c>
    </row>
    <row r="9" spans="1:17" ht="96.6">
      <c r="A9" s="6" t="s">
        <v>174</v>
      </c>
      <c r="B9" s="6" t="s">
        <v>175</v>
      </c>
      <c r="C9" s="6" t="s">
        <v>165</v>
      </c>
      <c r="D9" s="7" t="s">
        <v>176</v>
      </c>
      <c r="E9" s="6" t="s">
        <v>167</v>
      </c>
      <c r="F9" s="8">
        <v>1404.56</v>
      </c>
      <c r="G9" s="8">
        <v>5.25</v>
      </c>
      <c r="H9" s="8">
        <f>ROUND(IF(K9="SIM",M9*(1-L9),IF('Controle de Grupos'!$B$5="SIM",M9*(1-'Controle de Grupos'!$E$5),M9)),2)</f>
        <v>5.21</v>
      </c>
      <c r="I9" s="8">
        <f>ROUND(IF(K9="SIM",O9*(1-L9),IF('Controle de Grupos'!$B$5="SIM",O9*(1-'Controle de Grupos'!$E$5),O9)),2)</f>
        <v>7313.18</v>
      </c>
      <c r="J9" s="10">
        <f t="shared" si="0"/>
        <v>6.8268957062647066E-4</v>
      </c>
      <c r="K9" s="33" t="s">
        <v>5596</v>
      </c>
      <c r="L9" s="39">
        <v>0.18771450890984698</v>
      </c>
      <c r="M9" s="32">
        <v>6.41</v>
      </c>
      <c r="O9" s="32">
        <v>9003.2199999999993</v>
      </c>
    </row>
    <row r="10" spans="1:17" ht="82.8">
      <c r="A10" s="6" t="s">
        <v>177</v>
      </c>
      <c r="B10" s="6" t="s">
        <v>178</v>
      </c>
      <c r="C10" s="6" t="s">
        <v>165</v>
      </c>
      <c r="D10" s="7" t="s">
        <v>179</v>
      </c>
      <c r="E10" s="6" t="s">
        <v>167</v>
      </c>
      <c r="F10" s="8">
        <v>1404.56</v>
      </c>
      <c r="G10" s="8">
        <v>10.5</v>
      </c>
      <c r="H10" s="8">
        <f>ROUND(IF(K10="SIM",M10*(1-L10),IF('Controle de Grupos'!$B$5="SIM",M10*(1-'Controle de Grupos'!$E$5),M10)),2)</f>
        <v>10.42</v>
      </c>
      <c r="I10" s="8">
        <f>ROUND(IF(K10="SIM",O10*(1-L10),IF('Controle de Grupos'!$B$5="SIM",O10*(1-'Controle de Grupos'!$E$5),O10)),2)</f>
        <v>14637.79</v>
      </c>
      <c r="J10" s="10">
        <f t="shared" si="0"/>
        <v>1.366446138344803E-3</v>
      </c>
      <c r="K10" s="33" t="s">
        <v>5596</v>
      </c>
      <c r="L10" s="39">
        <v>0.18771450890984698</v>
      </c>
      <c r="M10" s="32">
        <v>12.83</v>
      </c>
      <c r="O10" s="32">
        <v>18020.5</v>
      </c>
    </row>
    <row r="11" spans="1:17" ht="82.8">
      <c r="A11" s="6" t="s">
        <v>180</v>
      </c>
      <c r="B11" s="6" t="s">
        <v>181</v>
      </c>
      <c r="C11" s="6" t="s">
        <v>165</v>
      </c>
      <c r="D11" s="7" t="s">
        <v>182</v>
      </c>
      <c r="E11" s="6" t="s">
        <v>167</v>
      </c>
      <c r="F11" s="8">
        <v>1404.56</v>
      </c>
      <c r="G11" s="8">
        <v>5.25</v>
      </c>
      <c r="H11" s="8">
        <f>ROUND(IF(K11="SIM",M11*(1-L11),IF('Controle de Grupos'!$B$5="SIM",M11*(1-'Controle de Grupos'!$E$5),M11)),2)</f>
        <v>5.21</v>
      </c>
      <c r="I11" s="8">
        <f>ROUND(IF(K11="SIM",O11*(1-L11),IF('Controle de Grupos'!$B$5="SIM",O11*(1-'Controle de Grupos'!$E$5),O11)),2)</f>
        <v>7313.18</v>
      </c>
      <c r="J11" s="10">
        <f t="shared" si="0"/>
        <v>6.8268957062647066E-4</v>
      </c>
      <c r="K11" s="33" t="s">
        <v>5596</v>
      </c>
      <c r="L11" s="39">
        <v>0.18771450890984698</v>
      </c>
      <c r="M11" s="32">
        <v>6.41</v>
      </c>
      <c r="O11" s="32">
        <v>9003.2199999999993</v>
      </c>
    </row>
    <row r="12" spans="1:17" ht="69">
      <c r="A12" s="6" t="s">
        <v>183</v>
      </c>
      <c r="B12" s="6" t="s">
        <v>184</v>
      </c>
      <c r="C12" s="6" t="s">
        <v>165</v>
      </c>
      <c r="D12" s="7" t="s">
        <v>185</v>
      </c>
      <c r="E12" s="6" t="s">
        <v>167</v>
      </c>
      <c r="F12" s="8">
        <v>1404.56</v>
      </c>
      <c r="G12" s="8">
        <v>8.0399999999999991</v>
      </c>
      <c r="H12" s="8">
        <f>ROUND(IF(K12="SIM",M12*(1-L12),IF('Controle de Grupos'!$B$5="SIM",M12*(1-'Controle de Grupos'!$E$5),M12)),2)</f>
        <v>7.98</v>
      </c>
      <c r="I12" s="8">
        <f>ROUND(IF(K12="SIM",O12*(1-L12),IF('Controle de Grupos'!$B$5="SIM",O12*(1-'Controle de Grupos'!$E$5),O12)),2)</f>
        <v>11203.67</v>
      </c>
      <c r="J12" s="10">
        <f t="shared" si="0"/>
        <v>1.0458690558335321E-3</v>
      </c>
      <c r="K12" s="33" t="s">
        <v>5596</v>
      </c>
      <c r="L12" s="39">
        <v>0.18771450890984698</v>
      </c>
      <c r="M12" s="32">
        <v>9.82</v>
      </c>
      <c r="O12" s="32">
        <v>13792.77</v>
      </c>
    </row>
    <row r="13" spans="1:17" ht="82.8">
      <c r="A13" s="6" t="s">
        <v>186</v>
      </c>
      <c r="B13" s="6" t="s">
        <v>187</v>
      </c>
      <c r="C13" s="6" t="s">
        <v>165</v>
      </c>
      <c r="D13" s="7" t="s">
        <v>188</v>
      </c>
      <c r="E13" s="6" t="s">
        <v>167</v>
      </c>
      <c r="F13" s="8">
        <v>1404.56</v>
      </c>
      <c r="G13" s="8">
        <v>2.59</v>
      </c>
      <c r="H13" s="8">
        <f>ROUND(IF(K13="SIM",M13*(1-L13),IF('Controle de Grupos'!$B$5="SIM",M13*(1-'Controle de Grupos'!$E$5),M13)),2)</f>
        <v>2.57</v>
      </c>
      <c r="I13" s="8">
        <f>ROUND(IF(K13="SIM",O13*(1-L13),IF('Controle de Grupos'!$B$5="SIM",O13*(1-'Controle de Grupos'!$E$5),O13)),2)</f>
        <v>3605.25</v>
      </c>
      <c r="J13" s="10">
        <f t="shared" si="0"/>
        <v>3.3655216670464602E-4</v>
      </c>
      <c r="K13" s="33" t="s">
        <v>5596</v>
      </c>
      <c r="L13" s="39">
        <v>0.18771450890984698</v>
      </c>
      <c r="M13" s="32">
        <v>3.16</v>
      </c>
      <c r="O13" s="32">
        <v>4438.3999999999996</v>
      </c>
    </row>
    <row r="14" spans="1:17">
      <c r="A14" s="11" t="s">
        <v>15</v>
      </c>
      <c r="B14" s="11"/>
      <c r="C14" s="11"/>
      <c r="D14" s="12" t="s">
        <v>16</v>
      </c>
      <c r="E14" s="11"/>
      <c r="F14" s="13">
        <v>1</v>
      </c>
      <c r="G14" s="13"/>
      <c r="H14" s="13">
        <f>SUM(I16,I17,I18,I19,I20,I21,I23,I24,I25,I26,I27,I28,I30,I31,I32,I33)</f>
        <v>1100323.1700000002</v>
      </c>
      <c r="I14" s="13">
        <f>H14</f>
        <v>1100323.1700000002</v>
      </c>
      <c r="J14" s="14">
        <f t="shared" si="0"/>
        <v>0.10271580249325972</v>
      </c>
      <c r="K14" s="33" t="s">
        <v>5599</v>
      </c>
      <c r="L14" s="39">
        <v>0</v>
      </c>
      <c r="M14" s="32"/>
      <c r="O14" s="32"/>
    </row>
    <row r="15" spans="1:17">
      <c r="A15" s="15" t="s">
        <v>17</v>
      </c>
      <c r="B15" s="15"/>
      <c r="C15" s="15"/>
      <c r="D15" s="16" t="s">
        <v>18</v>
      </c>
      <c r="E15" s="15"/>
      <c r="F15" s="17">
        <v>1</v>
      </c>
      <c r="G15" s="17"/>
      <c r="H15" s="17">
        <f>SUM(I16,I17,I18,I19,I20,I21)</f>
        <v>726944.26</v>
      </c>
      <c r="I15" s="17">
        <f>H15</f>
        <v>726944.26</v>
      </c>
      <c r="J15" s="18">
        <f t="shared" si="0"/>
        <v>6.7860665911242082E-2</v>
      </c>
      <c r="K15" s="33" t="s">
        <v>5599</v>
      </c>
      <c r="L15" s="39">
        <v>0</v>
      </c>
      <c r="M15" s="32"/>
      <c r="O15" s="32"/>
    </row>
    <row r="16" spans="1:17" ht="27.6">
      <c r="A16" s="6" t="s">
        <v>189</v>
      </c>
      <c r="B16" s="6" t="s">
        <v>190</v>
      </c>
      <c r="C16" s="6" t="s">
        <v>191</v>
      </c>
      <c r="D16" s="7" t="s">
        <v>192</v>
      </c>
      <c r="E16" s="6" t="s">
        <v>193</v>
      </c>
      <c r="F16" s="8">
        <v>15</v>
      </c>
      <c r="G16" s="8">
        <v>10490.3</v>
      </c>
      <c r="H16" s="8">
        <f>ROUND(IF(K16="SIM",M16*(1-L16),IF('Controle de Grupos'!$B$6="SIM",M16*(1-'Controle de Grupos'!$E$6),M16)),2)</f>
        <v>10026.24</v>
      </c>
      <c r="I16" s="8">
        <f>ROUND(IF(K16="SIM",O16*(1-L16),IF('Controle de Grupos'!$B$6="SIM",O16*(1-'Controle de Grupos'!$E$6),O16)),2)</f>
        <v>150393.53</v>
      </c>
      <c r="J16" s="10">
        <f t="shared" si="0"/>
        <v>1.4039322759825305E-2</v>
      </c>
      <c r="K16" s="33" t="s">
        <v>5596</v>
      </c>
      <c r="L16" s="39">
        <v>0.21806201828805971</v>
      </c>
      <c r="M16" s="32">
        <v>12822.29</v>
      </c>
      <c r="O16" s="32">
        <v>192334.35</v>
      </c>
    </row>
    <row r="17" spans="1:15" ht="27.6">
      <c r="A17" s="6" t="s">
        <v>194</v>
      </c>
      <c r="B17" s="6" t="s">
        <v>195</v>
      </c>
      <c r="C17" s="6" t="s">
        <v>191</v>
      </c>
      <c r="D17" s="7" t="s">
        <v>196</v>
      </c>
      <c r="E17" s="6" t="s">
        <v>197</v>
      </c>
      <c r="F17" s="8">
        <v>1440</v>
      </c>
      <c r="G17" s="8">
        <v>146.11000000000001</v>
      </c>
      <c r="H17" s="8">
        <f>ROUND(IF(K17="SIM",M17*(1-L17),IF('Controle de Grupos'!$B$6="SIM",M17*(1-'Controle de Grupos'!$E$6),M17)),2)</f>
        <v>139.65</v>
      </c>
      <c r="I17" s="8">
        <f>ROUND(IF(K17="SIM",O17*(1-L17),IF('Controle de Grupos'!$B$6="SIM",O17*(1-'Controle de Grupos'!$E$6),O17)),2)</f>
        <v>201090.68</v>
      </c>
      <c r="J17" s="10">
        <f t="shared" si="0"/>
        <v>1.8771930950172839E-2</v>
      </c>
      <c r="K17" s="33" t="s">
        <v>5596</v>
      </c>
      <c r="L17" s="39">
        <v>0.21806201828805971</v>
      </c>
      <c r="M17" s="32">
        <v>178.59</v>
      </c>
      <c r="O17" s="32">
        <v>257169.6</v>
      </c>
    </row>
    <row r="18" spans="1:15" ht="27.6">
      <c r="A18" s="6" t="s">
        <v>198</v>
      </c>
      <c r="B18" s="6" t="s">
        <v>199</v>
      </c>
      <c r="C18" s="6" t="s">
        <v>191</v>
      </c>
      <c r="D18" s="7" t="s">
        <v>200</v>
      </c>
      <c r="E18" s="6" t="s">
        <v>193</v>
      </c>
      <c r="F18" s="8">
        <v>15</v>
      </c>
      <c r="G18" s="8">
        <v>8542.25</v>
      </c>
      <c r="H18" s="8">
        <f>ROUND(IF(K18="SIM",M18*(1-L18),IF('Controle de Grupos'!$B$6="SIM",M18*(1-'Controle de Grupos'!$E$6),M18)),2)</f>
        <v>8164.36</v>
      </c>
      <c r="I18" s="8">
        <f>ROUND(IF(K18="SIM",O18*(1-L18),IF('Controle de Grupos'!$B$6="SIM",O18*(1-'Controle de Grupos'!$E$6),O18)),2)</f>
        <v>122465.45</v>
      </c>
      <c r="J18" s="10">
        <f t="shared" si="0"/>
        <v>1.1432220385260244E-2</v>
      </c>
      <c r="K18" s="33" t="s">
        <v>5596</v>
      </c>
      <c r="L18" s="39">
        <v>0.21806201828805971</v>
      </c>
      <c r="M18" s="32">
        <v>10441.19</v>
      </c>
      <c r="O18" s="32">
        <v>156617.85</v>
      </c>
    </row>
    <row r="19" spans="1:15" ht="27.6">
      <c r="A19" s="6" t="s">
        <v>201</v>
      </c>
      <c r="B19" s="6" t="s">
        <v>202</v>
      </c>
      <c r="C19" s="6" t="s">
        <v>191</v>
      </c>
      <c r="D19" s="7" t="s">
        <v>203</v>
      </c>
      <c r="E19" s="6" t="s">
        <v>197</v>
      </c>
      <c r="F19" s="8">
        <v>600</v>
      </c>
      <c r="G19" s="8">
        <v>56.55</v>
      </c>
      <c r="H19" s="8">
        <f>ROUND(IF(K19="SIM",M19*(1-L19),IF('Controle de Grupos'!$B$6="SIM",M19*(1-'Controle de Grupos'!$E$6),M19)),2)</f>
        <v>54.05</v>
      </c>
      <c r="I19" s="8">
        <f>ROUND(IF(K19="SIM",O19*(1-L19),IF('Controle de Grupos'!$B$6="SIM",O19*(1-'Controle de Grupos'!$E$6),O19)),2)</f>
        <v>32428.53</v>
      </c>
      <c r="J19" s="10">
        <f t="shared" si="0"/>
        <v>3.0272219775456942E-3</v>
      </c>
      <c r="K19" s="33" t="s">
        <v>5596</v>
      </c>
      <c r="L19" s="39">
        <v>0.21806201828805971</v>
      </c>
      <c r="M19" s="32">
        <v>69.12</v>
      </c>
      <c r="O19" s="32">
        <v>41472</v>
      </c>
    </row>
    <row r="20" spans="1:15" ht="55.2">
      <c r="A20" s="6" t="s">
        <v>204</v>
      </c>
      <c r="B20" s="6" t="s">
        <v>205</v>
      </c>
      <c r="C20" s="6" t="s">
        <v>165</v>
      </c>
      <c r="D20" s="7" t="s">
        <v>206</v>
      </c>
      <c r="E20" s="6" t="s">
        <v>193</v>
      </c>
      <c r="F20" s="8">
        <v>15</v>
      </c>
      <c r="G20" s="8">
        <v>14349.7</v>
      </c>
      <c r="H20" s="8">
        <f>ROUND(IF(K20="SIM",M20*(1-L20),IF('Controle de Grupos'!$B$6="SIM",M20*(1-'Controle de Grupos'!$E$6),M20)),2)</f>
        <v>13714.9</v>
      </c>
      <c r="I20" s="8">
        <f>ROUND(IF(K20="SIM",O20*(1-L20),IF('Controle de Grupos'!$B$6="SIM",O20*(1-'Controle de Grupos'!$E$6),O20)),2)</f>
        <v>205723.54</v>
      </c>
      <c r="J20" s="10">
        <f t="shared" si="0"/>
        <v>1.9204411103016412E-2</v>
      </c>
      <c r="K20" s="33" t="s">
        <v>5596</v>
      </c>
      <c r="L20" s="39">
        <v>0.21806201828805971</v>
      </c>
      <c r="M20" s="32">
        <v>17539.63</v>
      </c>
      <c r="O20" s="32">
        <v>263094.45</v>
      </c>
    </row>
    <row r="21" spans="1:15" ht="124.2">
      <c r="A21" s="6" t="s">
        <v>207</v>
      </c>
      <c r="B21" s="6" t="s">
        <v>208</v>
      </c>
      <c r="C21" s="6" t="s">
        <v>165</v>
      </c>
      <c r="D21" s="7" t="s">
        <v>209</v>
      </c>
      <c r="E21" s="6" t="s">
        <v>210</v>
      </c>
      <c r="F21" s="8">
        <v>427.22754989999999</v>
      </c>
      <c r="G21" s="8">
        <v>36.35</v>
      </c>
      <c r="H21" s="8">
        <f>ROUND(IF(K21="SIM",M21*(1-L21),IF('Controle de Grupos'!$B$6="SIM",M21*(1-'Controle de Grupos'!$E$6),M21)),2)</f>
        <v>34.74</v>
      </c>
      <c r="I21" s="8">
        <f>ROUND(IF(K21="SIM",O21*(1-L21),IF('Controle de Grupos'!$B$6="SIM",O21*(1-'Controle de Grupos'!$E$6),O21)),2)</f>
        <v>14842.53</v>
      </c>
      <c r="J21" s="10">
        <f t="shared" si="0"/>
        <v>1.3855587354215963E-3</v>
      </c>
      <c r="K21" s="33" t="s">
        <v>5596</v>
      </c>
      <c r="L21" s="39">
        <v>0.21806201828805971</v>
      </c>
      <c r="M21" s="32">
        <v>44.43</v>
      </c>
      <c r="O21" s="32">
        <v>18981.72</v>
      </c>
    </row>
    <row r="22" spans="1:15">
      <c r="A22" s="15" t="s">
        <v>19</v>
      </c>
      <c r="B22" s="15"/>
      <c r="C22" s="15"/>
      <c r="D22" s="16" t="s">
        <v>20</v>
      </c>
      <c r="E22" s="15"/>
      <c r="F22" s="17">
        <v>1</v>
      </c>
      <c r="G22" s="17"/>
      <c r="H22" s="17">
        <f>SUM(I23,I24,I25,I26,I27,I28)</f>
        <v>66246.11</v>
      </c>
      <c r="I22" s="17">
        <f>H22</f>
        <v>66246.11</v>
      </c>
      <c r="J22" s="18">
        <f t="shared" si="0"/>
        <v>6.1841125736784739E-3</v>
      </c>
      <c r="K22" s="33" t="s">
        <v>5599</v>
      </c>
      <c r="L22" s="39">
        <v>0</v>
      </c>
      <c r="M22" s="32"/>
      <c r="O22" s="32"/>
    </row>
    <row r="23" spans="1:15" ht="69">
      <c r="A23" s="6" t="s">
        <v>211</v>
      </c>
      <c r="B23" s="6" t="s">
        <v>212</v>
      </c>
      <c r="C23" s="6" t="s">
        <v>165</v>
      </c>
      <c r="D23" s="7" t="s">
        <v>213</v>
      </c>
      <c r="E23" s="6" t="s">
        <v>167</v>
      </c>
      <c r="F23" s="8">
        <v>459.399</v>
      </c>
      <c r="G23" s="8">
        <v>44.73</v>
      </c>
      <c r="H23" s="8">
        <f>ROUND(IF(K23="SIM",M23*(1-L23),IF('Controle de Grupos'!$B$7="SIM",M23*(1-'Controle de Grupos'!$E$7),M23)),2)</f>
        <v>44.37</v>
      </c>
      <c r="I23" s="8">
        <f>ROUND(IF(K23="SIM",O23*(1-L23),IF('Controle de Grupos'!$B$7="SIM",O23*(1-'Controle de Grupos'!$E$7),O23)),2)</f>
        <v>20384.189999999999</v>
      </c>
      <c r="J23" s="10">
        <f t="shared" si="0"/>
        <v>1.9028758923844886E-3</v>
      </c>
      <c r="K23" s="33" t="s">
        <v>5596</v>
      </c>
      <c r="L23" s="39">
        <v>0.18837672699044961</v>
      </c>
      <c r="M23" s="32">
        <v>54.67</v>
      </c>
      <c r="O23" s="32">
        <v>25115.34</v>
      </c>
    </row>
    <row r="24" spans="1:15" ht="110.4">
      <c r="A24" s="6" t="s">
        <v>214</v>
      </c>
      <c r="B24" s="6" t="s">
        <v>215</v>
      </c>
      <c r="C24" s="6" t="s">
        <v>165</v>
      </c>
      <c r="D24" s="7" t="s">
        <v>216</v>
      </c>
      <c r="E24" s="6" t="s">
        <v>167</v>
      </c>
      <c r="F24" s="8">
        <v>42.530999999999999</v>
      </c>
      <c r="G24" s="8">
        <v>570.75</v>
      </c>
      <c r="H24" s="8">
        <f>ROUND(IF(K24="SIM",M24*(1-L24),IF('Controle de Grupos'!$B$7="SIM",M24*(1-'Controle de Grupos'!$E$7),M24)),2)</f>
        <v>566.20000000000005</v>
      </c>
      <c r="I24" s="8">
        <f>ROUND(IF(K24="SIM",O24*(1-L24),IF('Controle de Grupos'!$B$7="SIM",O24*(1-'Controle de Grupos'!$E$7),O24)),2)</f>
        <v>24081.24</v>
      </c>
      <c r="J24" s="10">
        <f t="shared" si="0"/>
        <v>2.2479976420316456E-3</v>
      </c>
      <c r="K24" s="33" t="s">
        <v>5596</v>
      </c>
      <c r="L24" s="39">
        <v>0.18837672699044961</v>
      </c>
      <c r="M24" s="32">
        <v>697.62</v>
      </c>
      <c r="O24" s="32">
        <v>29670.47</v>
      </c>
    </row>
    <row r="25" spans="1:15" ht="110.4">
      <c r="A25" s="6" t="s">
        <v>217</v>
      </c>
      <c r="B25" s="6" t="s">
        <v>218</v>
      </c>
      <c r="C25" s="6" t="s">
        <v>165</v>
      </c>
      <c r="D25" s="7" t="s">
        <v>219</v>
      </c>
      <c r="E25" s="6" t="s">
        <v>220</v>
      </c>
      <c r="F25" s="8">
        <v>2</v>
      </c>
      <c r="G25" s="8">
        <v>5289.51</v>
      </c>
      <c r="H25" s="8">
        <f>ROUND(IF(K25="SIM",M25*(1-L25),IF('Controle de Grupos'!$B$7="SIM",M25*(1-'Controle de Grupos'!$E$7),M25)),2)</f>
        <v>5247.44</v>
      </c>
      <c r="I25" s="8">
        <f>ROUND(IF(K25="SIM",O25*(1-L25),IF('Controle de Grupos'!$B$7="SIM",O25*(1-'Controle de Grupos'!$E$7),O25)),2)</f>
        <v>10494.87</v>
      </c>
      <c r="J25" s="10">
        <f t="shared" si="0"/>
        <v>9.7970216705737146E-4</v>
      </c>
      <c r="K25" s="33" t="s">
        <v>5596</v>
      </c>
      <c r="L25" s="39">
        <v>0.18837672699044961</v>
      </c>
      <c r="M25" s="32">
        <v>6465.36</v>
      </c>
      <c r="O25" s="32">
        <v>12930.72</v>
      </c>
    </row>
    <row r="26" spans="1:15" ht="41.4">
      <c r="A26" s="6" t="s">
        <v>221</v>
      </c>
      <c r="B26" s="6" t="s">
        <v>222</v>
      </c>
      <c r="C26" s="6" t="s">
        <v>191</v>
      </c>
      <c r="D26" s="7" t="s">
        <v>223</v>
      </c>
      <c r="E26" s="6" t="s">
        <v>167</v>
      </c>
      <c r="F26" s="8">
        <v>8</v>
      </c>
      <c r="G26" s="8">
        <v>481.11</v>
      </c>
      <c r="H26" s="8">
        <f>ROUND(IF(K26="SIM",M26*(1-L26),IF('Controle de Grupos'!$B$7="SIM",M26*(1-'Controle de Grupos'!$E$7),M26)),2)</f>
        <v>477.28</v>
      </c>
      <c r="I26" s="8">
        <f>ROUND(IF(K26="SIM",O26*(1-L26),IF('Controle de Grupos'!$B$7="SIM",O26*(1-'Controle de Grupos'!$E$7),O26)),2)</f>
        <v>3818.27</v>
      </c>
      <c r="J26" s="10">
        <f t="shared" si="0"/>
        <v>3.5643770655664623E-4</v>
      </c>
      <c r="K26" s="33" t="s">
        <v>5596</v>
      </c>
      <c r="L26" s="39">
        <v>0.18837672699044961</v>
      </c>
      <c r="M26" s="32">
        <v>588.05999999999995</v>
      </c>
      <c r="O26" s="32">
        <v>4704.4799999999996</v>
      </c>
    </row>
    <row r="27" spans="1:15" ht="69">
      <c r="A27" s="6" t="s">
        <v>224</v>
      </c>
      <c r="B27" s="6" t="s">
        <v>225</v>
      </c>
      <c r="C27" s="6" t="s">
        <v>165</v>
      </c>
      <c r="D27" s="7" t="s">
        <v>226</v>
      </c>
      <c r="E27" s="6" t="s">
        <v>220</v>
      </c>
      <c r="F27" s="8">
        <v>1</v>
      </c>
      <c r="G27" s="8">
        <v>4890.76</v>
      </c>
      <c r="H27" s="8">
        <f>ROUND(IF(K27="SIM",M27*(1-L27),IF('Controle de Grupos'!$B$7="SIM",M27*(1-'Controle de Grupos'!$E$7),M27)),2)</f>
        <v>4851.8599999999997</v>
      </c>
      <c r="I27" s="8">
        <f>ROUND(IF(K27="SIM",O27*(1-L27),IF('Controle de Grupos'!$B$7="SIM",O27*(1-'Controle de Grupos'!$E$7),O27)),2)</f>
        <v>4851.8599999999997</v>
      </c>
      <c r="J27" s="10">
        <f t="shared" si="0"/>
        <v>4.5292392914433221E-4</v>
      </c>
      <c r="K27" s="33" t="s">
        <v>5596</v>
      </c>
      <c r="L27" s="39">
        <v>0.18837672699044961</v>
      </c>
      <c r="M27" s="32">
        <v>5977.97</v>
      </c>
      <c r="O27" s="32">
        <v>5977.97</v>
      </c>
    </row>
    <row r="28" spans="1:15" ht="69">
      <c r="A28" s="6" t="s">
        <v>227</v>
      </c>
      <c r="B28" s="6" t="s">
        <v>228</v>
      </c>
      <c r="C28" s="6" t="s">
        <v>165</v>
      </c>
      <c r="D28" s="7" t="s">
        <v>229</v>
      </c>
      <c r="E28" s="6" t="s">
        <v>220</v>
      </c>
      <c r="F28" s="8">
        <v>1</v>
      </c>
      <c r="G28" s="8">
        <v>2636.66</v>
      </c>
      <c r="H28" s="8">
        <f>ROUND(IF(K28="SIM",M28*(1-L28),IF('Controle de Grupos'!$B$7="SIM",M28*(1-'Controle de Grupos'!$E$7),M28)),2)</f>
        <v>2615.6799999999998</v>
      </c>
      <c r="I28" s="8">
        <f>ROUND(IF(K28="SIM",O28*(1-L28),IF('Controle de Grupos'!$B$7="SIM",O28*(1-'Controle de Grupos'!$E$7),O28)),2)</f>
        <v>2615.6799999999998</v>
      </c>
      <c r="J28" s="10">
        <f t="shared" si="0"/>
        <v>2.4417523650398958E-4</v>
      </c>
      <c r="K28" s="33" t="s">
        <v>5596</v>
      </c>
      <c r="L28" s="39">
        <v>0.18837672699044961</v>
      </c>
      <c r="M28" s="32">
        <v>3222.78</v>
      </c>
      <c r="O28" s="32">
        <v>3222.78</v>
      </c>
    </row>
    <row r="29" spans="1:15">
      <c r="A29" s="15" t="s">
        <v>21</v>
      </c>
      <c r="B29" s="15"/>
      <c r="C29" s="15"/>
      <c r="D29" s="16" t="s">
        <v>22</v>
      </c>
      <c r="E29" s="15"/>
      <c r="F29" s="17">
        <v>1</v>
      </c>
      <c r="G29" s="17"/>
      <c r="H29" s="17">
        <f>SUM(I30,I31,I32,I33)</f>
        <v>307132.80000000005</v>
      </c>
      <c r="I29" s="17">
        <f>H29</f>
        <v>307132.80000000005</v>
      </c>
      <c r="J29" s="18">
        <f t="shared" si="0"/>
        <v>2.8671024008339149E-2</v>
      </c>
      <c r="K29" s="33" t="s">
        <v>5599</v>
      </c>
      <c r="L29" s="39">
        <v>0</v>
      </c>
      <c r="M29" s="32"/>
      <c r="O29" s="32"/>
    </row>
    <row r="30" spans="1:15" ht="55.2">
      <c r="A30" s="6" t="s">
        <v>230</v>
      </c>
      <c r="B30" s="6" t="s">
        <v>231</v>
      </c>
      <c r="C30" s="6" t="s">
        <v>191</v>
      </c>
      <c r="D30" s="7" t="s">
        <v>232</v>
      </c>
      <c r="E30" s="6" t="s">
        <v>167</v>
      </c>
      <c r="F30" s="8">
        <v>1456</v>
      </c>
      <c r="G30" s="8">
        <v>30.99</v>
      </c>
      <c r="H30" s="8">
        <f>ROUND(IF(K30="SIM",M30*(1-L30),M30),2)</f>
        <v>37.869999999999997</v>
      </c>
      <c r="I30" s="8">
        <f>ROUND(IF(K30="SIM",O30*(1-L30),O30),2)</f>
        <v>55138.720000000001</v>
      </c>
      <c r="J30" s="10">
        <f t="shared" si="0"/>
        <v>5.1472313113711393E-3</v>
      </c>
      <c r="K30" s="33" t="s">
        <v>5599</v>
      </c>
      <c r="L30" s="39">
        <v>0</v>
      </c>
      <c r="M30" s="32">
        <v>37.869999999999997</v>
      </c>
      <c r="O30" s="32">
        <v>55138.720000000001</v>
      </c>
    </row>
    <row r="31" spans="1:15" ht="27.6">
      <c r="A31" s="6" t="s">
        <v>233</v>
      </c>
      <c r="B31" s="6" t="s">
        <v>234</v>
      </c>
      <c r="C31" s="6" t="s">
        <v>191</v>
      </c>
      <c r="D31" s="7" t="s">
        <v>235</v>
      </c>
      <c r="E31" s="6" t="s">
        <v>236</v>
      </c>
      <c r="F31" s="8">
        <v>3770</v>
      </c>
      <c r="G31" s="8">
        <v>42.72</v>
      </c>
      <c r="H31" s="8">
        <f>ROUND(IF(K31="SIM",M31*(1-L31),M31),2)</f>
        <v>52.21</v>
      </c>
      <c r="I31" s="8">
        <f>ROUND(IF(K31="SIM",O31*(1-L31),O31),2)</f>
        <v>196831.7</v>
      </c>
      <c r="J31" s="10">
        <f t="shared" si="0"/>
        <v>1.8374352710951773E-2</v>
      </c>
      <c r="K31" s="33" t="s">
        <v>5599</v>
      </c>
      <c r="L31" s="39">
        <v>0</v>
      </c>
      <c r="M31" s="32">
        <v>52.21</v>
      </c>
      <c r="O31" s="32">
        <v>196831.7</v>
      </c>
    </row>
    <row r="32" spans="1:15" ht="69">
      <c r="A32" s="6" t="s">
        <v>237</v>
      </c>
      <c r="B32" s="6" t="s">
        <v>238</v>
      </c>
      <c r="C32" s="6" t="s">
        <v>191</v>
      </c>
      <c r="D32" s="7" t="s">
        <v>239</v>
      </c>
      <c r="E32" s="6" t="s">
        <v>240</v>
      </c>
      <c r="F32" s="8">
        <v>910</v>
      </c>
      <c r="G32" s="8">
        <v>24</v>
      </c>
      <c r="H32" s="8">
        <f>ROUND(IF(K32="SIM",M32*(1-L32),M32),2)</f>
        <v>29.33</v>
      </c>
      <c r="I32" s="8">
        <f>ROUND(IF(K32="SIM",O32*(1-L32),O32),2)</f>
        <v>26690.3</v>
      </c>
      <c r="J32" s="10">
        <f t="shared" si="0"/>
        <v>2.4915548977177764E-3</v>
      </c>
      <c r="K32" s="33" t="s">
        <v>5599</v>
      </c>
      <c r="L32" s="39">
        <v>0</v>
      </c>
      <c r="M32" s="32">
        <v>29.33</v>
      </c>
      <c r="O32" s="32">
        <v>26690.3</v>
      </c>
    </row>
    <row r="33" spans="1:15" ht="69">
      <c r="A33" s="6" t="s">
        <v>241</v>
      </c>
      <c r="B33" s="6" t="s">
        <v>242</v>
      </c>
      <c r="C33" s="6" t="s">
        <v>191</v>
      </c>
      <c r="D33" s="7" t="s">
        <v>243</v>
      </c>
      <c r="E33" s="6" t="s">
        <v>244</v>
      </c>
      <c r="F33" s="8">
        <v>728</v>
      </c>
      <c r="G33" s="8">
        <v>32</v>
      </c>
      <c r="H33" s="8">
        <f>ROUND(IF(K33="SIM",M33*(1-L33),M33),2)</f>
        <v>39.11</v>
      </c>
      <c r="I33" s="8">
        <f>ROUND(IF(K33="SIM",O33*(1-L33),O33),2)</f>
        <v>28472.080000000002</v>
      </c>
      <c r="J33" s="10">
        <f t="shared" si="0"/>
        <v>2.6578850882984588E-3</v>
      </c>
      <c r="K33" s="33" t="s">
        <v>5599</v>
      </c>
      <c r="L33" s="39">
        <v>0</v>
      </c>
      <c r="M33" s="32">
        <v>39.11</v>
      </c>
      <c r="O33" s="32">
        <v>28472.080000000002</v>
      </c>
    </row>
    <row r="34" spans="1:15">
      <c r="A34" s="11" t="s">
        <v>23</v>
      </c>
      <c r="B34" s="11"/>
      <c r="C34" s="11"/>
      <c r="D34" s="12" t="s">
        <v>24</v>
      </c>
      <c r="E34" s="11"/>
      <c r="F34" s="13">
        <v>1</v>
      </c>
      <c r="G34" s="13"/>
      <c r="H34" s="13">
        <f>SUM(I36,I37,I38,I40,I41,I42,I43,I44,I46,I47,I48,I49,I50,I51,I52,I53)</f>
        <v>173002.56</v>
      </c>
      <c r="I34" s="13">
        <f>H34</f>
        <v>173002.56</v>
      </c>
      <c r="J34" s="14">
        <f t="shared" si="0"/>
        <v>1.6149888749310181E-2</v>
      </c>
      <c r="K34" s="33" t="s">
        <v>5599</v>
      </c>
      <c r="L34" s="39">
        <v>0</v>
      </c>
      <c r="M34" s="32"/>
      <c r="O34" s="32"/>
    </row>
    <row r="35" spans="1:15">
      <c r="A35" s="15" t="s">
        <v>25</v>
      </c>
      <c r="B35" s="15"/>
      <c r="C35" s="15"/>
      <c r="D35" s="16" t="s">
        <v>26</v>
      </c>
      <c r="E35" s="15"/>
      <c r="F35" s="17">
        <v>1</v>
      </c>
      <c r="G35" s="17"/>
      <c r="H35" s="17">
        <f>SUM(I36,I37,I38)</f>
        <v>60974.040000000008</v>
      </c>
      <c r="I35" s="17">
        <f>H35</f>
        <v>60974.040000000008</v>
      </c>
      <c r="J35" s="18">
        <f t="shared" si="0"/>
        <v>5.6919617986923949E-3</v>
      </c>
      <c r="K35" s="33" t="s">
        <v>5599</v>
      </c>
      <c r="L35" s="39">
        <v>0</v>
      </c>
      <c r="M35" s="32"/>
      <c r="O35" s="32"/>
    </row>
    <row r="36" spans="1:15" ht="55.2">
      <c r="A36" s="6" t="s">
        <v>245</v>
      </c>
      <c r="B36" s="6" t="s">
        <v>246</v>
      </c>
      <c r="C36" s="6" t="s">
        <v>165</v>
      </c>
      <c r="D36" s="7" t="s">
        <v>247</v>
      </c>
      <c r="E36" s="6" t="s">
        <v>236</v>
      </c>
      <c r="F36" s="8">
        <v>210</v>
      </c>
      <c r="G36" s="8">
        <v>152.58000000000001</v>
      </c>
      <c r="H36" s="8">
        <f>ROUND(IF(K36="SIM",M36*(1-L36),M36),2)</f>
        <v>186.49</v>
      </c>
      <c r="I36" s="8">
        <f>ROUND(IF(K36="SIM",O36*(1-L36),O36),2)</f>
        <v>39162.9</v>
      </c>
      <c r="J36" s="10">
        <f t="shared" si="0"/>
        <v>3.6558793008632916E-3</v>
      </c>
      <c r="K36" s="33" t="s">
        <v>5599</v>
      </c>
      <c r="L36" s="39">
        <v>0</v>
      </c>
      <c r="M36" s="32">
        <v>186.49</v>
      </c>
      <c r="O36" s="32">
        <v>39162.9</v>
      </c>
    </row>
    <row r="37" spans="1:15" ht="69">
      <c r="A37" s="6" t="s">
        <v>248</v>
      </c>
      <c r="B37" s="6" t="s">
        <v>249</v>
      </c>
      <c r="C37" s="6" t="s">
        <v>165</v>
      </c>
      <c r="D37" s="7" t="s">
        <v>250</v>
      </c>
      <c r="E37" s="6" t="s">
        <v>220</v>
      </c>
      <c r="F37" s="8">
        <v>1</v>
      </c>
      <c r="G37" s="8">
        <v>6855.48</v>
      </c>
      <c r="H37" s="8">
        <f>ROUND(IF(K37="SIM",M37*(1-L37),M37),2)</f>
        <v>8379.4500000000007</v>
      </c>
      <c r="I37" s="8">
        <f>ROUND(IF(K37="SIM",O37*(1-L37),O37),2)</f>
        <v>8379.4500000000007</v>
      </c>
      <c r="J37" s="10">
        <f t="shared" si="0"/>
        <v>7.8222649006122913E-4</v>
      </c>
      <c r="K37" s="33" t="s">
        <v>5599</v>
      </c>
      <c r="L37" s="39">
        <v>0</v>
      </c>
      <c r="M37" s="32">
        <v>8379.4500000000007</v>
      </c>
      <c r="O37" s="32">
        <v>8379.4500000000007</v>
      </c>
    </row>
    <row r="38" spans="1:15" ht="96.6">
      <c r="A38" s="6" t="s">
        <v>251</v>
      </c>
      <c r="B38" s="6" t="s">
        <v>252</v>
      </c>
      <c r="C38" s="6" t="s">
        <v>165</v>
      </c>
      <c r="D38" s="7" t="s">
        <v>253</v>
      </c>
      <c r="E38" s="6" t="s">
        <v>254</v>
      </c>
      <c r="F38" s="8">
        <v>326.012</v>
      </c>
      <c r="G38" s="8">
        <v>33.71</v>
      </c>
      <c r="H38" s="8">
        <f>ROUND(IF(K38="SIM",M38*(1-L38),M38),2)</f>
        <v>41.2</v>
      </c>
      <c r="I38" s="8">
        <f>ROUND(IF(K38="SIM",O38*(1-L38),O38),2)</f>
        <v>13431.69</v>
      </c>
      <c r="J38" s="10">
        <f t="shared" si="0"/>
        <v>1.2538560077678738E-3</v>
      </c>
      <c r="K38" s="33" t="s">
        <v>5599</v>
      </c>
      <c r="L38" s="39">
        <v>0</v>
      </c>
      <c r="M38" s="32">
        <v>41.2</v>
      </c>
      <c r="O38" s="32">
        <v>13431.69</v>
      </c>
    </row>
    <row r="39" spans="1:15">
      <c r="A39" s="15" t="s">
        <v>27</v>
      </c>
      <c r="B39" s="15"/>
      <c r="C39" s="15"/>
      <c r="D39" s="16" t="s">
        <v>28</v>
      </c>
      <c r="E39" s="15"/>
      <c r="F39" s="17">
        <v>1</v>
      </c>
      <c r="G39" s="17"/>
      <c r="H39" s="17">
        <f>SUM(I40,I41,I42,I43,I44)</f>
        <v>37409.229999999996</v>
      </c>
      <c r="I39" s="17">
        <f>H39</f>
        <v>37409.229999999996</v>
      </c>
      <c r="J39" s="18">
        <f t="shared" si="0"/>
        <v>3.4921731949940902E-3</v>
      </c>
      <c r="K39" s="33" t="s">
        <v>5599</v>
      </c>
      <c r="L39" s="39">
        <v>0</v>
      </c>
      <c r="M39" s="32"/>
      <c r="O39" s="32"/>
    </row>
    <row r="40" spans="1:15" ht="41.4">
      <c r="A40" s="6" t="s">
        <v>255</v>
      </c>
      <c r="B40" s="6" t="s">
        <v>256</v>
      </c>
      <c r="C40" s="6" t="s">
        <v>165</v>
      </c>
      <c r="D40" s="7" t="s">
        <v>257</v>
      </c>
      <c r="E40" s="6" t="s">
        <v>167</v>
      </c>
      <c r="F40" s="8">
        <v>3990.4189999999999</v>
      </c>
      <c r="G40" s="8">
        <v>0.65</v>
      </c>
      <c r="H40" s="8">
        <f>ROUND(IF(K40="SIM",M40*(1-L40),M40),2)</f>
        <v>0.79</v>
      </c>
      <c r="I40" s="8">
        <f>ROUND(IF(K40="SIM",O40*(1-L40),O40),2)</f>
        <v>3152.43</v>
      </c>
      <c r="J40" s="10">
        <f t="shared" si="0"/>
        <v>2.9428115855619641E-4</v>
      </c>
      <c r="K40" s="33" t="s">
        <v>5599</v>
      </c>
      <c r="L40" s="39">
        <v>0</v>
      </c>
      <c r="M40" s="32">
        <v>0.79</v>
      </c>
      <c r="O40" s="32">
        <v>3152.43</v>
      </c>
    </row>
    <row r="41" spans="1:15" ht="69">
      <c r="A41" s="6" t="s">
        <v>258</v>
      </c>
      <c r="B41" s="6" t="s">
        <v>259</v>
      </c>
      <c r="C41" s="6" t="s">
        <v>165</v>
      </c>
      <c r="D41" s="7" t="s">
        <v>260</v>
      </c>
      <c r="E41" s="6" t="s">
        <v>167</v>
      </c>
      <c r="F41" s="8">
        <v>3990.4189999999999</v>
      </c>
      <c r="G41" s="8">
        <v>1.89</v>
      </c>
      <c r="H41" s="8">
        <f>ROUND(IF(K41="SIM",M41*(1-L41),M41),2)</f>
        <v>2.31</v>
      </c>
      <c r="I41" s="8">
        <f>ROUND(IF(K41="SIM",O41*(1-L41),O41),2)</f>
        <v>9217.86</v>
      </c>
      <c r="J41" s="10">
        <f t="shared" si="0"/>
        <v>8.6049254708552491E-4</v>
      </c>
      <c r="K41" s="33" t="s">
        <v>5599</v>
      </c>
      <c r="L41" s="39">
        <v>0</v>
      </c>
      <c r="M41" s="32">
        <v>2.31</v>
      </c>
      <c r="O41" s="32">
        <v>9217.86</v>
      </c>
    </row>
    <row r="42" spans="1:15" ht="69">
      <c r="A42" s="6" t="s">
        <v>261</v>
      </c>
      <c r="B42" s="6" t="s">
        <v>262</v>
      </c>
      <c r="C42" s="6" t="s">
        <v>165</v>
      </c>
      <c r="D42" s="7" t="s">
        <v>263</v>
      </c>
      <c r="E42" s="6" t="s">
        <v>236</v>
      </c>
      <c r="F42" s="8">
        <v>200.69</v>
      </c>
      <c r="G42" s="8">
        <v>27.66</v>
      </c>
      <c r="H42" s="8">
        <f>ROUND(IF(K42="SIM",M42*(1-L42),M42),2)</f>
        <v>33.799999999999997</v>
      </c>
      <c r="I42" s="8">
        <f>ROUND(IF(K42="SIM",O42*(1-L42),O42),2)</f>
        <v>6783.32</v>
      </c>
      <c r="J42" s="10">
        <f t="shared" si="0"/>
        <v>6.3322683404783565E-4</v>
      </c>
      <c r="K42" s="33" t="s">
        <v>5599</v>
      </c>
      <c r="L42" s="39">
        <v>0</v>
      </c>
      <c r="M42" s="32">
        <v>33.799999999999997</v>
      </c>
      <c r="O42" s="32">
        <v>6783.32</v>
      </c>
    </row>
    <row r="43" spans="1:15" ht="55.2">
      <c r="A43" s="6" t="s">
        <v>264</v>
      </c>
      <c r="B43" s="6" t="s">
        <v>265</v>
      </c>
      <c r="C43" s="6" t="s">
        <v>165</v>
      </c>
      <c r="D43" s="7" t="s">
        <v>266</v>
      </c>
      <c r="E43" s="6" t="s">
        <v>220</v>
      </c>
      <c r="F43" s="8">
        <v>23</v>
      </c>
      <c r="G43" s="8">
        <v>632.34</v>
      </c>
      <c r="H43" s="8">
        <f>ROUND(IF(K43="SIM",M43*(1-L43),M43),2)</f>
        <v>772.9</v>
      </c>
      <c r="I43" s="8">
        <f>ROUND(IF(K43="SIM",O43*(1-L43),O43),2)</f>
        <v>17776.7</v>
      </c>
      <c r="J43" s="10">
        <f t="shared" si="0"/>
        <v>1.6594651971038018E-3</v>
      </c>
      <c r="K43" s="33" t="s">
        <v>5599</v>
      </c>
      <c r="L43" s="39">
        <v>0</v>
      </c>
      <c r="M43" s="32">
        <v>772.9</v>
      </c>
      <c r="O43" s="32">
        <v>17776.7</v>
      </c>
    </row>
    <row r="44" spans="1:15" ht="41.4">
      <c r="A44" s="6" t="s">
        <v>267</v>
      </c>
      <c r="B44" s="6" t="s">
        <v>268</v>
      </c>
      <c r="C44" s="6" t="s">
        <v>165</v>
      </c>
      <c r="D44" s="7" t="s">
        <v>269</v>
      </c>
      <c r="E44" s="6" t="s">
        <v>220</v>
      </c>
      <c r="F44" s="8">
        <v>13</v>
      </c>
      <c r="G44" s="8">
        <v>30.14</v>
      </c>
      <c r="H44" s="8">
        <f>ROUND(IF(K44="SIM",M44*(1-L44),M44),2)</f>
        <v>36.840000000000003</v>
      </c>
      <c r="I44" s="8">
        <f>ROUND(IF(K44="SIM",O44*(1-L44),O44),2)</f>
        <v>478.92</v>
      </c>
      <c r="J44" s="10">
        <f t="shared" si="0"/>
        <v>4.4707458200732006E-5</v>
      </c>
      <c r="K44" s="33" t="s">
        <v>5599</v>
      </c>
      <c r="L44" s="39">
        <v>0</v>
      </c>
      <c r="M44" s="32">
        <v>36.840000000000003</v>
      </c>
      <c r="O44" s="32">
        <v>478.92</v>
      </c>
    </row>
    <row r="45" spans="1:15">
      <c r="A45" s="15" t="s">
        <v>29</v>
      </c>
      <c r="B45" s="15"/>
      <c r="C45" s="15"/>
      <c r="D45" s="16" t="s">
        <v>30</v>
      </c>
      <c r="E45" s="15"/>
      <c r="F45" s="17">
        <v>1</v>
      </c>
      <c r="G45" s="17"/>
      <c r="H45" s="17">
        <f>SUM(I46,I47,I48,I49,I50,I51,I52,I53)</f>
        <v>74619.289999999994</v>
      </c>
      <c r="I45" s="17">
        <f>H45</f>
        <v>74619.289999999994</v>
      </c>
      <c r="J45" s="18">
        <f t="shared" si="0"/>
        <v>6.9657537556236946E-3</v>
      </c>
      <c r="K45" s="33" t="s">
        <v>5599</v>
      </c>
      <c r="L45" s="39">
        <v>0</v>
      </c>
      <c r="M45" s="32"/>
      <c r="O45" s="32"/>
    </row>
    <row r="46" spans="1:15" ht="41.4">
      <c r="A46" s="6" t="s">
        <v>270</v>
      </c>
      <c r="B46" s="6" t="s">
        <v>271</v>
      </c>
      <c r="C46" s="6" t="s">
        <v>191</v>
      </c>
      <c r="D46" s="7" t="s">
        <v>272</v>
      </c>
      <c r="E46" s="6" t="s">
        <v>254</v>
      </c>
      <c r="F46" s="8">
        <v>43.454999999999998</v>
      </c>
      <c r="G46" s="8">
        <v>210.72</v>
      </c>
      <c r="H46" s="8">
        <f t="shared" ref="H46:H53" si="1">ROUND(IF(K46="SIM",M46*(1-L46),M46),2)</f>
        <v>257.56</v>
      </c>
      <c r="I46" s="8">
        <f t="shared" ref="I46:I53" si="2">ROUND(IF(K46="SIM",O46*(1-L46),O46),2)</f>
        <v>11192.26</v>
      </c>
      <c r="J46" s="10">
        <f t="shared" si="0"/>
        <v>1.0448039257532047E-3</v>
      </c>
      <c r="K46" s="33" t="s">
        <v>5599</v>
      </c>
      <c r="L46" s="39">
        <v>0</v>
      </c>
      <c r="M46" s="32">
        <v>257.56</v>
      </c>
      <c r="O46" s="32">
        <v>11192.26</v>
      </c>
    </row>
    <row r="47" spans="1:15" ht="27.6">
      <c r="A47" s="6" t="s">
        <v>273</v>
      </c>
      <c r="B47" s="6" t="s">
        <v>274</v>
      </c>
      <c r="C47" s="6" t="s">
        <v>191</v>
      </c>
      <c r="D47" s="7" t="s">
        <v>275</v>
      </c>
      <c r="E47" s="6" t="s">
        <v>167</v>
      </c>
      <c r="F47" s="8">
        <v>55.52</v>
      </c>
      <c r="G47" s="8">
        <v>9.41</v>
      </c>
      <c r="H47" s="8">
        <f t="shared" si="1"/>
        <v>11.5</v>
      </c>
      <c r="I47" s="8">
        <f t="shared" si="2"/>
        <v>638.48</v>
      </c>
      <c r="J47" s="10">
        <f t="shared" si="0"/>
        <v>5.9602476221505416E-5</v>
      </c>
      <c r="K47" s="33" t="s">
        <v>5599</v>
      </c>
      <c r="L47" s="39">
        <v>0</v>
      </c>
      <c r="M47" s="32">
        <v>11.5</v>
      </c>
      <c r="O47" s="32">
        <v>638.48</v>
      </c>
    </row>
    <row r="48" spans="1:15">
      <c r="A48" s="6" t="s">
        <v>276</v>
      </c>
      <c r="B48" s="6" t="s">
        <v>277</v>
      </c>
      <c r="C48" s="6" t="s">
        <v>191</v>
      </c>
      <c r="D48" s="7" t="s">
        <v>278</v>
      </c>
      <c r="E48" s="6" t="s">
        <v>254</v>
      </c>
      <c r="F48" s="8">
        <v>260.41899999999998</v>
      </c>
      <c r="G48" s="8">
        <v>126.14</v>
      </c>
      <c r="H48" s="8">
        <f t="shared" si="1"/>
        <v>154.18</v>
      </c>
      <c r="I48" s="8">
        <f t="shared" si="2"/>
        <v>40151.4</v>
      </c>
      <c r="J48" s="10">
        <f t="shared" si="0"/>
        <v>3.7481563459468622E-3</v>
      </c>
      <c r="K48" s="33" t="s">
        <v>5599</v>
      </c>
      <c r="L48" s="39">
        <v>0</v>
      </c>
      <c r="M48" s="32">
        <v>154.18</v>
      </c>
      <c r="O48" s="32">
        <v>40151.4</v>
      </c>
    </row>
    <row r="49" spans="1:15" ht="27.6">
      <c r="A49" s="6" t="s">
        <v>279</v>
      </c>
      <c r="B49" s="6" t="s">
        <v>280</v>
      </c>
      <c r="C49" s="6" t="s">
        <v>191</v>
      </c>
      <c r="D49" s="7" t="s">
        <v>281</v>
      </c>
      <c r="E49" s="6" t="s">
        <v>254</v>
      </c>
      <c r="F49" s="8">
        <v>247.39805000000001</v>
      </c>
      <c r="G49" s="8">
        <v>37.450000000000003</v>
      </c>
      <c r="H49" s="8">
        <f t="shared" si="1"/>
        <v>45.77</v>
      </c>
      <c r="I49" s="8">
        <f t="shared" si="2"/>
        <v>11323.4</v>
      </c>
      <c r="J49" s="10">
        <f t="shared" si="0"/>
        <v>1.0570459203837149E-3</v>
      </c>
      <c r="K49" s="33" t="s">
        <v>5599</v>
      </c>
      <c r="L49" s="39">
        <v>0</v>
      </c>
      <c r="M49" s="32">
        <v>45.77</v>
      </c>
      <c r="O49" s="32">
        <v>11323.4</v>
      </c>
    </row>
    <row r="50" spans="1:15" ht="69">
      <c r="A50" s="6" t="s">
        <v>282</v>
      </c>
      <c r="B50" s="6" t="s">
        <v>283</v>
      </c>
      <c r="C50" s="6" t="s">
        <v>191</v>
      </c>
      <c r="D50" s="7" t="s">
        <v>284</v>
      </c>
      <c r="E50" s="6" t="s">
        <v>254</v>
      </c>
      <c r="F50" s="8">
        <v>101.346</v>
      </c>
      <c r="G50" s="8">
        <v>6.51</v>
      </c>
      <c r="H50" s="8">
        <f t="shared" si="1"/>
        <v>7.95</v>
      </c>
      <c r="I50" s="8">
        <f t="shared" si="2"/>
        <v>805.7</v>
      </c>
      <c r="J50" s="10">
        <f t="shared" si="0"/>
        <v>7.5212559659921865E-5</v>
      </c>
      <c r="K50" s="33" t="s">
        <v>5599</v>
      </c>
      <c r="L50" s="39">
        <v>0</v>
      </c>
      <c r="M50" s="32">
        <v>7.95</v>
      </c>
      <c r="O50" s="32">
        <v>805.7</v>
      </c>
    </row>
    <row r="51" spans="1:15" ht="41.4">
      <c r="A51" s="6" t="s">
        <v>285</v>
      </c>
      <c r="B51" s="6" t="s">
        <v>286</v>
      </c>
      <c r="C51" s="6" t="s">
        <v>191</v>
      </c>
      <c r="D51" s="7" t="s">
        <v>287</v>
      </c>
      <c r="E51" s="6" t="s">
        <v>254</v>
      </c>
      <c r="F51" s="8">
        <v>1.754</v>
      </c>
      <c r="G51" s="8">
        <v>235.17</v>
      </c>
      <c r="H51" s="8">
        <f t="shared" si="1"/>
        <v>287.44</v>
      </c>
      <c r="I51" s="8">
        <f t="shared" si="2"/>
        <v>504.16</v>
      </c>
      <c r="J51" s="10">
        <f t="shared" si="0"/>
        <v>4.706362675703886E-5</v>
      </c>
      <c r="K51" s="33" t="s">
        <v>5599</v>
      </c>
      <c r="L51" s="39">
        <v>0</v>
      </c>
      <c r="M51" s="32">
        <v>287.44</v>
      </c>
      <c r="O51" s="32">
        <v>504.16</v>
      </c>
    </row>
    <row r="52" spans="1:15" ht="27.6">
      <c r="A52" s="6" t="s">
        <v>288</v>
      </c>
      <c r="B52" s="6" t="s">
        <v>289</v>
      </c>
      <c r="C52" s="6" t="s">
        <v>191</v>
      </c>
      <c r="D52" s="7" t="s">
        <v>290</v>
      </c>
      <c r="E52" s="6" t="s">
        <v>254</v>
      </c>
      <c r="F52" s="8">
        <v>17.21</v>
      </c>
      <c r="G52" s="8">
        <v>91.28</v>
      </c>
      <c r="H52" s="8">
        <f t="shared" si="1"/>
        <v>111.57</v>
      </c>
      <c r="I52" s="8">
        <f t="shared" si="2"/>
        <v>1920.11</v>
      </c>
      <c r="J52" s="10">
        <f t="shared" si="0"/>
        <v>1.7924337585777903E-4</v>
      </c>
      <c r="K52" s="33" t="s">
        <v>5599</v>
      </c>
      <c r="L52" s="39">
        <v>0</v>
      </c>
      <c r="M52" s="32">
        <v>111.57</v>
      </c>
      <c r="O52" s="32">
        <v>1920.11</v>
      </c>
    </row>
    <row r="53" spans="1:15" ht="41.4">
      <c r="A53" s="6" t="s">
        <v>291</v>
      </c>
      <c r="B53" s="6" t="s">
        <v>292</v>
      </c>
      <c r="C53" s="6" t="s">
        <v>191</v>
      </c>
      <c r="D53" s="7" t="s">
        <v>293</v>
      </c>
      <c r="E53" s="6" t="s">
        <v>167</v>
      </c>
      <c r="F53" s="8">
        <v>66.88</v>
      </c>
      <c r="G53" s="8">
        <v>98.89</v>
      </c>
      <c r="H53" s="8">
        <f t="shared" si="1"/>
        <v>120.87</v>
      </c>
      <c r="I53" s="8">
        <f t="shared" si="2"/>
        <v>8083.78</v>
      </c>
      <c r="J53" s="10">
        <f t="shared" si="0"/>
        <v>7.5462552504366781E-4</v>
      </c>
      <c r="K53" s="33" t="s">
        <v>5599</v>
      </c>
      <c r="L53" s="39">
        <v>0</v>
      </c>
      <c r="M53" s="32">
        <v>120.87</v>
      </c>
      <c r="O53" s="32">
        <v>8083.78</v>
      </c>
    </row>
    <row r="54" spans="1:15">
      <c r="A54" s="11" t="s">
        <v>31</v>
      </c>
      <c r="B54" s="11"/>
      <c r="C54" s="11"/>
      <c r="D54" s="12" t="s">
        <v>32</v>
      </c>
      <c r="E54" s="11"/>
      <c r="F54" s="13">
        <v>1</v>
      </c>
      <c r="G54" s="13"/>
      <c r="H54" s="13">
        <f>SUM(I56,I57,I59,I60)</f>
        <v>615233.27</v>
      </c>
      <c r="I54" s="13">
        <f>H54</f>
        <v>615233.27</v>
      </c>
      <c r="J54" s="14">
        <f t="shared" si="0"/>
        <v>5.7432380569248875E-2</v>
      </c>
      <c r="K54" s="33" t="s">
        <v>5599</v>
      </c>
      <c r="L54" s="39">
        <v>0</v>
      </c>
      <c r="M54" s="32"/>
      <c r="O54" s="32"/>
    </row>
    <row r="55" spans="1:15">
      <c r="A55" s="15" t="s">
        <v>33</v>
      </c>
      <c r="B55" s="15"/>
      <c r="C55" s="15"/>
      <c r="D55" s="16" t="s">
        <v>34</v>
      </c>
      <c r="E55" s="15"/>
      <c r="F55" s="17">
        <v>1</v>
      </c>
      <c r="G55" s="17"/>
      <c r="H55" s="17">
        <f>SUM(I56,I57)</f>
        <v>40082.79</v>
      </c>
      <c r="I55" s="17">
        <f>H55</f>
        <v>40082.79</v>
      </c>
      <c r="J55" s="18">
        <f t="shared" si="0"/>
        <v>3.7417515628783908E-3</v>
      </c>
      <c r="K55" s="33" t="s">
        <v>5599</v>
      </c>
      <c r="L55" s="39">
        <v>0</v>
      </c>
      <c r="M55" s="32"/>
      <c r="O55" s="32"/>
    </row>
    <row r="56" spans="1:15" ht="55.2">
      <c r="A56" s="6" t="s">
        <v>294</v>
      </c>
      <c r="B56" s="6" t="s">
        <v>295</v>
      </c>
      <c r="C56" s="6" t="s">
        <v>165</v>
      </c>
      <c r="D56" s="7" t="s">
        <v>296</v>
      </c>
      <c r="E56" s="6" t="s">
        <v>220</v>
      </c>
      <c r="F56" s="8">
        <v>1</v>
      </c>
      <c r="G56" s="8">
        <v>14269.43</v>
      </c>
      <c r="H56" s="8">
        <f>ROUND(IF(K56="SIM",M56*(1-L56),IF('Controle de Grupos'!$B$8="SIM",M56*(1-'Controle de Grupos'!$E$8),M56)),2)</f>
        <v>16155.54</v>
      </c>
      <c r="I56" s="8">
        <f>ROUND(IF(K56="SIM",O56*(1-L56),IF('Controle de Grupos'!$B$8="SIM",O56*(1-'Controle de Grupos'!$E$8),O56)),2)</f>
        <v>16155.54</v>
      </c>
      <c r="J56" s="10">
        <f t="shared" si="0"/>
        <v>1.5081289761552119E-3</v>
      </c>
      <c r="K56" s="33" t="s">
        <v>5596</v>
      </c>
      <c r="L56" s="39">
        <v>7.3731154432782664E-2</v>
      </c>
      <c r="M56" s="32">
        <v>17441.52</v>
      </c>
      <c r="O56" s="32">
        <v>17441.52</v>
      </c>
    </row>
    <row r="57" spans="1:15">
      <c r="A57" s="6" t="s">
        <v>297</v>
      </c>
      <c r="B57" s="6" t="s">
        <v>298</v>
      </c>
      <c r="C57" s="6" t="s">
        <v>165</v>
      </c>
      <c r="D57" s="7" t="s">
        <v>299</v>
      </c>
      <c r="E57" s="6" t="s">
        <v>254</v>
      </c>
      <c r="F57" s="8">
        <v>352.26875000000001</v>
      </c>
      <c r="G57" s="8">
        <v>60</v>
      </c>
      <c r="H57" s="8">
        <f>ROUND(IF(K57="SIM",M57*(1-L57),IF('Controle de Grupos'!$B$8="SIM",M57*(1-'Controle de Grupos'!$E$8),M57)),2)</f>
        <v>67.92</v>
      </c>
      <c r="I57" s="8">
        <f>ROUND(IF(K57="SIM",O57*(1-L57),IF('Controle de Grupos'!$B$8="SIM",O57*(1-'Controle de Grupos'!$E$8),O57)),2)</f>
        <v>23927.25</v>
      </c>
      <c r="J57" s="10">
        <f t="shared" si="0"/>
        <v>2.2336225867231789E-3</v>
      </c>
      <c r="K57" s="33" t="s">
        <v>5596</v>
      </c>
      <c r="L57" s="39">
        <v>7.3731154432782664E-2</v>
      </c>
      <c r="M57" s="32">
        <v>73.33</v>
      </c>
      <c r="O57" s="32">
        <v>25831.86</v>
      </c>
    </row>
    <row r="58" spans="1:15">
      <c r="A58" s="15" t="s">
        <v>35</v>
      </c>
      <c r="B58" s="15"/>
      <c r="C58" s="15"/>
      <c r="D58" s="16" t="s">
        <v>36</v>
      </c>
      <c r="E58" s="15"/>
      <c r="F58" s="17">
        <v>1</v>
      </c>
      <c r="G58" s="17"/>
      <c r="H58" s="17">
        <f>SUM(I59,I60)</f>
        <v>575150.48</v>
      </c>
      <c r="I58" s="17">
        <f>H58</f>
        <v>575150.48</v>
      </c>
      <c r="J58" s="18">
        <f t="shared" si="0"/>
        <v>5.3690629006370477E-2</v>
      </c>
      <c r="K58" s="33" t="s">
        <v>5599</v>
      </c>
      <c r="L58" s="39">
        <v>0</v>
      </c>
      <c r="M58" s="32"/>
      <c r="O58" s="32"/>
    </row>
    <row r="59" spans="1:15" ht="55.2">
      <c r="A59" s="6" t="s">
        <v>300</v>
      </c>
      <c r="B59" s="6" t="s">
        <v>301</v>
      </c>
      <c r="C59" s="6" t="s">
        <v>191</v>
      </c>
      <c r="D59" s="7" t="s">
        <v>302</v>
      </c>
      <c r="E59" s="6" t="s">
        <v>236</v>
      </c>
      <c r="F59" s="8">
        <v>1795</v>
      </c>
      <c r="G59" s="8">
        <v>280.94</v>
      </c>
      <c r="H59" s="8">
        <f>ROUND(IF(K59="SIM",M59*(1-L59),IF('Controle de Grupos'!$B$8="SIM",M59*(1-'Controle de Grupos'!$E$8),M59)),2)</f>
        <v>318.07</v>
      </c>
      <c r="I59" s="8">
        <f>ROUND(IF(K59="SIM",O59*(1-L59),IF('Controle de Grupos'!$B$8="SIM",O59*(1-'Controle de Grupos'!$E$8),O59)),2)</f>
        <v>570938.27</v>
      </c>
      <c r="J59" s="10">
        <f t="shared" si="0"/>
        <v>5.3297416773622416E-2</v>
      </c>
      <c r="K59" s="33" t="s">
        <v>5596</v>
      </c>
      <c r="L59" s="39">
        <v>7.3731154432782664E-2</v>
      </c>
      <c r="M59" s="32">
        <v>343.39</v>
      </c>
      <c r="O59" s="32">
        <v>616385.05000000005</v>
      </c>
    </row>
    <row r="60" spans="1:15" ht="27.6">
      <c r="A60" s="6" t="s">
        <v>303</v>
      </c>
      <c r="B60" s="6" t="s">
        <v>304</v>
      </c>
      <c r="C60" s="6" t="s">
        <v>191</v>
      </c>
      <c r="D60" s="7" t="s">
        <v>305</v>
      </c>
      <c r="E60" s="6" t="s">
        <v>220</v>
      </c>
      <c r="F60" s="8">
        <v>85</v>
      </c>
      <c r="G60" s="8">
        <v>43.77</v>
      </c>
      <c r="H60" s="8">
        <f>ROUND(IF(K60="SIM",M60*(1-L60),IF('Controle de Grupos'!$B$8="SIM",M60*(1-'Controle de Grupos'!$E$8),M60)),2)</f>
        <v>49.56</v>
      </c>
      <c r="I60" s="8">
        <f>ROUND(IF(K60="SIM",O60*(1-L60),IF('Controle de Grupos'!$B$8="SIM",O60*(1-'Controle de Grupos'!$E$8),O60)),2)</f>
        <v>4212.21</v>
      </c>
      <c r="J60" s="10">
        <f t="shared" si="0"/>
        <v>3.9321223274806934E-4</v>
      </c>
      <c r="K60" s="33" t="s">
        <v>5596</v>
      </c>
      <c r="L60" s="39">
        <v>7.3731154432782664E-2</v>
      </c>
      <c r="M60" s="32">
        <v>53.5</v>
      </c>
      <c r="O60" s="32">
        <v>4547.5</v>
      </c>
    </row>
    <row r="61" spans="1:15">
      <c r="A61" s="11" t="s">
        <v>37</v>
      </c>
      <c r="B61" s="11"/>
      <c r="C61" s="11"/>
      <c r="D61" s="12" t="s">
        <v>38</v>
      </c>
      <c r="E61" s="11"/>
      <c r="F61" s="13">
        <v>1</v>
      </c>
      <c r="G61" s="13"/>
      <c r="H61" s="13">
        <f>SUM(I63,I64,I65,I66,I67,I68,I69,I70,I71,I72,I73,I74,I75,I77,I78,I79,I80,I81,I82,I84,I85,I86,I87,I88,I89,I90,I91,I92,I93,I94,I95,I96,I97,I98,I100,I101,I102,I103,I104,I105,I107,I108,I109,I110,I111,I112,I113,I114,I115,I116,I117,I118,I119,I120,I122,I123,I124,I125,I126,I127,I128,I129,I130,I131,I132)</f>
        <v>1880556.6500000001</v>
      </c>
      <c r="I61" s="13">
        <f>H61</f>
        <v>1880556.6500000001</v>
      </c>
      <c r="J61" s="14">
        <f t="shared" si="0"/>
        <v>0.17555104782423708</v>
      </c>
      <c r="K61" s="33" t="s">
        <v>5599</v>
      </c>
      <c r="L61" s="39">
        <v>0</v>
      </c>
      <c r="M61" s="32"/>
      <c r="O61" s="32"/>
    </row>
    <row r="62" spans="1:15">
      <c r="A62" s="15" t="s">
        <v>39</v>
      </c>
      <c r="B62" s="15"/>
      <c r="C62" s="15"/>
      <c r="D62" s="16" t="s">
        <v>40</v>
      </c>
      <c r="E62" s="15"/>
      <c r="F62" s="17">
        <v>1</v>
      </c>
      <c r="G62" s="17"/>
      <c r="H62" s="17">
        <f>SUM(I63,I64,I65,I66,I67,I68,I69,I70,I71,I72,I73,I74,I75)</f>
        <v>260329.80000000002</v>
      </c>
      <c r="I62" s="17">
        <f>H62</f>
        <v>260329.80000000002</v>
      </c>
      <c r="J62" s="18">
        <f t="shared" si="0"/>
        <v>2.4301936966309456E-2</v>
      </c>
      <c r="K62" s="33" t="s">
        <v>5599</v>
      </c>
      <c r="L62" s="39">
        <v>0</v>
      </c>
      <c r="M62" s="32"/>
      <c r="O62" s="32"/>
    </row>
    <row r="63" spans="1:15" ht="41.4">
      <c r="A63" s="6" t="s">
        <v>306</v>
      </c>
      <c r="B63" s="6" t="s">
        <v>307</v>
      </c>
      <c r="C63" s="6" t="s">
        <v>191</v>
      </c>
      <c r="D63" s="7" t="s">
        <v>308</v>
      </c>
      <c r="E63" s="6" t="s">
        <v>254</v>
      </c>
      <c r="F63" s="8">
        <v>3.121</v>
      </c>
      <c r="G63" s="8">
        <v>575.45000000000005</v>
      </c>
      <c r="H63" s="8">
        <f>ROUND(IF(K63="SIM",M63*(1-L63),IF('Controle de Grupos'!$B$9="SIM",M63*(1-'Controle de Grupos'!$E$9),M63)),2)</f>
        <v>651.61</v>
      </c>
      <c r="I63" s="8">
        <f>ROUND(IF(K63="SIM",O63*(1-L63),IF('Controle de Grupos'!$B$9="SIM",O63*(1-'Controle de Grupos'!$E$9),O63)),2)</f>
        <v>2033.66</v>
      </c>
      <c r="J63" s="10">
        <f t="shared" si="0"/>
        <v>1.8984333384385838E-4</v>
      </c>
      <c r="K63" s="33" t="s">
        <v>5596</v>
      </c>
      <c r="L63" s="39">
        <v>7.3592601953544001E-2</v>
      </c>
      <c r="M63" s="32">
        <v>703.37</v>
      </c>
      <c r="O63" s="32">
        <v>2195.21</v>
      </c>
    </row>
    <row r="64" spans="1:15" ht="41.4">
      <c r="A64" s="6" t="s">
        <v>309</v>
      </c>
      <c r="B64" s="6" t="s">
        <v>310</v>
      </c>
      <c r="C64" s="6" t="s">
        <v>191</v>
      </c>
      <c r="D64" s="7" t="s">
        <v>311</v>
      </c>
      <c r="E64" s="6" t="s">
        <v>167</v>
      </c>
      <c r="F64" s="8">
        <v>204.94</v>
      </c>
      <c r="G64" s="8">
        <v>165.95</v>
      </c>
      <c r="H64" s="8">
        <f>ROUND(IF(K64="SIM",M64*(1-L64),IF('Controle de Grupos'!$B$9="SIM",M64*(1-'Controle de Grupos'!$E$9),M64)),2)</f>
        <v>187.91</v>
      </c>
      <c r="I64" s="8">
        <f>ROUND(IF(K64="SIM",O64*(1-L64),IF('Controle de Grupos'!$B$9="SIM",O64*(1-'Controle de Grupos'!$E$9),O64)),2)</f>
        <v>38510.769999999997</v>
      </c>
      <c r="J64" s="10">
        <f t="shared" si="0"/>
        <v>3.5950025892696152E-3</v>
      </c>
      <c r="K64" s="33" t="s">
        <v>5596</v>
      </c>
      <c r="L64" s="39">
        <v>7.3592601953544001E-2</v>
      </c>
      <c r="M64" s="32">
        <v>202.84</v>
      </c>
      <c r="O64" s="32">
        <v>41570.019999999997</v>
      </c>
    </row>
    <row r="65" spans="1:15" ht="41.4">
      <c r="A65" s="6" t="s">
        <v>312</v>
      </c>
      <c r="B65" s="6" t="s">
        <v>313</v>
      </c>
      <c r="C65" s="6" t="s">
        <v>191</v>
      </c>
      <c r="D65" s="7" t="s">
        <v>314</v>
      </c>
      <c r="E65" s="6" t="s">
        <v>167</v>
      </c>
      <c r="F65" s="8">
        <v>312.59800000000001</v>
      </c>
      <c r="G65" s="8">
        <v>87.68</v>
      </c>
      <c r="H65" s="8">
        <f>ROUND(IF(K65="SIM",M65*(1-L65),IF('Controle de Grupos'!$B$9="SIM",M65*(1-'Controle de Grupos'!$E$9),M65)),2)</f>
        <v>99.28</v>
      </c>
      <c r="I65" s="8">
        <f>ROUND(IF(K65="SIM",O65*(1-L65),IF('Controle de Grupos'!$B$9="SIM",O65*(1-'Controle de Grupos'!$E$9),O65)),2)</f>
        <v>31035.69</v>
      </c>
      <c r="J65" s="10">
        <f t="shared" si="0"/>
        <v>2.8971995602728564E-3</v>
      </c>
      <c r="K65" s="33" t="s">
        <v>5596</v>
      </c>
      <c r="L65" s="39">
        <v>7.3592601953544001E-2</v>
      </c>
      <c r="M65" s="32">
        <v>107.17</v>
      </c>
      <c r="O65" s="32">
        <v>33501.120000000003</v>
      </c>
    </row>
    <row r="66" spans="1:15" ht="27.6">
      <c r="A66" s="6" t="s">
        <v>315</v>
      </c>
      <c r="B66" s="6" t="s">
        <v>316</v>
      </c>
      <c r="C66" s="6" t="s">
        <v>191</v>
      </c>
      <c r="D66" s="7" t="s">
        <v>317</v>
      </c>
      <c r="E66" s="6" t="s">
        <v>318</v>
      </c>
      <c r="F66" s="8">
        <v>4.774</v>
      </c>
      <c r="G66" s="8">
        <v>18.12</v>
      </c>
      <c r="H66" s="8">
        <f>ROUND(IF(K66="SIM",M66*(1-L66),IF('Controle de Grupos'!$B$9="SIM",M66*(1-'Controle de Grupos'!$E$9),M66)),2)</f>
        <v>20.51</v>
      </c>
      <c r="I66" s="8">
        <f>ROUND(IF(K66="SIM",O66*(1-L66),IF('Controle de Grupos'!$B$9="SIM",O66*(1-'Controle de Grupos'!$E$9),O66)),2)</f>
        <v>97.91</v>
      </c>
      <c r="J66" s="10">
        <f t="shared" si="0"/>
        <v>9.1399549662441963E-6</v>
      </c>
      <c r="K66" s="33" t="s">
        <v>5596</v>
      </c>
      <c r="L66" s="39">
        <v>7.3592601953544001E-2</v>
      </c>
      <c r="M66" s="32">
        <v>22.14</v>
      </c>
      <c r="O66" s="32">
        <v>105.69</v>
      </c>
    </row>
    <row r="67" spans="1:15" ht="27.6">
      <c r="A67" s="6" t="s">
        <v>319</v>
      </c>
      <c r="B67" s="6" t="s">
        <v>320</v>
      </c>
      <c r="C67" s="6" t="s">
        <v>191</v>
      </c>
      <c r="D67" s="7" t="s">
        <v>321</v>
      </c>
      <c r="E67" s="6" t="s">
        <v>318</v>
      </c>
      <c r="F67" s="8">
        <v>1839.22</v>
      </c>
      <c r="G67" s="8">
        <v>15.47</v>
      </c>
      <c r="H67" s="8">
        <f>ROUND(IF(K67="SIM",M67*(1-L67),IF('Controle de Grupos'!$B$9="SIM",M67*(1-'Controle de Grupos'!$E$9),M67)),2)</f>
        <v>17.510000000000002</v>
      </c>
      <c r="I67" s="8">
        <f>ROUND(IF(K67="SIM",O67*(1-L67),IF('Controle de Grupos'!$B$9="SIM",O67*(1-'Controle de Grupos'!$E$9),O67)),2)</f>
        <v>32203.08</v>
      </c>
      <c r="J67" s="10">
        <f t="shared" ref="J67:J130" si="3">IFERROR(I67/$I$696,0)</f>
        <v>3.0061760900251169E-3</v>
      </c>
      <c r="K67" s="33" t="s">
        <v>5596</v>
      </c>
      <c r="L67" s="39">
        <v>7.3592601953544001E-2</v>
      </c>
      <c r="M67" s="32">
        <v>18.899999999999999</v>
      </c>
      <c r="O67" s="32">
        <v>34761.25</v>
      </c>
    </row>
    <row r="68" spans="1:15" ht="41.4">
      <c r="A68" s="6" t="s">
        <v>322</v>
      </c>
      <c r="B68" s="6" t="s">
        <v>323</v>
      </c>
      <c r="C68" s="6" t="s">
        <v>191</v>
      </c>
      <c r="D68" s="7" t="s">
        <v>324</v>
      </c>
      <c r="E68" s="6" t="s">
        <v>318</v>
      </c>
      <c r="F68" s="8">
        <v>353.91</v>
      </c>
      <c r="G68" s="8">
        <v>11.45</v>
      </c>
      <c r="H68" s="8">
        <f>ROUND(IF(K68="SIM",M68*(1-L68),IF('Controle de Grupos'!$B$9="SIM",M68*(1-'Controle de Grupos'!$E$9),M68)),2)</f>
        <v>12.96</v>
      </c>
      <c r="I68" s="8">
        <f>ROUND(IF(K68="SIM",O68*(1-L68),IF('Controle de Grupos'!$B$9="SIM",O68*(1-'Controle de Grupos'!$E$9),O68)),2)</f>
        <v>4586.83</v>
      </c>
      <c r="J68" s="10">
        <f t="shared" si="3"/>
        <v>4.2818322579734317E-4</v>
      </c>
      <c r="K68" s="33" t="s">
        <v>5596</v>
      </c>
      <c r="L68" s="39">
        <v>7.3592601953544001E-2</v>
      </c>
      <c r="M68" s="32">
        <v>13.99</v>
      </c>
      <c r="O68" s="32">
        <v>4951.2</v>
      </c>
    </row>
    <row r="69" spans="1:15" ht="41.4">
      <c r="A69" s="6" t="s">
        <v>325</v>
      </c>
      <c r="B69" s="6" t="s">
        <v>326</v>
      </c>
      <c r="C69" s="6" t="s">
        <v>191</v>
      </c>
      <c r="D69" s="7" t="s">
        <v>327</v>
      </c>
      <c r="E69" s="6" t="s">
        <v>318</v>
      </c>
      <c r="F69" s="8">
        <v>346.74599999999998</v>
      </c>
      <c r="G69" s="8">
        <v>19.71</v>
      </c>
      <c r="H69" s="8">
        <f>ROUND(IF(K69="SIM",M69*(1-L69),IF('Controle de Grupos'!$B$9="SIM",M69*(1-'Controle de Grupos'!$E$9),M69)),2)</f>
        <v>22.32</v>
      </c>
      <c r="I69" s="8">
        <f>ROUND(IF(K69="SIM",O69*(1-L69),IF('Controle de Grupos'!$B$9="SIM",O69*(1-'Controle de Grupos'!$E$9),O69)),2)</f>
        <v>7738.38</v>
      </c>
      <c r="J69" s="10">
        <f t="shared" si="3"/>
        <v>7.223822358460297E-4</v>
      </c>
      <c r="K69" s="33" t="s">
        <v>5596</v>
      </c>
      <c r="L69" s="39">
        <v>7.3592601953544001E-2</v>
      </c>
      <c r="M69" s="32">
        <v>24.09</v>
      </c>
      <c r="O69" s="32">
        <v>8353.11</v>
      </c>
    </row>
    <row r="70" spans="1:15" ht="41.4">
      <c r="A70" s="6" t="s">
        <v>328</v>
      </c>
      <c r="B70" s="6" t="s">
        <v>329</v>
      </c>
      <c r="C70" s="6" t="s">
        <v>191</v>
      </c>
      <c r="D70" s="7" t="s">
        <v>330</v>
      </c>
      <c r="E70" s="6" t="s">
        <v>318</v>
      </c>
      <c r="F70" s="8">
        <v>666.88400000000001</v>
      </c>
      <c r="G70" s="8">
        <v>15.59</v>
      </c>
      <c r="H70" s="8">
        <f>ROUND(IF(K70="SIM",M70*(1-L70),IF('Controle de Grupos'!$B$9="SIM",M70*(1-'Controle de Grupos'!$E$9),M70)),2)</f>
        <v>17.649999999999999</v>
      </c>
      <c r="I70" s="8">
        <f>ROUND(IF(K70="SIM",O70*(1-L70),IF('Controle de Grupos'!$B$9="SIM",O70*(1-'Controle de Grupos'!$E$9),O70)),2)</f>
        <v>11769.21</v>
      </c>
      <c r="J70" s="10">
        <f t="shared" si="3"/>
        <v>1.0986625409893868E-3</v>
      </c>
      <c r="K70" s="33" t="s">
        <v>5596</v>
      </c>
      <c r="L70" s="39">
        <v>7.3592601953544001E-2</v>
      </c>
      <c r="M70" s="32">
        <v>19.05</v>
      </c>
      <c r="O70" s="32">
        <v>12704.14</v>
      </c>
    </row>
    <row r="71" spans="1:15" ht="41.4">
      <c r="A71" s="6" t="s">
        <v>331</v>
      </c>
      <c r="B71" s="6" t="s">
        <v>332</v>
      </c>
      <c r="C71" s="6" t="s">
        <v>191</v>
      </c>
      <c r="D71" s="7" t="s">
        <v>333</v>
      </c>
      <c r="E71" s="6" t="s">
        <v>318</v>
      </c>
      <c r="F71" s="8">
        <v>40.027000000000001</v>
      </c>
      <c r="G71" s="8">
        <v>13.64</v>
      </c>
      <c r="H71" s="8">
        <f>ROUND(IF(K71="SIM",M71*(1-L71),IF('Controle de Grupos'!$B$9="SIM",M71*(1-'Controle de Grupos'!$E$9),M71)),2)</f>
        <v>15.44</v>
      </c>
      <c r="I71" s="8">
        <f>ROUND(IF(K71="SIM",O71*(1-L71),IF('Controle de Grupos'!$B$9="SIM",O71*(1-'Controle de Grupos'!$E$9),O71)),2)</f>
        <v>618.15</v>
      </c>
      <c r="J71" s="10">
        <f t="shared" si="3"/>
        <v>5.7704658996873152E-5</v>
      </c>
      <c r="K71" s="33" t="s">
        <v>5596</v>
      </c>
      <c r="L71" s="39">
        <v>7.3592601953544001E-2</v>
      </c>
      <c r="M71" s="32">
        <v>16.670000000000002</v>
      </c>
      <c r="O71" s="32">
        <v>667.25</v>
      </c>
    </row>
    <row r="72" spans="1:15" ht="41.4">
      <c r="A72" s="6" t="s">
        <v>334</v>
      </c>
      <c r="B72" s="6" t="s">
        <v>323</v>
      </c>
      <c r="C72" s="6" t="s">
        <v>191</v>
      </c>
      <c r="D72" s="7" t="s">
        <v>324</v>
      </c>
      <c r="E72" s="6" t="s">
        <v>318</v>
      </c>
      <c r="F72" s="8">
        <v>12.164999999999999</v>
      </c>
      <c r="G72" s="8">
        <v>11.45</v>
      </c>
      <c r="H72" s="8">
        <f>ROUND(IF(K72="SIM",M72*(1-L72),IF('Controle de Grupos'!$B$9="SIM",M72*(1-'Controle de Grupos'!$E$9),M72)),2)</f>
        <v>12.96</v>
      </c>
      <c r="I72" s="8">
        <f>ROUND(IF(K72="SIM",O72*(1-L72),IF('Controle de Grupos'!$B$9="SIM",O72*(1-'Controle de Grupos'!$E$9),O72)),2)</f>
        <v>157.66</v>
      </c>
      <c r="J72" s="10">
        <f t="shared" si="3"/>
        <v>1.4717651925013381E-5</v>
      </c>
      <c r="K72" s="33" t="s">
        <v>5596</v>
      </c>
      <c r="L72" s="39">
        <v>7.3592601953544001E-2</v>
      </c>
      <c r="M72" s="32">
        <v>13.99</v>
      </c>
      <c r="O72" s="32">
        <v>170.18</v>
      </c>
    </row>
    <row r="73" spans="1:15" ht="41.4">
      <c r="A73" s="6" t="s">
        <v>335</v>
      </c>
      <c r="B73" s="6" t="s">
        <v>336</v>
      </c>
      <c r="C73" s="6" t="s">
        <v>191</v>
      </c>
      <c r="D73" s="7" t="s">
        <v>337</v>
      </c>
      <c r="E73" s="6" t="s">
        <v>254</v>
      </c>
      <c r="F73" s="8">
        <v>63.536999999999999</v>
      </c>
      <c r="G73" s="8">
        <v>735.94</v>
      </c>
      <c r="H73" s="8">
        <f>ROUND(IF(K73="SIM",M73*(1-L73),IF('Controle de Grupos'!$B$9="SIM",M73*(1-'Controle de Grupos'!$E$9),M73)),2)</f>
        <v>833.33</v>
      </c>
      <c r="I73" s="8">
        <f>ROUND(IF(K73="SIM",O73*(1-L73),IF('Controle de Grupos'!$B$9="SIM",O73*(1-'Controle de Grupos'!$E$9),O73)),2)</f>
        <v>52947.360000000001</v>
      </c>
      <c r="J73" s="10">
        <f t="shared" si="3"/>
        <v>4.9426665915791989E-3</v>
      </c>
      <c r="K73" s="33" t="s">
        <v>5596</v>
      </c>
      <c r="L73" s="39">
        <v>7.3592601953544001E-2</v>
      </c>
      <c r="M73" s="32">
        <v>899.53</v>
      </c>
      <c r="O73" s="32">
        <v>57153.43</v>
      </c>
    </row>
    <row r="74" spans="1:15" ht="27.6">
      <c r="A74" s="6" t="s">
        <v>338</v>
      </c>
      <c r="B74" s="6" t="s">
        <v>339</v>
      </c>
      <c r="C74" s="6" t="s">
        <v>191</v>
      </c>
      <c r="D74" s="7" t="s">
        <v>340</v>
      </c>
      <c r="E74" s="6" t="s">
        <v>167</v>
      </c>
      <c r="F74" s="8">
        <v>517.53800000000001</v>
      </c>
      <c r="G74" s="8">
        <v>58.47</v>
      </c>
      <c r="H74" s="8">
        <f>ROUND(IF(K74="SIM",M74*(1-L74),IF('Controle de Grupos'!$B$9="SIM",M74*(1-'Controle de Grupos'!$E$9),M74)),2)</f>
        <v>66.2</v>
      </c>
      <c r="I74" s="8">
        <f>ROUND(IF(K74="SIM",O74*(1-L74),IF('Controle de Grupos'!$B$9="SIM",O74*(1-'Controle de Grupos'!$E$9),O74)),2)</f>
        <v>34261.57</v>
      </c>
      <c r="J74" s="10">
        <f t="shared" si="3"/>
        <v>3.1983373186888282E-3</v>
      </c>
      <c r="K74" s="33" t="s">
        <v>5596</v>
      </c>
      <c r="L74" s="39">
        <v>7.3592601953544001E-2</v>
      </c>
      <c r="M74" s="32">
        <v>71.459999999999994</v>
      </c>
      <c r="O74" s="32">
        <v>36983.26</v>
      </c>
    </row>
    <row r="75" spans="1:15" ht="55.2">
      <c r="A75" s="6" t="s">
        <v>341</v>
      </c>
      <c r="B75" s="6" t="s">
        <v>342</v>
      </c>
      <c r="C75" s="6" t="s">
        <v>165</v>
      </c>
      <c r="D75" s="7" t="s">
        <v>343</v>
      </c>
      <c r="E75" s="6" t="s">
        <v>318</v>
      </c>
      <c r="F75" s="8">
        <v>1270.74</v>
      </c>
      <c r="G75" s="8">
        <v>30.84</v>
      </c>
      <c r="H75" s="8">
        <f>ROUND(IF(K75="SIM",M75*(1-L75),IF('Controle de Grupos'!$B$9="SIM",M75*(1-'Controle de Grupos'!$E$9),M75)),2)</f>
        <v>34.92</v>
      </c>
      <c r="I75" s="8">
        <f>ROUND(IF(K75="SIM",O75*(1-L75),IF('Controle de Grupos'!$B$9="SIM",O75*(1-'Controle de Grupos'!$E$9),O75)),2)</f>
        <v>44369.53</v>
      </c>
      <c r="J75" s="10">
        <f t="shared" si="3"/>
        <v>4.1419212141090888E-3</v>
      </c>
      <c r="K75" s="33" t="s">
        <v>5596</v>
      </c>
      <c r="L75" s="39">
        <v>7.3592601953544001E-2</v>
      </c>
      <c r="M75" s="32">
        <v>37.69</v>
      </c>
      <c r="O75" s="32">
        <v>47894.19</v>
      </c>
    </row>
    <row r="76" spans="1:15">
      <c r="A76" s="15" t="s">
        <v>41</v>
      </c>
      <c r="B76" s="15"/>
      <c r="C76" s="15"/>
      <c r="D76" s="16" t="s">
        <v>42</v>
      </c>
      <c r="E76" s="15"/>
      <c r="F76" s="17">
        <v>1</v>
      </c>
      <c r="G76" s="17"/>
      <c r="H76" s="17">
        <f>SUM(I77,I78,I79,I80,I81,I82)</f>
        <v>183583.12</v>
      </c>
      <c r="I76" s="17">
        <f>H76</f>
        <v>183583.12</v>
      </c>
      <c r="J76" s="18">
        <f t="shared" si="3"/>
        <v>1.7137590127286328E-2</v>
      </c>
      <c r="K76" s="33" t="s">
        <v>5599</v>
      </c>
      <c r="L76" s="39">
        <v>0</v>
      </c>
      <c r="M76" s="32"/>
      <c r="O76" s="32"/>
    </row>
    <row r="77" spans="1:15" ht="55.2">
      <c r="A77" s="6" t="s">
        <v>344</v>
      </c>
      <c r="B77" s="6" t="s">
        <v>345</v>
      </c>
      <c r="C77" s="6" t="s">
        <v>191</v>
      </c>
      <c r="D77" s="7" t="s">
        <v>346</v>
      </c>
      <c r="E77" s="6" t="s">
        <v>167</v>
      </c>
      <c r="F77" s="8">
        <v>680.04700000000003</v>
      </c>
      <c r="G77" s="8">
        <v>111.46</v>
      </c>
      <c r="H77" s="8">
        <f>ROUND(IF(K77="SIM",M77*(1-L77),IF('Controle de Grupos'!$B$9="SIM",M77*(1-'Controle de Grupos'!$E$9),M77)),2)</f>
        <v>126.2</v>
      </c>
      <c r="I77" s="8">
        <f>ROUND(IF(K77="SIM",O77*(1-L77),IF('Controle de Grupos'!$B$9="SIM",O77*(1-'Controle de Grupos'!$E$9),O77)),2)</f>
        <v>85824.98</v>
      </c>
      <c r="J77" s="10">
        <f t="shared" si="3"/>
        <v>8.0118113796221919E-3</v>
      </c>
      <c r="K77" s="33" t="s">
        <v>5596</v>
      </c>
      <c r="L77" s="39">
        <v>7.3592601953544001E-2</v>
      </c>
      <c r="M77" s="32">
        <v>136.22999999999999</v>
      </c>
      <c r="O77" s="32">
        <v>92642.8</v>
      </c>
    </row>
    <row r="78" spans="1:15" ht="41.4">
      <c r="A78" s="6" t="s">
        <v>347</v>
      </c>
      <c r="B78" s="6" t="s">
        <v>348</v>
      </c>
      <c r="C78" s="6" t="s">
        <v>191</v>
      </c>
      <c r="D78" s="7" t="s">
        <v>349</v>
      </c>
      <c r="E78" s="6" t="s">
        <v>318</v>
      </c>
      <c r="F78" s="8">
        <v>1252.8889999999999</v>
      </c>
      <c r="G78" s="8">
        <v>15.9</v>
      </c>
      <c r="H78" s="8">
        <f>ROUND(IF(K78="SIM",M78*(1-L78),IF('Controle de Grupos'!$B$9="SIM",M78*(1-'Controle de Grupos'!$E$9),M78)),2)</f>
        <v>18</v>
      </c>
      <c r="I78" s="8">
        <f>ROUND(IF(K78="SIM",O78*(1-L78),IF('Controle de Grupos'!$B$9="SIM",O78*(1-'Controle de Grupos'!$E$9),O78)),2)</f>
        <v>22552.12</v>
      </c>
      <c r="J78" s="10">
        <f t="shared" si="3"/>
        <v>2.1052534081639779E-3</v>
      </c>
      <c r="K78" s="33" t="s">
        <v>5596</v>
      </c>
      <c r="L78" s="39">
        <v>7.3592601953544001E-2</v>
      </c>
      <c r="M78" s="32">
        <v>19.43</v>
      </c>
      <c r="O78" s="32">
        <v>24343.63</v>
      </c>
    </row>
    <row r="79" spans="1:15" ht="41.4">
      <c r="A79" s="6" t="s">
        <v>350</v>
      </c>
      <c r="B79" s="6" t="s">
        <v>351</v>
      </c>
      <c r="C79" s="6" t="s">
        <v>191</v>
      </c>
      <c r="D79" s="7" t="s">
        <v>352</v>
      </c>
      <c r="E79" s="6" t="s">
        <v>318</v>
      </c>
      <c r="F79" s="8">
        <v>33.081000000000003</v>
      </c>
      <c r="G79" s="8">
        <v>14.23</v>
      </c>
      <c r="H79" s="8">
        <f>ROUND(IF(K79="SIM",M79*(1-L79),IF('Controle de Grupos'!$B$9="SIM",M79*(1-'Controle de Grupos'!$E$9),M79)),2)</f>
        <v>16.11</v>
      </c>
      <c r="I79" s="8">
        <f>ROUND(IF(K79="SIM",O79*(1-L79),IF('Controle de Grupos'!$B$9="SIM",O79*(1-'Controle de Grupos'!$E$9),O79)),2)</f>
        <v>532.92999999999995</v>
      </c>
      <c r="J79" s="10">
        <f t="shared" si="3"/>
        <v>4.9749322849152483E-5</v>
      </c>
      <c r="K79" s="33" t="s">
        <v>5596</v>
      </c>
      <c r="L79" s="39">
        <v>7.3592601953544001E-2</v>
      </c>
      <c r="M79" s="32">
        <v>17.39</v>
      </c>
      <c r="O79" s="32">
        <v>575.27</v>
      </c>
    </row>
    <row r="80" spans="1:15" ht="41.4">
      <c r="A80" s="6" t="s">
        <v>353</v>
      </c>
      <c r="B80" s="6" t="s">
        <v>354</v>
      </c>
      <c r="C80" s="6" t="s">
        <v>191</v>
      </c>
      <c r="D80" s="7" t="s">
        <v>355</v>
      </c>
      <c r="E80" s="6" t="s">
        <v>318</v>
      </c>
      <c r="F80" s="8">
        <v>2033.6669999999999</v>
      </c>
      <c r="G80" s="8">
        <v>11.19</v>
      </c>
      <c r="H80" s="8">
        <f>ROUND(IF(K80="SIM",M80*(1-L80),IF('Controle de Grupos'!$B$9="SIM",M80*(1-'Controle de Grupos'!$E$9),M80)),2)</f>
        <v>12.66</v>
      </c>
      <c r="I80" s="8">
        <f>ROUND(IF(K80="SIM",O80*(1-L80),IF('Controle de Grupos'!$B$9="SIM",O80*(1-'Controle de Grupos'!$E$9),O80)),2)</f>
        <v>25754.33</v>
      </c>
      <c r="J80" s="10">
        <f t="shared" si="3"/>
        <v>2.4041815584290873E-3</v>
      </c>
      <c r="K80" s="33" t="s">
        <v>5596</v>
      </c>
      <c r="L80" s="39">
        <v>7.3592601953544001E-2</v>
      </c>
      <c r="M80" s="32">
        <v>13.67</v>
      </c>
      <c r="O80" s="32">
        <v>27800.22</v>
      </c>
    </row>
    <row r="81" spans="1:15" ht="41.4">
      <c r="A81" s="6" t="s">
        <v>356</v>
      </c>
      <c r="B81" s="6" t="s">
        <v>357</v>
      </c>
      <c r="C81" s="6" t="s">
        <v>191</v>
      </c>
      <c r="D81" s="7" t="s">
        <v>358</v>
      </c>
      <c r="E81" s="6" t="s">
        <v>318</v>
      </c>
      <c r="F81" s="8">
        <v>718.09900000000005</v>
      </c>
      <c r="G81" s="8">
        <v>9.25</v>
      </c>
      <c r="H81" s="8">
        <f>ROUND(IF(K81="SIM",M81*(1-L81),IF('Controle de Grupos'!$B$9="SIM",M81*(1-'Controle de Grupos'!$E$9),M81)),2)</f>
        <v>10.47</v>
      </c>
      <c r="I81" s="8">
        <f>ROUND(IF(K81="SIM",O81*(1-L81),IF('Controle de Grupos'!$B$9="SIM",O81*(1-'Controle de Grupos'!$E$9),O81)),2)</f>
        <v>7517.34</v>
      </c>
      <c r="J81" s="10">
        <f t="shared" si="3"/>
        <v>7.0174802436876881E-4</v>
      </c>
      <c r="K81" s="33" t="s">
        <v>5596</v>
      </c>
      <c r="L81" s="39">
        <v>7.3592601953544001E-2</v>
      </c>
      <c r="M81" s="32">
        <v>11.3</v>
      </c>
      <c r="O81" s="32">
        <v>8114.51</v>
      </c>
    </row>
    <row r="82" spans="1:15" ht="27.6">
      <c r="A82" s="6" t="s">
        <v>359</v>
      </c>
      <c r="B82" s="6" t="s">
        <v>360</v>
      </c>
      <c r="C82" s="6" t="s">
        <v>361</v>
      </c>
      <c r="D82" s="7" t="s">
        <v>362</v>
      </c>
      <c r="E82" s="6" t="s">
        <v>254</v>
      </c>
      <c r="F82" s="8">
        <v>52.64</v>
      </c>
      <c r="G82" s="8">
        <v>694.58</v>
      </c>
      <c r="H82" s="8">
        <f>ROUND(IF(K82="SIM",M82*(1-L82),IF('Controle de Grupos'!$B$9="SIM",M82*(1-'Controle de Grupos'!$E$9),M82)),2)</f>
        <v>786.5</v>
      </c>
      <c r="I82" s="8">
        <f>ROUND(IF(K82="SIM",O82*(1-L82),IF('Controle de Grupos'!$B$9="SIM",O82*(1-'Controle de Grupos'!$E$9),O82)),2)</f>
        <v>41401.42</v>
      </c>
      <c r="J82" s="10">
        <f t="shared" si="3"/>
        <v>3.8648464338531491E-3</v>
      </c>
      <c r="K82" s="33" t="s">
        <v>5596</v>
      </c>
      <c r="L82" s="39">
        <v>7.3592601953544001E-2</v>
      </c>
      <c r="M82" s="32">
        <v>848.98</v>
      </c>
      <c r="O82" s="32">
        <v>44690.3</v>
      </c>
    </row>
    <row r="83" spans="1:15">
      <c r="A83" s="15" t="s">
        <v>43</v>
      </c>
      <c r="B83" s="15"/>
      <c r="C83" s="15"/>
      <c r="D83" s="16" t="s">
        <v>44</v>
      </c>
      <c r="E83" s="15"/>
      <c r="F83" s="17">
        <v>1</v>
      </c>
      <c r="G83" s="17"/>
      <c r="H83" s="17">
        <f>SUM(I84,I85,I86,I87,I88,I89,I90,I91,I92,I93,I94,I95,I96,I97,I98)</f>
        <v>1138212.4700000002</v>
      </c>
      <c r="I83" s="17">
        <f>H83</f>
        <v>1138212.4700000002</v>
      </c>
      <c r="J83" s="18">
        <f t="shared" si="3"/>
        <v>0.10625279049961778</v>
      </c>
      <c r="K83" s="33" t="s">
        <v>5599</v>
      </c>
      <c r="L83" s="39">
        <v>0</v>
      </c>
      <c r="M83" s="32"/>
      <c r="O83" s="32"/>
    </row>
    <row r="84" spans="1:15" ht="55.2">
      <c r="A84" s="6" t="s">
        <v>363</v>
      </c>
      <c r="B84" s="6" t="s">
        <v>364</v>
      </c>
      <c r="C84" s="6" t="s">
        <v>191</v>
      </c>
      <c r="D84" s="7" t="s">
        <v>365</v>
      </c>
      <c r="E84" s="6" t="s">
        <v>167</v>
      </c>
      <c r="F84" s="8">
        <v>1460.3979999999999</v>
      </c>
      <c r="G84" s="8">
        <v>151.43</v>
      </c>
      <c r="H84" s="8">
        <f>ROUND(IF(K84="SIM",M84*(1-L84),IF('Controle de Grupos'!$B$9="SIM",M84*(1-'Controle de Grupos'!$E$9),M84)),2)</f>
        <v>171.47</v>
      </c>
      <c r="I84" s="8">
        <f>ROUND(IF(K84="SIM",O84*(1-L84),IF('Controle de Grupos'!$B$9="SIM",O84*(1-'Controle de Grupos'!$E$9),O84)),2)</f>
        <v>250412.61</v>
      </c>
      <c r="J84" s="10">
        <f t="shared" si="3"/>
        <v>2.3376161560409264E-2</v>
      </c>
      <c r="K84" s="33" t="s">
        <v>5596</v>
      </c>
      <c r="L84" s="39">
        <v>7.3592601953544001E-2</v>
      </c>
      <c r="M84" s="32">
        <v>185.09</v>
      </c>
      <c r="O84" s="32">
        <v>270305.06</v>
      </c>
    </row>
    <row r="85" spans="1:15" ht="41.4">
      <c r="A85" s="6" t="s">
        <v>366</v>
      </c>
      <c r="B85" s="6" t="s">
        <v>367</v>
      </c>
      <c r="C85" s="6" t="s">
        <v>191</v>
      </c>
      <c r="D85" s="7" t="s">
        <v>368</v>
      </c>
      <c r="E85" s="6" t="s">
        <v>167</v>
      </c>
      <c r="F85" s="8">
        <v>2614.143</v>
      </c>
      <c r="G85" s="8">
        <v>77.180000000000007</v>
      </c>
      <c r="H85" s="8">
        <f>ROUND(IF(K85="SIM",M85*(1-L85),IF('Controle de Grupos'!$B$9="SIM",M85*(1-'Controle de Grupos'!$E$9),M85)),2)</f>
        <v>87.39</v>
      </c>
      <c r="I85" s="8">
        <f>ROUND(IF(K85="SIM",O85*(1-L85),IF('Controle de Grupos'!$B$9="SIM",O85*(1-'Controle de Grupos'!$E$9),O85)),2)</f>
        <v>228444.75</v>
      </c>
      <c r="J85" s="10">
        <f t="shared" si="3"/>
        <v>2.1325449160197265E-2</v>
      </c>
      <c r="K85" s="33" t="s">
        <v>5596</v>
      </c>
      <c r="L85" s="39">
        <v>7.3592601953544001E-2</v>
      </c>
      <c r="M85" s="32">
        <v>94.33</v>
      </c>
      <c r="O85" s="32">
        <v>246592.1</v>
      </c>
    </row>
    <row r="86" spans="1:15" ht="41.4">
      <c r="A86" s="6" t="s">
        <v>369</v>
      </c>
      <c r="B86" s="6" t="s">
        <v>370</v>
      </c>
      <c r="C86" s="6" t="s">
        <v>191</v>
      </c>
      <c r="D86" s="7" t="s">
        <v>371</v>
      </c>
      <c r="E86" s="6" t="s">
        <v>254</v>
      </c>
      <c r="F86" s="8">
        <v>5400.143</v>
      </c>
      <c r="G86" s="8">
        <v>21.2</v>
      </c>
      <c r="H86" s="8">
        <f>ROUND(IF(K86="SIM",M86*(1-L86),IF('Controle de Grupos'!$B$9="SIM",M86*(1-'Controle de Grupos'!$E$9),M86)),2)</f>
        <v>24</v>
      </c>
      <c r="I86" s="8">
        <f>ROUND(IF(K86="SIM",O86*(1-L86),IF('Controle de Grupos'!$B$9="SIM",O86*(1-'Controle de Grupos'!$E$9),O86)),2)</f>
        <v>129620.79</v>
      </c>
      <c r="J86" s="10">
        <f t="shared" si="3"/>
        <v>1.2100175500857891E-2</v>
      </c>
      <c r="K86" s="33" t="s">
        <v>5596</v>
      </c>
      <c r="L86" s="39">
        <v>7.3592601953544001E-2</v>
      </c>
      <c r="M86" s="32">
        <v>25.91</v>
      </c>
      <c r="O86" s="32">
        <v>139917.70000000001</v>
      </c>
    </row>
    <row r="87" spans="1:15" ht="41.4">
      <c r="A87" s="6" t="s">
        <v>372</v>
      </c>
      <c r="B87" s="6" t="s">
        <v>348</v>
      </c>
      <c r="C87" s="6" t="s">
        <v>191</v>
      </c>
      <c r="D87" s="7" t="s">
        <v>349</v>
      </c>
      <c r="E87" s="6" t="s">
        <v>318</v>
      </c>
      <c r="F87" s="8">
        <v>1954.125</v>
      </c>
      <c r="G87" s="8">
        <v>15.9</v>
      </c>
      <c r="H87" s="8">
        <f>ROUND(IF(K87="SIM",M87*(1-L87),IF('Controle de Grupos'!$B$9="SIM",M87*(1-'Controle de Grupos'!$E$9),M87)),2)</f>
        <v>18</v>
      </c>
      <c r="I87" s="8">
        <f>ROUND(IF(K87="SIM",O87*(1-L87),IF('Controle de Grupos'!$B$9="SIM",O87*(1-'Controle de Grupos'!$E$9),O87)),2)</f>
        <v>35174.43</v>
      </c>
      <c r="J87" s="10">
        <f t="shared" si="3"/>
        <v>3.2835533261496158E-3</v>
      </c>
      <c r="K87" s="33" t="s">
        <v>5596</v>
      </c>
      <c r="L87" s="39">
        <v>7.3592601953544001E-2</v>
      </c>
      <c r="M87" s="32">
        <v>19.43</v>
      </c>
      <c r="O87" s="32">
        <v>37968.639999999999</v>
      </c>
    </row>
    <row r="88" spans="1:15" ht="41.4">
      <c r="A88" s="6" t="s">
        <v>373</v>
      </c>
      <c r="B88" s="6" t="s">
        <v>351</v>
      </c>
      <c r="C88" s="6" t="s">
        <v>191</v>
      </c>
      <c r="D88" s="7" t="s">
        <v>352</v>
      </c>
      <c r="E88" s="6" t="s">
        <v>318</v>
      </c>
      <c r="F88" s="8">
        <v>525.41700000000003</v>
      </c>
      <c r="G88" s="8">
        <v>14.23</v>
      </c>
      <c r="H88" s="8">
        <f>ROUND(IF(K88="SIM",M88*(1-L88),IF('Controle de Grupos'!$B$9="SIM",M88*(1-'Controle de Grupos'!$E$9),M88)),2)</f>
        <v>16.11</v>
      </c>
      <c r="I88" s="8">
        <f>ROUND(IF(K88="SIM",O88*(1-L88),IF('Controle de Grupos'!$B$9="SIM",O88*(1-'Controle de Grupos'!$E$9),O88)),2)</f>
        <v>8464.58</v>
      </c>
      <c r="J88" s="10">
        <f t="shared" si="3"/>
        <v>7.9017342465704534E-4</v>
      </c>
      <c r="K88" s="33" t="s">
        <v>5596</v>
      </c>
      <c r="L88" s="39">
        <v>7.3592601953544001E-2</v>
      </c>
      <c r="M88" s="32">
        <v>17.39</v>
      </c>
      <c r="O88" s="32">
        <v>9137</v>
      </c>
    </row>
    <row r="89" spans="1:15" ht="41.4">
      <c r="A89" s="6" t="s">
        <v>374</v>
      </c>
      <c r="B89" s="6" t="s">
        <v>375</v>
      </c>
      <c r="C89" s="6" t="s">
        <v>191</v>
      </c>
      <c r="D89" s="7" t="s">
        <v>376</v>
      </c>
      <c r="E89" s="6" t="s">
        <v>318</v>
      </c>
      <c r="F89" s="8">
        <v>895.10400000000004</v>
      </c>
      <c r="G89" s="8">
        <v>12.83</v>
      </c>
      <c r="H89" s="8">
        <f>ROUND(IF(K89="SIM",M89*(1-L89),IF('Controle de Grupos'!$B$9="SIM",M89*(1-'Controle de Grupos'!$E$9),M89)),2)</f>
        <v>14.53</v>
      </c>
      <c r="I89" s="8">
        <f>ROUND(IF(K89="SIM",O89*(1-L89),IF('Controle de Grupos'!$B$9="SIM",O89*(1-'Controle de Grupos'!$E$9),O89)),2)</f>
        <v>13002.34</v>
      </c>
      <c r="J89" s="10">
        <f t="shared" si="3"/>
        <v>1.213775937654944E-3</v>
      </c>
      <c r="K89" s="33" t="s">
        <v>5596</v>
      </c>
      <c r="L89" s="39">
        <v>7.3592601953544001E-2</v>
      </c>
      <c r="M89" s="32">
        <v>15.68</v>
      </c>
      <c r="O89" s="32">
        <v>14035.23</v>
      </c>
    </row>
    <row r="90" spans="1:15" ht="41.4">
      <c r="A90" s="6" t="s">
        <v>377</v>
      </c>
      <c r="B90" s="6" t="s">
        <v>354</v>
      </c>
      <c r="C90" s="6" t="s">
        <v>191</v>
      </c>
      <c r="D90" s="7" t="s">
        <v>355</v>
      </c>
      <c r="E90" s="6" t="s">
        <v>318</v>
      </c>
      <c r="F90" s="8">
        <v>3357.0189999999998</v>
      </c>
      <c r="G90" s="8">
        <v>11.19</v>
      </c>
      <c r="H90" s="8">
        <f>ROUND(IF(K90="SIM",M90*(1-L90),IF('Controle de Grupos'!$B$9="SIM",M90*(1-'Controle de Grupos'!$E$9),M90)),2)</f>
        <v>12.66</v>
      </c>
      <c r="I90" s="8">
        <f>ROUND(IF(K90="SIM",O90*(1-L90),IF('Controle de Grupos'!$B$9="SIM",O90*(1-'Controle de Grupos'!$E$9),O90)),2)</f>
        <v>42513.24</v>
      </c>
      <c r="J90" s="10">
        <f t="shared" si="3"/>
        <v>3.9686354720573124E-3</v>
      </c>
      <c r="K90" s="33" t="s">
        <v>5596</v>
      </c>
      <c r="L90" s="39">
        <v>7.3592601953544001E-2</v>
      </c>
      <c r="M90" s="32">
        <v>13.67</v>
      </c>
      <c r="O90" s="32">
        <v>45890.44</v>
      </c>
    </row>
    <row r="91" spans="1:15" ht="41.4">
      <c r="A91" s="6" t="s">
        <v>378</v>
      </c>
      <c r="B91" s="6" t="s">
        <v>357</v>
      </c>
      <c r="C91" s="6" t="s">
        <v>191</v>
      </c>
      <c r="D91" s="7" t="s">
        <v>358</v>
      </c>
      <c r="E91" s="6" t="s">
        <v>318</v>
      </c>
      <c r="F91" s="8">
        <v>1619.701</v>
      </c>
      <c r="G91" s="8">
        <v>9.25</v>
      </c>
      <c r="H91" s="8">
        <f>ROUND(IF(K91="SIM",M91*(1-L91),IF('Controle de Grupos'!$B$9="SIM",M91*(1-'Controle de Grupos'!$E$9),M91)),2)</f>
        <v>10.47</v>
      </c>
      <c r="I91" s="8">
        <f>ROUND(IF(K91="SIM",O91*(1-L91),IF('Controle de Grupos'!$B$9="SIM",O91*(1-'Controle de Grupos'!$E$9),O91)),2)</f>
        <v>16955.68</v>
      </c>
      <c r="J91" s="10">
        <f t="shared" si="3"/>
        <v>1.5828225066085936E-3</v>
      </c>
      <c r="K91" s="33" t="s">
        <v>5596</v>
      </c>
      <c r="L91" s="39">
        <v>7.3592601953544001E-2</v>
      </c>
      <c r="M91" s="32">
        <v>11.3</v>
      </c>
      <c r="O91" s="32">
        <v>18302.62</v>
      </c>
    </row>
    <row r="92" spans="1:15" ht="41.4">
      <c r="A92" s="6" t="s">
        <v>379</v>
      </c>
      <c r="B92" s="6" t="s">
        <v>380</v>
      </c>
      <c r="C92" s="6" t="s">
        <v>191</v>
      </c>
      <c r="D92" s="7" t="s">
        <v>381</v>
      </c>
      <c r="E92" s="6" t="s">
        <v>318</v>
      </c>
      <c r="F92" s="8">
        <v>1056.7370000000001</v>
      </c>
      <c r="G92" s="8">
        <v>10.48</v>
      </c>
      <c r="H92" s="8">
        <f>ROUND(IF(K92="SIM",M92*(1-L92),IF('Controle de Grupos'!$B$9="SIM",M92*(1-'Controle de Grupos'!$E$9),M92)),2)</f>
        <v>11.86</v>
      </c>
      <c r="I92" s="8">
        <f>ROUND(IF(K92="SIM",O92*(1-L92),IF('Controle de Grupos'!$B$9="SIM",O92*(1-'Controle de Grupos'!$E$9),O92)),2)</f>
        <v>12530.8</v>
      </c>
      <c r="J92" s="10">
        <f t="shared" si="3"/>
        <v>1.1697574067103746E-3</v>
      </c>
      <c r="K92" s="33" t="s">
        <v>5596</v>
      </c>
      <c r="L92" s="39">
        <v>7.3592601953544001E-2</v>
      </c>
      <c r="M92" s="32">
        <v>12.8</v>
      </c>
      <c r="O92" s="32">
        <v>13526.23</v>
      </c>
    </row>
    <row r="93" spans="1:15" ht="41.4">
      <c r="A93" s="6" t="s">
        <v>382</v>
      </c>
      <c r="B93" s="6" t="s">
        <v>383</v>
      </c>
      <c r="C93" s="6" t="s">
        <v>191</v>
      </c>
      <c r="D93" s="7" t="s">
        <v>384</v>
      </c>
      <c r="E93" s="6" t="s">
        <v>318</v>
      </c>
      <c r="F93" s="8">
        <v>4937.3140000000003</v>
      </c>
      <c r="G93" s="8">
        <v>15.04</v>
      </c>
      <c r="H93" s="8">
        <f>ROUND(IF(K93="SIM",M93*(1-L93),IF('Controle de Grupos'!$B$9="SIM",M93*(1-'Controle de Grupos'!$E$9),M93)),2)</f>
        <v>17.03</v>
      </c>
      <c r="I93" s="8">
        <f>ROUND(IF(K93="SIM",O93*(1-L93),IF('Controle de Grupos'!$B$9="SIM",O93*(1-'Controle de Grupos'!$E$9),O93)),2)</f>
        <v>84069.46</v>
      </c>
      <c r="J93" s="10">
        <f t="shared" si="3"/>
        <v>7.8479325751860673E-3</v>
      </c>
      <c r="K93" s="33" t="s">
        <v>5596</v>
      </c>
      <c r="L93" s="39">
        <v>7.3592601953544001E-2</v>
      </c>
      <c r="M93" s="32">
        <v>18.38</v>
      </c>
      <c r="O93" s="32">
        <v>90747.83</v>
      </c>
    </row>
    <row r="94" spans="1:15" ht="41.4">
      <c r="A94" s="6" t="s">
        <v>385</v>
      </c>
      <c r="B94" s="6" t="s">
        <v>386</v>
      </c>
      <c r="C94" s="6" t="s">
        <v>191</v>
      </c>
      <c r="D94" s="7" t="s">
        <v>387</v>
      </c>
      <c r="E94" s="6" t="s">
        <v>318</v>
      </c>
      <c r="F94" s="8">
        <v>7341.5159999999996</v>
      </c>
      <c r="G94" s="8">
        <v>13.44</v>
      </c>
      <c r="H94" s="8">
        <f>ROUND(IF(K94="SIM",M94*(1-L94),IF('Controle de Grupos'!$B$9="SIM",M94*(1-'Controle de Grupos'!$E$9),M94)),2)</f>
        <v>15.21</v>
      </c>
      <c r="I94" s="8">
        <f>ROUND(IF(K94="SIM",O94*(1-L94),IF('Controle de Grupos'!$B$9="SIM",O94*(1-'Controle de Grupos'!$E$9),O94)),2)</f>
        <v>111676.27</v>
      </c>
      <c r="J94" s="10">
        <f t="shared" si="3"/>
        <v>1.0425044209969644E-2</v>
      </c>
      <c r="K94" s="33" t="s">
        <v>5596</v>
      </c>
      <c r="L94" s="39">
        <v>7.3592601953544001E-2</v>
      </c>
      <c r="M94" s="32">
        <v>16.420000000000002</v>
      </c>
      <c r="O94" s="32">
        <v>120547.69</v>
      </c>
    </row>
    <row r="95" spans="1:15" ht="41.4">
      <c r="A95" s="6" t="s">
        <v>388</v>
      </c>
      <c r="B95" s="6" t="s">
        <v>389</v>
      </c>
      <c r="C95" s="6" t="s">
        <v>191</v>
      </c>
      <c r="D95" s="7" t="s">
        <v>390</v>
      </c>
      <c r="E95" s="6" t="s">
        <v>318</v>
      </c>
      <c r="F95" s="8">
        <v>4850.1769999999997</v>
      </c>
      <c r="G95" s="8">
        <v>12.11</v>
      </c>
      <c r="H95" s="8">
        <f>ROUND(IF(K95="SIM",M95*(1-L95),IF('Controle de Grupos'!$B$9="SIM",M95*(1-'Controle de Grupos'!$E$9),M95)),2)</f>
        <v>13.71</v>
      </c>
      <c r="I95" s="8">
        <f>ROUND(IF(K95="SIM",O95*(1-L95),IF('Controle de Grupos'!$B$9="SIM",O95*(1-'Controle de Grupos'!$E$9),O95)),2)</f>
        <v>66499.94</v>
      </c>
      <c r="J95" s="10">
        <f t="shared" si="3"/>
        <v>6.2078077505662464E-3</v>
      </c>
      <c r="K95" s="33" t="s">
        <v>5596</v>
      </c>
      <c r="L95" s="39">
        <v>7.3592601953544001E-2</v>
      </c>
      <c r="M95" s="32">
        <v>14.8</v>
      </c>
      <c r="O95" s="32">
        <v>71782.61</v>
      </c>
    </row>
    <row r="96" spans="1:15" ht="41.4">
      <c r="A96" s="6" t="s">
        <v>391</v>
      </c>
      <c r="B96" s="6" t="s">
        <v>392</v>
      </c>
      <c r="C96" s="6" t="s">
        <v>191</v>
      </c>
      <c r="D96" s="7" t="s">
        <v>393</v>
      </c>
      <c r="E96" s="6" t="s">
        <v>318</v>
      </c>
      <c r="F96" s="8">
        <v>1743.894</v>
      </c>
      <c r="G96" s="8">
        <v>10.54</v>
      </c>
      <c r="H96" s="8">
        <f>ROUND(IF(K96="SIM",M96*(1-L96),IF('Controle de Grupos'!$B$9="SIM",M96*(1-'Controle de Grupos'!$E$9),M96)),2)</f>
        <v>11.93</v>
      </c>
      <c r="I96" s="8">
        <f>ROUND(IF(K96="SIM",O96*(1-L96),IF('Controle de Grupos'!$B$9="SIM",O96*(1-'Controle de Grupos'!$E$9),O96)),2)</f>
        <v>20808.36</v>
      </c>
      <c r="J96" s="10">
        <f t="shared" si="3"/>
        <v>1.9424724065100307E-3</v>
      </c>
      <c r="K96" s="33" t="s">
        <v>5596</v>
      </c>
      <c r="L96" s="39">
        <v>7.3592601953544001E-2</v>
      </c>
      <c r="M96" s="32">
        <v>12.88</v>
      </c>
      <c r="O96" s="32">
        <v>22461.35</v>
      </c>
    </row>
    <row r="97" spans="1:15" ht="41.4">
      <c r="A97" s="6" t="s">
        <v>394</v>
      </c>
      <c r="B97" s="6" t="s">
        <v>395</v>
      </c>
      <c r="C97" s="6" t="s">
        <v>191</v>
      </c>
      <c r="D97" s="7" t="s">
        <v>396</v>
      </c>
      <c r="E97" s="6" t="s">
        <v>318</v>
      </c>
      <c r="F97" s="8">
        <v>187.40299999999999</v>
      </c>
      <c r="G97" s="8">
        <v>8.69</v>
      </c>
      <c r="H97" s="8">
        <f>ROUND(IF(K97="SIM",M97*(1-L97),IF('Controle de Grupos'!$B$9="SIM",M97*(1-'Controle de Grupos'!$E$9),M97)),2)</f>
        <v>9.84</v>
      </c>
      <c r="I97" s="8">
        <f>ROUND(IF(K97="SIM",O97*(1-L97),IF('Controle de Grupos'!$B$9="SIM",O97*(1-'Controle de Grupos'!$E$9),O97)),2)</f>
        <v>1843.75</v>
      </c>
      <c r="J97" s="10">
        <f t="shared" si="3"/>
        <v>1.7211512581976037E-4</v>
      </c>
      <c r="K97" s="33" t="s">
        <v>5596</v>
      </c>
      <c r="L97" s="39">
        <v>7.3592601953544001E-2</v>
      </c>
      <c r="M97" s="32">
        <v>10.62</v>
      </c>
      <c r="O97" s="32">
        <v>1990.21</v>
      </c>
    </row>
    <row r="98" spans="1:15" ht="41.4">
      <c r="A98" s="6" t="s">
        <v>397</v>
      </c>
      <c r="B98" s="6" t="s">
        <v>360</v>
      </c>
      <c r="C98" s="6" t="s">
        <v>361</v>
      </c>
      <c r="D98" s="7" t="s">
        <v>398</v>
      </c>
      <c r="E98" s="6" t="s">
        <v>254</v>
      </c>
      <c r="F98" s="8">
        <v>147.48699999999999</v>
      </c>
      <c r="G98" s="8">
        <v>695.76</v>
      </c>
      <c r="H98" s="8">
        <f>ROUND(IF(K98="SIM",M98*(1-L98),IF('Controle de Grupos'!$B$9="SIM",M98*(1-'Controle de Grupos'!$E$9),M98)),2)</f>
        <v>787.84</v>
      </c>
      <c r="I98" s="8">
        <f>ROUND(IF(K98="SIM",O98*(1-L98),IF('Controle de Grupos'!$B$9="SIM",O98*(1-'Controle de Grupos'!$E$9),O98)),2)</f>
        <v>116195.47</v>
      </c>
      <c r="J98" s="10">
        <f t="shared" si="3"/>
        <v>1.0846914136263697E-2</v>
      </c>
      <c r="K98" s="33" t="s">
        <v>5596</v>
      </c>
      <c r="L98" s="39">
        <v>7.3592601953544001E-2</v>
      </c>
      <c r="M98" s="32">
        <v>850.42</v>
      </c>
      <c r="O98" s="32">
        <v>125425.89</v>
      </c>
    </row>
    <row r="99" spans="1:15">
      <c r="A99" s="15" t="s">
        <v>45</v>
      </c>
      <c r="B99" s="15"/>
      <c r="C99" s="15"/>
      <c r="D99" s="16" t="s">
        <v>46</v>
      </c>
      <c r="E99" s="15"/>
      <c r="F99" s="17">
        <v>1</v>
      </c>
      <c r="G99" s="17"/>
      <c r="H99" s="17">
        <f>SUM(I100,I101,I102,I103,I104,I105)</f>
        <v>17426.29</v>
      </c>
      <c r="I99" s="17">
        <f>H99</f>
        <v>17426.29</v>
      </c>
      <c r="J99" s="18">
        <f t="shared" si="3"/>
        <v>1.6267542215168175E-3</v>
      </c>
      <c r="K99" s="33" t="s">
        <v>5599</v>
      </c>
      <c r="L99" s="39">
        <v>0</v>
      </c>
      <c r="M99" s="32"/>
      <c r="O99" s="32"/>
    </row>
    <row r="100" spans="1:15" ht="41.4">
      <c r="A100" s="6" t="s">
        <v>399</v>
      </c>
      <c r="B100" s="6" t="s">
        <v>400</v>
      </c>
      <c r="C100" s="6" t="s">
        <v>191</v>
      </c>
      <c r="D100" s="7" t="s">
        <v>401</v>
      </c>
      <c r="E100" s="6" t="s">
        <v>167</v>
      </c>
      <c r="F100" s="8">
        <v>26.538</v>
      </c>
      <c r="G100" s="8">
        <v>154.69</v>
      </c>
      <c r="H100" s="8">
        <f>ROUND(IF(K100="SIM",M100*(1-L100),IF('Controle de Grupos'!$B$9="SIM",M100*(1-'Controle de Grupos'!$E$9),M100)),2)</f>
        <v>175.16</v>
      </c>
      <c r="I100" s="8">
        <f>ROUND(IF(K100="SIM",O100*(1-L100),IF('Controle de Grupos'!$B$9="SIM",O100*(1-'Controle de Grupos'!$E$9),O100)),2)</f>
        <v>4648.28</v>
      </c>
      <c r="J100" s="10">
        <f t="shared" si="3"/>
        <v>4.3391961873652919E-4</v>
      </c>
      <c r="K100" s="33" t="s">
        <v>5596</v>
      </c>
      <c r="L100" s="39">
        <v>7.3592601953544001E-2</v>
      </c>
      <c r="M100" s="32">
        <v>189.07</v>
      </c>
      <c r="O100" s="32">
        <v>5017.53</v>
      </c>
    </row>
    <row r="101" spans="1:15" ht="41.4">
      <c r="A101" s="6" t="s">
        <v>402</v>
      </c>
      <c r="B101" s="6" t="s">
        <v>403</v>
      </c>
      <c r="C101" s="6" t="s">
        <v>191</v>
      </c>
      <c r="D101" s="7" t="s">
        <v>404</v>
      </c>
      <c r="E101" s="6" t="s">
        <v>167</v>
      </c>
      <c r="F101" s="8">
        <v>34.006999999999998</v>
      </c>
      <c r="G101" s="8">
        <v>177.5</v>
      </c>
      <c r="H101" s="8">
        <f>ROUND(IF(K101="SIM",M101*(1-L101),IF('Controle de Grupos'!$B$9="SIM",M101*(1-'Controle de Grupos'!$E$9),M101)),2)</f>
        <v>200.98</v>
      </c>
      <c r="I101" s="8">
        <f>ROUND(IF(K101="SIM",O101*(1-L101),IF('Controle de Grupos'!$B$9="SIM",O101*(1-'Controle de Grupos'!$E$9),O101)),2)</f>
        <v>6834.86</v>
      </c>
      <c r="J101" s="10">
        <f t="shared" si="3"/>
        <v>6.3803812277176807E-4</v>
      </c>
      <c r="K101" s="33" t="s">
        <v>5596</v>
      </c>
      <c r="L101" s="39">
        <v>7.3592601953544001E-2</v>
      </c>
      <c r="M101" s="32">
        <v>216.95</v>
      </c>
      <c r="O101" s="32">
        <v>7377.81</v>
      </c>
    </row>
    <row r="102" spans="1:15" ht="41.4">
      <c r="A102" s="6" t="s">
        <v>405</v>
      </c>
      <c r="B102" s="6" t="s">
        <v>406</v>
      </c>
      <c r="C102" s="6" t="s">
        <v>191</v>
      </c>
      <c r="D102" s="7" t="s">
        <v>407</v>
      </c>
      <c r="E102" s="6" t="s">
        <v>318</v>
      </c>
      <c r="F102" s="8">
        <v>24.114999999999998</v>
      </c>
      <c r="G102" s="8">
        <v>27.53</v>
      </c>
      <c r="H102" s="8">
        <f>ROUND(IF(K102="SIM",M102*(1-L102),IF('Controle de Grupos'!$B$9="SIM",M102*(1-'Controle de Grupos'!$E$9),M102)),2)</f>
        <v>31.16</v>
      </c>
      <c r="I102" s="8">
        <f>ROUND(IF(K102="SIM",O102*(1-L102),IF('Controle de Grupos'!$B$9="SIM",O102*(1-'Controle de Grupos'!$E$9),O102)),2)</f>
        <v>751.52</v>
      </c>
      <c r="J102" s="10">
        <f t="shared" si="3"/>
        <v>7.0154825413459702E-5</v>
      </c>
      <c r="K102" s="33" t="s">
        <v>5596</v>
      </c>
      <c r="L102" s="39">
        <v>7.3592601953544001E-2</v>
      </c>
      <c r="M102" s="32">
        <v>33.64</v>
      </c>
      <c r="O102" s="32">
        <v>811.22</v>
      </c>
    </row>
    <row r="103" spans="1:15" ht="41.4">
      <c r="A103" s="6" t="s">
        <v>408</v>
      </c>
      <c r="B103" s="6" t="s">
        <v>409</v>
      </c>
      <c r="C103" s="6" t="s">
        <v>191</v>
      </c>
      <c r="D103" s="7" t="s">
        <v>410</v>
      </c>
      <c r="E103" s="6" t="s">
        <v>318</v>
      </c>
      <c r="F103" s="8">
        <v>47.104999999999997</v>
      </c>
      <c r="G103" s="8">
        <v>24.02</v>
      </c>
      <c r="H103" s="8">
        <f>ROUND(IF(K103="SIM",M103*(1-L103),IF('Controle de Grupos'!$B$9="SIM",M103*(1-'Controle de Grupos'!$E$9),M103)),2)</f>
        <v>27.19</v>
      </c>
      <c r="I103" s="8">
        <f>ROUND(IF(K103="SIM",O103*(1-L103),IF('Controle de Grupos'!$B$9="SIM",O103*(1-'Controle de Grupos'!$E$9),O103)),2)</f>
        <v>1280.79</v>
      </c>
      <c r="J103" s="10">
        <f t="shared" si="3"/>
        <v>1.1956248515183234E-4</v>
      </c>
      <c r="K103" s="33" t="s">
        <v>5596</v>
      </c>
      <c r="L103" s="39">
        <v>7.3592601953544001E-2</v>
      </c>
      <c r="M103" s="32">
        <v>29.35</v>
      </c>
      <c r="O103" s="32">
        <v>1382.53</v>
      </c>
    </row>
    <row r="104" spans="1:15" ht="41.4">
      <c r="A104" s="6" t="s">
        <v>411</v>
      </c>
      <c r="B104" s="6" t="s">
        <v>412</v>
      </c>
      <c r="C104" s="6" t="s">
        <v>191</v>
      </c>
      <c r="D104" s="7" t="s">
        <v>413</v>
      </c>
      <c r="E104" s="6" t="s">
        <v>318</v>
      </c>
      <c r="F104" s="8">
        <v>44.402999999999999</v>
      </c>
      <c r="G104" s="8">
        <v>18.170000000000002</v>
      </c>
      <c r="H104" s="8">
        <f>ROUND(IF(K104="SIM",M104*(1-L104),IF('Controle de Grupos'!$B$9="SIM",M104*(1-'Controle de Grupos'!$E$9),M104)),2)</f>
        <v>20.57</v>
      </c>
      <c r="I104" s="8">
        <f>ROUND(IF(K104="SIM",O104*(1-L104),IF('Controle de Grupos'!$B$9="SIM",O104*(1-'Controle de Grupos'!$E$9),O104)),2)</f>
        <v>913.2</v>
      </c>
      <c r="J104" s="10">
        <f t="shared" si="3"/>
        <v>8.5247746656870615E-5</v>
      </c>
      <c r="K104" s="33" t="s">
        <v>5596</v>
      </c>
      <c r="L104" s="39">
        <v>7.3592601953544001E-2</v>
      </c>
      <c r="M104" s="32">
        <v>22.2</v>
      </c>
      <c r="O104" s="32">
        <v>985.74</v>
      </c>
    </row>
    <row r="105" spans="1:15" ht="41.4">
      <c r="A105" s="6" t="s">
        <v>414</v>
      </c>
      <c r="B105" s="6" t="s">
        <v>415</v>
      </c>
      <c r="C105" s="6" t="s">
        <v>191</v>
      </c>
      <c r="D105" s="7" t="s">
        <v>416</v>
      </c>
      <c r="E105" s="6" t="s">
        <v>254</v>
      </c>
      <c r="F105" s="8">
        <v>3.4220000000000002</v>
      </c>
      <c r="G105" s="8">
        <v>773.61</v>
      </c>
      <c r="H105" s="8">
        <f>ROUND(IF(K105="SIM",M105*(1-L105),IF('Controle de Grupos'!$B$9="SIM",M105*(1-'Controle de Grupos'!$E$9),M105)),2)</f>
        <v>875.99</v>
      </c>
      <c r="I105" s="8">
        <f>ROUND(IF(K105="SIM",O105*(1-L105),IF('Controle de Grupos'!$B$9="SIM",O105*(1-'Controle de Grupos'!$E$9),O105)),2)</f>
        <v>2997.64</v>
      </c>
      <c r="J105" s="10">
        <f t="shared" si="3"/>
        <v>2.7983142278635744E-4</v>
      </c>
      <c r="K105" s="33" t="s">
        <v>5596</v>
      </c>
      <c r="L105" s="39">
        <v>7.3592601953544001E-2</v>
      </c>
      <c r="M105" s="32">
        <v>945.58</v>
      </c>
      <c r="O105" s="32">
        <v>3235.77</v>
      </c>
    </row>
    <row r="106" spans="1:15">
      <c r="A106" s="15" t="s">
        <v>47</v>
      </c>
      <c r="B106" s="15"/>
      <c r="C106" s="15"/>
      <c r="D106" s="16" t="s">
        <v>48</v>
      </c>
      <c r="E106" s="15"/>
      <c r="F106" s="17">
        <v>1</v>
      </c>
      <c r="G106" s="17"/>
      <c r="H106" s="17">
        <f>SUM(I107,I108,I109,I110,I111,I112,I113,I114,I115,I116,I117,I118,I119,I120)</f>
        <v>121532.95999999999</v>
      </c>
      <c r="I106" s="17">
        <f>H106</f>
        <v>121532.95999999999</v>
      </c>
      <c r="J106" s="18">
        <f t="shared" si="3"/>
        <v>1.1345171905978524E-2</v>
      </c>
      <c r="K106" s="33" t="s">
        <v>5599</v>
      </c>
      <c r="L106" s="39">
        <v>0</v>
      </c>
      <c r="M106" s="32"/>
      <c r="O106" s="32"/>
    </row>
    <row r="107" spans="1:15" ht="41.4">
      <c r="A107" s="6" t="s">
        <v>417</v>
      </c>
      <c r="B107" s="6" t="s">
        <v>367</v>
      </c>
      <c r="C107" s="6" t="s">
        <v>191</v>
      </c>
      <c r="D107" s="7" t="s">
        <v>368</v>
      </c>
      <c r="E107" s="6" t="s">
        <v>167</v>
      </c>
      <c r="F107" s="8">
        <v>104.732</v>
      </c>
      <c r="G107" s="8">
        <v>77.180000000000007</v>
      </c>
      <c r="H107" s="8">
        <f>ROUND(IF(K107="SIM",M107*(1-L107),IF('Controle de Grupos'!$B$9="SIM",M107*(1-'Controle de Grupos'!$E$9),M107)),2)</f>
        <v>87.39</v>
      </c>
      <c r="I107" s="8">
        <f>ROUND(IF(K107="SIM",O107*(1-L107),IF('Controle de Grupos'!$B$9="SIM",O107*(1-'Controle de Grupos'!$E$9),O107)),2)</f>
        <v>9152.31</v>
      </c>
      <c r="J107" s="10">
        <f t="shared" si="3"/>
        <v>8.5437341678180391E-4</v>
      </c>
      <c r="K107" s="33" t="s">
        <v>5596</v>
      </c>
      <c r="L107" s="39">
        <v>7.3592601953544001E-2</v>
      </c>
      <c r="M107" s="32">
        <v>94.33</v>
      </c>
      <c r="O107" s="32">
        <v>9879.36</v>
      </c>
    </row>
    <row r="108" spans="1:15" ht="69">
      <c r="A108" s="6" t="s">
        <v>418</v>
      </c>
      <c r="B108" s="6" t="s">
        <v>419</v>
      </c>
      <c r="C108" s="6" t="s">
        <v>165</v>
      </c>
      <c r="D108" s="7" t="s">
        <v>420</v>
      </c>
      <c r="E108" s="6" t="s">
        <v>167</v>
      </c>
      <c r="F108" s="8">
        <v>290.88900000000001</v>
      </c>
      <c r="G108" s="8">
        <v>79.83</v>
      </c>
      <c r="H108" s="8">
        <f>ROUND(IF(K108="SIM",M108*(1-L108),IF('Controle de Grupos'!$B$9="SIM",M108*(1-'Controle de Grupos'!$E$9),M108)),2)</f>
        <v>90.39</v>
      </c>
      <c r="I108" s="8">
        <f>ROUND(IF(K108="SIM",O108*(1-L108),IF('Controle de Grupos'!$B$9="SIM",O108*(1-'Controle de Grupos'!$E$9),O108)),2)</f>
        <v>26293.32</v>
      </c>
      <c r="J108" s="10">
        <f t="shared" si="3"/>
        <v>2.4544965857731375E-3</v>
      </c>
      <c r="K108" s="33" t="s">
        <v>5596</v>
      </c>
      <c r="L108" s="39">
        <v>7.3592601953544001E-2</v>
      </c>
      <c r="M108" s="32">
        <v>97.57</v>
      </c>
      <c r="O108" s="32">
        <v>28382.03</v>
      </c>
    </row>
    <row r="109" spans="1:15" ht="41.4">
      <c r="A109" s="6" t="s">
        <v>421</v>
      </c>
      <c r="B109" s="6" t="s">
        <v>370</v>
      </c>
      <c r="C109" s="6" t="s">
        <v>191</v>
      </c>
      <c r="D109" s="7" t="s">
        <v>371</v>
      </c>
      <c r="E109" s="6" t="s">
        <v>254</v>
      </c>
      <c r="F109" s="8">
        <v>98.238</v>
      </c>
      <c r="G109" s="8">
        <v>21.2</v>
      </c>
      <c r="H109" s="8">
        <f>ROUND(IF(K109="SIM",M109*(1-L109),IF('Controle de Grupos'!$B$9="SIM",M109*(1-'Controle de Grupos'!$E$9),M109)),2)</f>
        <v>24</v>
      </c>
      <c r="I109" s="8">
        <f>ROUND(IF(K109="SIM",O109*(1-L109),IF('Controle de Grupos'!$B$9="SIM",O109*(1-'Controle de Grupos'!$E$9),O109)),2)</f>
        <v>2358.02</v>
      </c>
      <c r="J109" s="10">
        <f t="shared" si="3"/>
        <v>2.20122526907396E-4</v>
      </c>
      <c r="K109" s="33" t="s">
        <v>5596</v>
      </c>
      <c r="L109" s="39">
        <v>7.3592601953544001E-2</v>
      </c>
      <c r="M109" s="32">
        <v>25.91</v>
      </c>
      <c r="O109" s="32">
        <v>2545.34</v>
      </c>
    </row>
    <row r="110" spans="1:15" ht="41.4">
      <c r="A110" s="6" t="s">
        <v>422</v>
      </c>
      <c r="B110" s="6" t="s">
        <v>383</v>
      </c>
      <c r="C110" s="6" t="s">
        <v>191</v>
      </c>
      <c r="D110" s="7" t="s">
        <v>384</v>
      </c>
      <c r="E110" s="6" t="s">
        <v>318</v>
      </c>
      <c r="F110" s="8">
        <v>283.24400000000003</v>
      </c>
      <c r="G110" s="8">
        <v>15.04</v>
      </c>
      <c r="H110" s="8">
        <f>ROUND(IF(K110="SIM",M110*(1-L110),IF('Controle de Grupos'!$B$9="SIM",M110*(1-'Controle de Grupos'!$E$9),M110)),2)</f>
        <v>17.03</v>
      </c>
      <c r="I110" s="8">
        <f>ROUND(IF(K110="SIM",O110*(1-L110),IF('Controle de Grupos'!$B$9="SIM",O110*(1-'Controle de Grupos'!$E$9),O110)),2)</f>
        <v>4822.8999999999996</v>
      </c>
      <c r="J110" s="10">
        <f t="shared" si="3"/>
        <v>4.5022049644264256E-4</v>
      </c>
      <c r="K110" s="33" t="s">
        <v>5596</v>
      </c>
      <c r="L110" s="39">
        <v>7.3592601953544001E-2</v>
      </c>
      <c r="M110" s="32">
        <v>18.38</v>
      </c>
      <c r="O110" s="32">
        <v>5206.0200000000004</v>
      </c>
    </row>
    <row r="111" spans="1:15" ht="41.4">
      <c r="A111" s="6" t="s">
        <v>423</v>
      </c>
      <c r="B111" s="6" t="s">
        <v>389</v>
      </c>
      <c r="C111" s="6" t="s">
        <v>191</v>
      </c>
      <c r="D111" s="7" t="s">
        <v>390</v>
      </c>
      <c r="E111" s="6" t="s">
        <v>318</v>
      </c>
      <c r="F111" s="8">
        <v>724.18200000000002</v>
      </c>
      <c r="G111" s="8">
        <v>12.11</v>
      </c>
      <c r="H111" s="8">
        <f>ROUND(IF(K111="SIM",M111*(1-L111),IF('Controle de Grupos'!$B$9="SIM",M111*(1-'Controle de Grupos'!$E$9),M111)),2)</f>
        <v>13.71</v>
      </c>
      <c r="I111" s="8">
        <f>ROUND(IF(K111="SIM",O111*(1-L111),IF('Controle de Grupos'!$B$9="SIM",O111*(1-'Controle de Grupos'!$E$9),O111)),2)</f>
        <v>9929.1299999999992</v>
      </c>
      <c r="J111" s="10">
        <f t="shared" si="3"/>
        <v>9.2689001178617337E-4</v>
      </c>
      <c r="K111" s="33" t="s">
        <v>5596</v>
      </c>
      <c r="L111" s="39">
        <v>7.3592601953544001E-2</v>
      </c>
      <c r="M111" s="32">
        <v>14.8</v>
      </c>
      <c r="O111" s="32">
        <v>10717.89</v>
      </c>
    </row>
    <row r="112" spans="1:15" ht="41.4">
      <c r="A112" s="6" t="s">
        <v>424</v>
      </c>
      <c r="B112" s="6" t="s">
        <v>392</v>
      </c>
      <c r="C112" s="6" t="s">
        <v>191</v>
      </c>
      <c r="D112" s="7" t="s">
        <v>393</v>
      </c>
      <c r="E112" s="6" t="s">
        <v>318</v>
      </c>
      <c r="F112" s="8">
        <v>237.01300000000001</v>
      </c>
      <c r="G112" s="8">
        <v>10.54</v>
      </c>
      <c r="H112" s="8">
        <f>ROUND(IF(K112="SIM",M112*(1-L112),IF('Controle de Grupos'!$B$9="SIM",M112*(1-'Controle de Grupos'!$E$9),M112)),2)</f>
        <v>11.93</v>
      </c>
      <c r="I112" s="8">
        <f>ROUND(IF(K112="SIM",O112*(1-L112),IF('Controle de Grupos'!$B$9="SIM",O112*(1-'Controle de Grupos'!$E$9),O112)),2)</f>
        <v>2828.06</v>
      </c>
      <c r="J112" s="10">
        <f t="shared" si="3"/>
        <v>2.6400103198689169E-4</v>
      </c>
      <c r="K112" s="33" t="s">
        <v>5596</v>
      </c>
      <c r="L112" s="39">
        <v>7.3592601953544001E-2</v>
      </c>
      <c r="M112" s="32">
        <v>12.88</v>
      </c>
      <c r="O112" s="32">
        <v>3052.72</v>
      </c>
    </row>
    <row r="113" spans="1:15" ht="41.4">
      <c r="A113" s="6" t="s">
        <v>425</v>
      </c>
      <c r="B113" s="6" t="s">
        <v>395</v>
      </c>
      <c r="C113" s="6" t="s">
        <v>191</v>
      </c>
      <c r="D113" s="7" t="s">
        <v>396</v>
      </c>
      <c r="E113" s="6" t="s">
        <v>318</v>
      </c>
      <c r="F113" s="8">
        <v>26.658000000000001</v>
      </c>
      <c r="G113" s="8">
        <v>8.69</v>
      </c>
      <c r="H113" s="8">
        <f>ROUND(IF(K113="SIM",M113*(1-L113),IF('Controle de Grupos'!$B$9="SIM",M113*(1-'Controle de Grupos'!$E$9),M113)),2)</f>
        <v>9.84</v>
      </c>
      <c r="I113" s="8">
        <f>ROUND(IF(K113="SIM",O113*(1-L113),IF('Controle de Grupos'!$B$9="SIM",O113*(1-'Controle de Grupos'!$E$9),O113)),2)</f>
        <v>262.27</v>
      </c>
      <c r="J113" s="10">
        <f t="shared" si="3"/>
        <v>2.4483055755253451E-5</v>
      </c>
      <c r="K113" s="33" t="s">
        <v>5596</v>
      </c>
      <c r="L113" s="39">
        <v>7.3592601953544001E-2</v>
      </c>
      <c r="M113" s="32">
        <v>10.62</v>
      </c>
      <c r="O113" s="32">
        <v>283.10000000000002</v>
      </c>
    </row>
    <row r="114" spans="1:15" ht="41.4">
      <c r="A114" s="6" t="s">
        <v>426</v>
      </c>
      <c r="B114" s="6" t="s">
        <v>427</v>
      </c>
      <c r="C114" s="6" t="s">
        <v>191</v>
      </c>
      <c r="D114" s="7" t="s">
        <v>428</v>
      </c>
      <c r="E114" s="6" t="s">
        <v>318</v>
      </c>
      <c r="F114" s="8">
        <v>425.86399999999998</v>
      </c>
      <c r="G114" s="8">
        <v>12.73</v>
      </c>
      <c r="H114" s="8">
        <f>ROUND(IF(K114="SIM",M114*(1-L114),IF('Controle de Grupos'!$B$9="SIM",M114*(1-'Controle de Grupos'!$E$9),M114)),2)</f>
        <v>14.41</v>
      </c>
      <c r="I114" s="8">
        <f>ROUND(IF(K114="SIM",O114*(1-L114),IF('Controle de Grupos'!$B$9="SIM",O114*(1-'Controle de Grupos'!$E$9),O114)),2)</f>
        <v>6134.84</v>
      </c>
      <c r="J114" s="10">
        <f t="shared" si="3"/>
        <v>5.7269085205917218E-4</v>
      </c>
      <c r="K114" s="33" t="s">
        <v>5596</v>
      </c>
      <c r="L114" s="39">
        <v>7.3592601953544001E-2</v>
      </c>
      <c r="M114" s="32">
        <v>15.55</v>
      </c>
      <c r="O114" s="32">
        <v>6622.18</v>
      </c>
    </row>
    <row r="115" spans="1:15" ht="41.4">
      <c r="A115" s="6" t="s">
        <v>429</v>
      </c>
      <c r="B115" s="6" t="s">
        <v>430</v>
      </c>
      <c r="C115" s="6" t="s">
        <v>191</v>
      </c>
      <c r="D115" s="7" t="s">
        <v>431</v>
      </c>
      <c r="E115" s="6" t="s">
        <v>318</v>
      </c>
      <c r="F115" s="8">
        <v>1036.328</v>
      </c>
      <c r="G115" s="8">
        <v>11.43</v>
      </c>
      <c r="H115" s="8">
        <f>ROUND(IF(K115="SIM",M115*(1-L115),IF('Controle de Grupos'!$B$9="SIM",M115*(1-'Controle de Grupos'!$E$9),M115)),2)</f>
        <v>12.94</v>
      </c>
      <c r="I115" s="8">
        <f>ROUND(IF(K115="SIM",O115*(1-L115),IF('Controle de Grupos'!$B$9="SIM",O115*(1-'Controle de Grupos'!$E$9),O115)),2)</f>
        <v>13412.06</v>
      </c>
      <c r="J115" s="10">
        <f t="shared" si="3"/>
        <v>1.2520235359469425E-3</v>
      </c>
      <c r="K115" s="33" t="s">
        <v>5596</v>
      </c>
      <c r="L115" s="39">
        <v>7.3592601953544001E-2</v>
      </c>
      <c r="M115" s="32">
        <v>13.97</v>
      </c>
      <c r="O115" s="32">
        <v>14477.5</v>
      </c>
    </row>
    <row r="116" spans="1:15" ht="41.4">
      <c r="A116" s="6" t="s">
        <v>432</v>
      </c>
      <c r="B116" s="6" t="s">
        <v>433</v>
      </c>
      <c r="C116" s="6" t="s">
        <v>191</v>
      </c>
      <c r="D116" s="7" t="s">
        <v>434</v>
      </c>
      <c r="E116" s="6" t="s">
        <v>318</v>
      </c>
      <c r="F116" s="8">
        <v>323.78300000000002</v>
      </c>
      <c r="G116" s="8">
        <v>9.94</v>
      </c>
      <c r="H116" s="8">
        <f>ROUND(IF(K116="SIM",M116*(1-L116),IF('Controle de Grupos'!$B$9="SIM",M116*(1-'Controle de Grupos'!$E$9),M116)),2)</f>
        <v>11.25</v>
      </c>
      <c r="I116" s="8">
        <f>ROUND(IF(K116="SIM",O116*(1-L116),IF('Controle de Grupos'!$B$9="SIM",O116*(1-'Controle de Grupos'!$E$9),O116)),2)</f>
        <v>3641.45</v>
      </c>
      <c r="J116" s="10">
        <f t="shared" si="3"/>
        <v>3.3993145758175804E-4</v>
      </c>
      <c r="K116" s="33" t="s">
        <v>5596</v>
      </c>
      <c r="L116" s="39">
        <v>7.3592601953544001E-2</v>
      </c>
      <c r="M116" s="32">
        <v>12.14</v>
      </c>
      <c r="O116" s="32">
        <v>3930.72</v>
      </c>
    </row>
    <row r="117" spans="1:15" ht="41.4">
      <c r="A117" s="6" t="s">
        <v>435</v>
      </c>
      <c r="B117" s="6" t="s">
        <v>436</v>
      </c>
      <c r="C117" s="6" t="s">
        <v>191</v>
      </c>
      <c r="D117" s="7" t="s">
        <v>437</v>
      </c>
      <c r="E117" s="6" t="s">
        <v>318</v>
      </c>
      <c r="F117" s="8">
        <v>60.871000000000002</v>
      </c>
      <c r="G117" s="8">
        <v>8.52</v>
      </c>
      <c r="H117" s="8">
        <f>ROUND(IF(K117="SIM",M117*(1-L117),IF('Controle de Grupos'!$B$9="SIM",M117*(1-'Controle de Grupos'!$E$9),M117)),2)</f>
        <v>9.64</v>
      </c>
      <c r="I117" s="8">
        <f>ROUND(IF(K117="SIM",O117*(1-L117),IF('Controle de Grupos'!$B$9="SIM",O117*(1-'Controle de Grupos'!$E$9),O117)),2)</f>
        <v>587.03</v>
      </c>
      <c r="J117" s="10">
        <f t="shared" si="3"/>
        <v>5.4799589049477383E-5</v>
      </c>
      <c r="K117" s="33" t="s">
        <v>5596</v>
      </c>
      <c r="L117" s="39">
        <v>7.3592601953544001E-2</v>
      </c>
      <c r="M117" s="32">
        <v>10.41</v>
      </c>
      <c r="O117" s="32">
        <v>633.66</v>
      </c>
    </row>
    <row r="118" spans="1:15" ht="41.4">
      <c r="A118" s="6" t="s">
        <v>438</v>
      </c>
      <c r="B118" s="6" t="s">
        <v>360</v>
      </c>
      <c r="C118" s="6" t="s">
        <v>361</v>
      </c>
      <c r="D118" s="7" t="s">
        <v>398</v>
      </c>
      <c r="E118" s="6" t="s">
        <v>254</v>
      </c>
      <c r="F118" s="8">
        <v>20.338000000000001</v>
      </c>
      <c r="G118" s="8">
        <v>695.76</v>
      </c>
      <c r="H118" s="8">
        <f>ROUND(IF(K118="SIM",M118*(1-L118),IF('Controle de Grupos'!$B$9="SIM",M118*(1-'Controle de Grupos'!$E$9),M118)),2)</f>
        <v>787.84</v>
      </c>
      <c r="I118" s="8">
        <f>ROUND(IF(K118="SIM",O118*(1-L118),IF('Controle de Grupos'!$B$9="SIM",O118*(1-'Controle de Grupos'!$E$9),O118)),2)</f>
        <v>16022.99</v>
      </c>
      <c r="J118" s="10">
        <f t="shared" si="3"/>
        <v>1.4957553572115321E-3</v>
      </c>
      <c r="K118" s="33" t="s">
        <v>5596</v>
      </c>
      <c r="L118" s="39">
        <v>7.3592601953544001E-2</v>
      </c>
      <c r="M118" s="32">
        <v>850.42</v>
      </c>
      <c r="O118" s="32">
        <v>17295.84</v>
      </c>
    </row>
    <row r="119" spans="1:15" ht="27.6">
      <c r="A119" s="6" t="s">
        <v>439</v>
      </c>
      <c r="B119" s="6" t="s">
        <v>360</v>
      </c>
      <c r="C119" s="6" t="s">
        <v>361</v>
      </c>
      <c r="D119" s="7" t="s">
        <v>440</v>
      </c>
      <c r="E119" s="6" t="s">
        <v>254</v>
      </c>
      <c r="F119" s="8">
        <v>14.555999999999999</v>
      </c>
      <c r="G119" s="8">
        <v>721.14</v>
      </c>
      <c r="H119" s="8">
        <f>ROUND(IF(K119="SIM",M119*(1-L119),IF('Controle de Grupos'!$B$9="SIM",M119*(1-'Controle de Grupos'!$E$9),M119)),2)</f>
        <v>816.57</v>
      </c>
      <c r="I119" s="8">
        <f>ROUND(IF(K119="SIM",O119*(1-L119),IF('Controle de Grupos'!$B$9="SIM",O119*(1-'Controle de Grupos'!$E$9),O119)),2)</f>
        <v>11886.03</v>
      </c>
      <c r="J119" s="10">
        <f t="shared" si="3"/>
        <v>1.109567755361327E-3</v>
      </c>
      <c r="K119" s="33" t="s">
        <v>5596</v>
      </c>
      <c r="L119" s="39">
        <v>7.3592601953544001E-2</v>
      </c>
      <c r="M119" s="32">
        <v>881.44</v>
      </c>
      <c r="O119" s="32">
        <v>12830.24</v>
      </c>
    </row>
    <row r="120" spans="1:15" ht="55.2">
      <c r="A120" s="6" t="s">
        <v>441</v>
      </c>
      <c r="B120" s="6" t="s">
        <v>342</v>
      </c>
      <c r="C120" s="6" t="s">
        <v>165</v>
      </c>
      <c r="D120" s="7" t="s">
        <v>343</v>
      </c>
      <c r="E120" s="6" t="s">
        <v>318</v>
      </c>
      <c r="F120" s="8">
        <v>406.76</v>
      </c>
      <c r="G120" s="8">
        <v>30.84</v>
      </c>
      <c r="H120" s="8">
        <f>ROUND(IF(K120="SIM",M120*(1-L120),IF('Controle de Grupos'!$B$9="SIM",M120*(1-'Controle de Grupos'!$E$9),M120)),2)</f>
        <v>34.92</v>
      </c>
      <c r="I120" s="8">
        <f>ROUND(IF(K120="SIM",O120*(1-L120),IF('Controle de Grupos'!$B$9="SIM",O120*(1-'Controle de Grupos'!$E$9),O120)),2)</f>
        <v>14202.55</v>
      </c>
      <c r="J120" s="10">
        <f t="shared" si="3"/>
        <v>1.325816233335017E-3</v>
      </c>
      <c r="K120" s="33" t="s">
        <v>5596</v>
      </c>
      <c r="L120" s="39">
        <v>7.3592601953544001E-2</v>
      </c>
      <c r="M120" s="32">
        <v>37.69</v>
      </c>
      <c r="O120" s="32">
        <v>15330.78</v>
      </c>
    </row>
    <row r="121" spans="1:15">
      <c r="A121" s="15" t="s">
        <v>49</v>
      </c>
      <c r="B121" s="15"/>
      <c r="C121" s="15"/>
      <c r="D121" s="16" t="s">
        <v>50</v>
      </c>
      <c r="E121" s="15"/>
      <c r="F121" s="17">
        <v>1</v>
      </c>
      <c r="G121" s="17"/>
      <c r="H121" s="17">
        <f>SUM(I122,I123,I124,I125,I126,I127,I128,I129,I130,I131,I132)</f>
        <v>159472.01</v>
      </c>
      <c r="I121" s="17">
        <f>H121</f>
        <v>159472.01</v>
      </c>
      <c r="J121" s="18">
        <f t="shared" si="3"/>
        <v>1.4886804103528183E-2</v>
      </c>
      <c r="K121" s="33" t="s">
        <v>5599</v>
      </c>
      <c r="L121" s="39">
        <v>0</v>
      </c>
      <c r="M121" s="32"/>
      <c r="O121" s="32"/>
    </row>
    <row r="122" spans="1:15" ht="41.4">
      <c r="A122" s="6" t="s">
        <v>442</v>
      </c>
      <c r="B122" s="6" t="s">
        <v>443</v>
      </c>
      <c r="C122" s="6" t="s">
        <v>191</v>
      </c>
      <c r="D122" s="7" t="s">
        <v>444</v>
      </c>
      <c r="E122" s="6" t="s">
        <v>167</v>
      </c>
      <c r="F122" s="8">
        <v>52.44</v>
      </c>
      <c r="G122" s="8">
        <v>93.71</v>
      </c>
      <c r="H122" s="8">
        <f>ROUND(IF(K122="SIM",M122*(1-L122),IF('Controle de Grupos'!$B$9="SIM",M122*(1-'Controle de Grupos'!$E$9),M122)),2)</f>
        <v>106.11</v>
      </c>
      <c r="I122" s="8">
        <f>ROUND(IF(K122="SIM",O122*(1-L122),IF('Controle de Grupos'!$B$9="SIM",O122*(1-'Controle de Grupos'!$E$9),O122)),2)</f>
        <v>5564.44</v>
      </c>
      <c r="J122" s="10">
        <f t="shared" si="3"/>
        <v>5.194436831004786E-4</v>
      </c>
      <c r="K122" s="33" t="s">
        <v>5596</v>
      </c>
      <c r="L122" s="39">
        <v>7.3592601953544001E-2</v>
      </c>
      <c r="M122" s="32">
        <v>114.54</v>
      </c>
      <c r="O122" s="32">
        <v>6006.47</v>
      </c>
    </row>
    <row r="123" spans="1:15" ht="55.2">
      <c r="A123" s="6" t="s">
        <v>445</v>
      </c>
      <c r="B123" s="6" t="s">
        <v>345</v>
      </c>
      <c r="C123" s="6" t="s">
        <v>191</v>
      </c>
      <c r="D123" s="7" t="s">
        <v>346</v>
      </c>
      <c r="E123" s="6" t="s">
        <v>167</v>
      </c>
      <c r="F123" s="8">
        <v>151.80000000000001</v>
      </c>
      <c r="G123" s="8">
        <v>111.46</v>
      </c>
      <c r="H123" s="8">
        <f>ROUND(IF(K123="SIM",M123*(1-L123),IF('Controle de Grupos'!$B$9="SIM",M123*(1-'Controle de Grupos'!$E$9),M123)),2)</f>
        <v>126.2</v>
      </c>
      <c r="I123" s="8">
        <f>ROUND(IF(K123="SIM",O123*(1-L123),IF('Controle de Grupos'!$B$9="SIM",O123*(1-'Controle de Grupos'!$E$9),O123)),2)</f>
        <v>19157.84</v>
      </c>
      <c r="J123" s="10">
        <f t="shared" si="3"/>
        <v>1.7883954126290647E-3</v>
      </c>
      <c r="K123" s="33" t="s">
        <v>5596</v>
      </c>
      <c r="L123" s="39">
        <v>7.3592601953544001E-2</v>
      </c>
      <c r="M123" s="32">
        <v>136.22999999999999</v>
      </c>
      <c r="O123" s="32">
        <v>20679.71</v>
      </c>
    </row>
    <row r="124" spans="1:15" ht="55.2">
      <c r="A124" s="6" t="s">
        <v>446</v>
      </c>
      <c r="B124" s="6" t="s">
        <v>364</v>
      </c>
      <c r="C124" s="6" t="s">
        <v>191</v>
      </c>
      <c r="D124" s="7" t="s">
        <v>365</v>
      </c>
      <c r="E124" s="6" t="s">
        <v>167</v>
      </c>
      <c r="F124" s="8">
        <v>326.78399999999999</v>
      </c>
      <c r="G124" s="8">
        <v>151.43</v>
      </c>
      <c r="H124" s="8">
        <f>ROUND(IF(K124="SIM",M124*(1-L124),IF('Controle de Grupos'!$B$9="SIM",M124*(1-'Controle de Grupos'!$E$9),M124)),2)</f>
        <v>171.47</v>
      </c>
      <c r="I124" s="8">
        <f>ROUND(IF(K124="SIM",O124*(1-L124),IF('Controle de Grupos'!$B$9="SIM",O124*(1-'Controle de Grupos'!$E$9),O124)),2)</f>
        <v>56033.24</v>
      </c>
      <c r="J124" s="10">
        <f t="shared" si="3"/>
        <v>5.230735269254958E-3</v>
      </c>
      <c r="K124" s="33" t="s">
        <v>5596</v>
      </c>
      <c r="L124" s="39">
        <v>7.3592601953544001E-2</v>
      </c>
      <c r="M124" s="32">
        <v>185.09</v>
      </c>
      <c r="O124" s="32">
        <v>60484.45</v>
      </c>
    </row>
    <row r="125" spans="1:15" ht="41.4">
      <c r="A125" s="6" t="s">
        <v>447</v>
      </c>
      <c r="B125" s="6" t="s">
        <v>329</v>
      </c>
      <c r="C125" s="6" t="s">
        <v>191</v>
      </c>
      <c r="D125" s="7" t="s">
        <v>330</v>
      </c>
      <c r="E125" s="6" t="s">
        <v>318</v>
      </c>
      <c r="F125" s="8">
        <v>539.08100000000002</v>
      </c>
      <c r="G125" s="8">
        <v>15.59</v>
      </c>
      <c r="H125" s="8">
        <f>ROUND(IF(K125="SIM",M125*(1-L125),IF('Controle de Grupos'!$B$9="SIM",M125*(1-'Controle de Grupos'!$E$9),M125)),2)</f>
        <v>17.649999999999999</v>
      </c>
      <c r="I125" s="8">
        <f>ROUND(IF(K125="SIM",O125*(1-L125),IF('Controle de Grupos'!$B$9="SIM",O125*(1-'Controle de Grupos'!$E$9),O125)),2)</f>
        <v>9513.73</v>
      </c>
      <c r="J125" s="10">
        <f t="shared" si="3"/>
        <v>8.8811218221842919E-4</v>
      </c>
      <c r="K125" s="33" t="s">
        <v>5596</v>
      </c>
      <c r="L125" s="39">
        <v>7.3592601953544001E-2</v>
      </c>
      <c r="M125" s="32">
        <v>19.05</v>
      </c>
      <c r="O125" s="32">
        <v>10269.49</v>
      </c>
    </row>
    <row r="126" spans="1:15" ht="41.4">
      <c r="A126" s="6" t="s">
        <v>448</v>
      </c>
      <c r="B126" s="6" t="s">
        <v>348</v>
      </c>
      <c r="C126" s="6" t="s">
        <v>191</v>
      </c>
      <c r="D126" s="7" t="s">
        <v>349</v>
      </c>
      <c r="E126" s="6" t="s">
        <v>318</v>
      </c>
      <c r="F126" s="8">
        <v>680.36300000000006</v>
      </c>
      <c r="G126" s="8">
        <v>15.9</v>
      </c>
      <c r="H126" s="8">
        <f>ROUND(IF(K126="SIM",M126*(1-L126),IF('Controle de Grupos'!$B$9="SIM",M126*(1-'Controle de Grupos'!$E$9),M126)),2)</f>
        <v>18</v>
      </c>
      <c r="I126" s="8">
        <f>ROUND(IF(K126="SIM",O126*(1-L126),IF('Controle de Grupos'!$B$9="SIM",O126*(1-'Controle de Grupos'!$E$9),O126)),2)</f>
        <v>12246.6</v>
      </c>
      <c r="J126" s="10">
        <f t="shared" si="3"/>
        <v>1.1432271728077437E-3</v>
      </c>
      <c r="K126" s="33" t="s">
        <v>5596</v>
      </c>
      <c r="L126" s="39">
        <v>7.3592601953544001E-2</v>
      </c>
      <c r="M126" s="32">
        <v>19.43</v>
      </c>
      <c r="O126" s="32">
        <v>13219.45</v>
      </c>
    </row>
    <row r="127" spans="1:15" ht="41.4">
      <c r="A127" s="6" t="s">
        <v>449</v>
      </c>
      <c r="B127" s="6" t="s">
        <v>375</v>
      </c>
      <c r="C127" s="6" t="s">
        <v>191</v>
      </c>
      <c r="D127" s="7" t="s">
        <v>376</v>
      </c>
      <c r="E127" s="6" t="s">
        <v>318</v>
      </c>
      <c r="F127" s="8">
        <v>690.423</v>
      </c>
      <c r="G127" s="8">
        <v>12.83</v>
      </c>
      <c r="H127" s="8">
        <f>ROUND(IF(K127="SIM",M127*(1-L127),IF('Controle de Grupos'!$B$9="SIM",M127*(1-'Controle de Grupos'!$E$9),M127)),2)</f>
        <v>14.53</v>
      </c>
      <c r="I127" s="8">
        <f>ROUND(IF(K127="SIM",O127*(1-L127),IF('Controle de Grupos'!$B$9="SIM",O127*(1-'Controle de Grupos'!$E$9),O127)),2)</f>
        <v>10029.129999999999</v>
      </c>
      <c r="J127" s="10">
        <f t="shared" si="3"/>
        <v>9.3622506945775362E-4</v>
      </c>
      <c r="K127" s="33" t="s">
        <v>5596</v>
      </c>
      <c r="L127" s="39">
        <v>7.3592601953544001E-2</v>
      </c>
      <c r="M127" s="32">
        <v>15.68</v>
      </c>
      <c r="O127" s="32">
        <v>10825.83</v>
      </c>
    </row>
    <row r="128" spans="1:15" ht="41.4">
      <c r="A128" s="6" t="s">
        <v>450</v>
      </c>
      <c r="B128" s="6" t="s">
        <v>354</v>
      </c>
      <c r="C128" s="6" t="s">
        <v>191</v>
      </c>
      <c r="D128" s="7" t="s">
        <v>355</v>
      </c>
      <c r="E128" s="6" t="s">
        <v>318</v>
      </c>
      <c r="F128" s="8">
        <v>662.62</v>
      </c>
      <c r="G128" s="8">
        <v>11.19</v>
      </c>
      <c r="H128" s="8">
        <f>ROUND(IF(K128="SIM",M128*(1-L128),IF('Controle de Grupos'!$B$9="SIM",M128*(1-'Controle de Grupos'!$E$9),M128)),2)</f>
        <v>12.66</v>
      </c>
      <c r="I128" s="8">
        <f>ROUND(IF(K128="SIM",O128*(1-L128),IF('Controle de Grupos'!$B$9="SIM",O128*(1-'Controle de Grupos'!$E$9),O128)),2)</f>
        <v>8391.41</v>
      </c>
      <c r="J128" s="10">
        <f t="shared" si="3"/>
        <v>7.8334296295875009E-4</v>
      </c>
      <c r="K128" s="33" t="s">
        <v>5596</v>
      </c>
      <c r="L128" s="39">
        <v>7.3592601953544001E-2</v>
      </c>
      <c r="M128" s="32">
        <v>13.67</v>
      </c>
      <c r="O128" s="32">
        <v>9058.01</v>
      </c>
    </row>
    <row r="129" spans="1:15" ht="41.4">
      <c r="A129" s="6" t="s">
        <v>451</v>
      </c>
      <c r="B129" s="6" t="s">
        <v>452</v>
      </c>
      <c r="C129" s="6" t="s">
        <v>191</v>
      </c>
      <c r="D129" s="7" t="s">
        <v>453</v>
      </c>
      <c r="E129" s="6" t="s">
        <v>254</v>
      </c>
      <c r="F129" s="8">
        <v>8.2650000000000006</v>
      </c>
      <c r="G129" s="8">
        <v>762.64</v>
      </c>
      <c r="H129" s="8">
        <f>ROUND(IF(K129="SIM",M129*(1-L129),IF('Controle de Grupos'!$B$9="SIM",M129*(1-'Controle de Grupos'!$E$9),M129)),2)</f>
        <v>863.57</v>
      </c>
      <c r="I129" s="8">
        <f>ROUND(IF(K129="SIM",O129*(1-L129),IF('Controle de Grupos'!$B$9="SIM",O129*(1-'Controle de Grupos'!$E$9),O129)),2)</f>
        <v>7137.39</v>
      </c>
      <c r="J129" s="10">
        <f t="shared" si="3"/>
        <v>6.6627947274559981E-4</v>
      </c>
      <c r="K129" s="33" t="s">
        <v>5596</v>
      </c>
      <c r="L129" s="39">
        <v>7.3592601953544001E-2</v>
      </c>
      <c r="M129" s="32">
        <v>932.17</v>
      </c>
      <c r="O129" s="32">
        <v>7704.38</v>
      </c>
    </row>
    <row r="130" spans="1:15" ht="27.6">
      <c r="A130" s="6" t="s">
        <v>454</v>
      </c>
      <c r="B130" s="6" t="s">
        <v>360</v>
      </c>
      <c r="C130" s="6" t="s">
        <v>361</v>
      </c>
      <c r="D130" s="7" t="s">
        <v>362</v>
      </c>
      <c r="E130" s="6" t="s">
        <v>254</v>
      </c>
      <c r="F130" s="8">
        <v>7.59</v>
      </c>
      <c r="G130" s="8">
        <v>694.58</v>
      </c>
      <c r="H130" s="8">
        <f>ROUND(IF(K130="SIM",M130*(1-L130),IF('Controle de Grupos'!$B$9="SIM",M130*(1-'Controle de Grupos'!$E$9),M130)),2)</f>
        <v>786.5</v>
      </c>
      <c r="I130" s="8">
        <f>ROUND(IF(K130="SIM",O130*(1-L130),IF('Controle de Grupos'!$B$9="SIM",O130*(1-'Controle de Grupos'!$E$9),O130)),2)</f>
        <v>5969.54</v>
      </c>
      <c r="J130" s="10">
        <f t="shared" si="3"/>
        <v>5.5726000172805006E-4</v>
      </c>
      <c r="K130" s="33" t="s">
        <v>5596</v>
      </c>
      <c r="L130" s="39">
        <v>7.3592601953544001E-2</v>
      </c>
      <c r="M130" s="32">
        <v>848.98</v>
      </c>
      <c r="O130" s="32">
        <v>6443.75</v>
      </c>
    </row>
    <row r="131" spans="1:15" ht="41.4">
      <c r="A131" s="6" t="s">
        <v>455</v>
      </c>
      <c r="B131" s="6" t="s">
        <v>360</v>
      </c>
      <c r="C131" s="6" t="s">
        <v>361</v>
      </c>
      <c r="D131" s="7" t="s">
        <v>398</v>
      </c>
      <c r="E131" s="6" t="s">
        <v>254</v>
      </c>
      <c r="F131" s="8">
        <v>18.547000000000001</v>
      </c>
      <c r="G131" s="8">
        <v>695.76</v>
      </c>
      <c r="H131" s="8">
        <f>ROUND(IF(K131="SIM",M131*(1-L131),IF('Controle de Grupos'!$B$9="SIM",M131*(1-'Controle de Grupos'!$E$9),M131)),2)</f>
        <v>787.84</v>
      </c>
      <c r="I131" s="8">
        <f>ROUND(IF(K131="SIM",O131*(1-L131),IF('Controle de Grupos'!$B$9="SIM",O131*(1-'Controle de Grupos'!$E$9),O131)),2)</f>
        <v>14611.97</v>
      </c>
      <c r="J131" s="10">
        <f t="shared" ref="J131:J194" si="4">IFERROR(I131/$I$696,0)</f>
        <v>1.3640358264540007E-3</v>
      </c>
      <c r="K131" s="33" t="s">
        <v>5596</v>
      </c>
      <c r="L131" s="39">
        <v>7.3592601953544001E-2</v>
      </c>
      <c r="M131" s="32">
        <v>850.42</v>
      </c>
      <c r="O131" s="32">
        <v>15772.73</v>
      </c>
    </row>
    <row r="132" spans="1:15" ht="27.6">
      <c r="A132" s="6" t="s">
        <v>456</v>
      </c>
      <c r="B132" s="6" t="s">
        <v>339</v>
      </c>
      <c r="C132" s="6" t="s">
        <v>191</v>
      </c>
      <c r="D132" s="7" t="s">
        <v>340</v>
      </c>
      <c r="E132" s="6" t="s">
        <v>167</v>
      </c>
      <c r="F132" s="8">
        <v>163.392</v>
      </c>
      <c r="G132" s="8">
        <v>58.47</v>
      </c>
      <c r="H132" s="8">
        <f>ROUND(IF(K132="SIM",M132*(1-L132),IF('Controle de Grupos'!$B$9="SIM",M132*(1-'Controle de Grupos'!$E$9),M132)),2)</f>
        <v>66.2</v>
      </c>
      <c r="I132" s="8">
        <f>ROUND(IF(K132="SIM",O132*(1-L132),IF('Controle de Grupos'!$B$9="SIM",O132*(1-'Controle de Grupos'!$E$9),O132)),2)</f>
        <v>10816.72</v>
      </c>
      <c r="J132" s="10">
        <f t="shared" si="4"/>
        <v>1.0097470501733523E-3</v>
      </c>
      <c r="K132" s="33" t="s">
        <v>5596</v>
      </c>
      <c r="L132" s="39">
        <v>7.3592601953544001E-2</v>
      </c>
      <c r="M132" s="32">
        <v>71.459999999999994</v>
      </c>
      <c r="O132" s="32">
        <v>11675.99</v>
      </c>
    </row>
    <row r="133" spans="1:15">
      <c r="A133" s="11" t="s">
        <v>51</v>
      </c>
      <c r="B133" s="11"/>
      <c r="C133" s="11"/>
      <c r="D133" s="12" t="s">
        <v>52</v>
      </c>
      <c r="E133" s="11"/>
      <c r="F133" s="13">
        <v>1</v>
      </c>
      <c r="G133" s="13"/>
      <c r="H133" s="13">
        <f>SUM(I135,I136,I137,I138,I139,I140,I141,I143,I144,I145,I146,I147,I148,I150,I151,I152,I153,I154,I155,I156,I158,I159,I160,I162,I163,I164,I166,I167,I168,I169,I170,I171,I172,I173,I174,I175,I176,I177,I179,I180,I181,I182,I183,I185,I186,I187,I188)</f>
        <v>2432208.9500000002</v>
      </c>
      <c r="I133" s="13">
        <f>H133</f>
        <v>2432208.9500000002</v>
      </c>
      <c r="J133" s="14">
        <f t="shared" si="4"/>
        <v>0.22704810817583582</v>
      </c>
      <c r="K133" s="33" t="s">
        <v>5599</v>
      </c>
      <c r="L133" s="39">
        <v>0</v>
      </c>
      <c r="M133" s="32"/>
      <c r="O133" s="32"/>
    </row>
    <row r="134" spans="1:15">
      <c r="A134" s="15" t="s">
        <v>53</v>
      </c>
      <c r="B134" s="15"/>
      <c r="C134" s="15"/>
      <c r="D134" s="16" t="s">
        <v>54</v>
      </c>
      <c r="E134" s="15"/>
      <c r="F134" s="17">
        <v>1</v>
      </c>
      <c r="G134" s="17"/>
      <c r="H134" s="17">
        <f>SUM(I135,I136,I137,I138,I139,I140,I141)</f>
        <v>186473.97</v>
      </c>
      <c r="I134" s="17">
        <f>H134</f>
        <v>186473.97</v>
      </c>
      <c r="J134" s="18">
        <f t="shared" si="4"/>
        <v>1.7407452641985205E-2</v>
      </c>
      <c r="K134" s="33" t="s">
        <v>5599</v>
      </c>
      <c r="L134" s="39">
        <v>0</v>
      </c>
      <c r="M134" s="32"/>
      <c r="O134" s="32"/>
    </row>
    <row r="135" spans="1:15" ht="55.2">
      <c r="A135" s="6" t="s">
        <v>457</v>
      </c>
      <c r="B135" s="6" t="s">
        <v>458</v>
      </c>
      <c r="C135" s="6" t="s">
        <v>191</v>
      </c>
      <c r="D135" s="7" t="s">
        <v>459</v>
      </c>
      <c r="E135" s="6" t="s">
        <v>167</v>
      </c>
      <c r="F135" s="8">
        <v>922.11</v>
      </c>
      <c r="G135" s="8">
        <v>72.209999999999994</v>
      </c>
      <c r="H135" s="8">
        <f>ROUND(IF(K135="SIM",M135*(1-L135),IF('Controle de Grupos'!$B$10="SIM",M135*(1-'Controle de Grupos'!$E$10),M135)),2)</f>
        <v>76.69</v>
      </c>
      <c r="I135" s="8">
        <f>ROUND(IF(K135="SIM",O135*(1-L135),IF('Controle de Grupos'!$B$10="SIM",O135*(1-'Controle de Grupos'!$E$10),O135)),2)</f>
        <v>70715.94</v>
      </c>
      <c r="J135" s="10">
        <f t="shared" si="4"/>
        <v>6.6013737820000687E-3</v>
      </c>
      <c r="K135" s="33" t="s">
        <v>5596</v>
      </c>
      <c r="L135" s="39">
        <v>0.13109821358493423</v>
      </c>
      <c r="M135" s="32">
        <v>88.26</v>
      </c>
      <c r="O135" s="32">
        <v>81385.42</v>
      </c>
    </row>
    <row r="136" spans="1:15" ht="55.2">
      <c r="A136" s="6" t="s">
        <v>460</v>
      </c>
      <c r="B136" s="6" t="s">
        <v>461</v>
      </c>
      <c r="C136" s="6" t="s">
        <v>191</v>
      </c>
      <c r="D136" s="7" t="s">
        <v>462</v>
      </c>
      <c r="E136" s="6" t="s">
        <v>167</v>
      </c>
      <c r="F136" s="8">
        <v>80.296999999999997</v>
      </c>
      <c r="G136" s="8">
        <v>110.22</v>
      </c>
      <c r="H136" s="8">
        <f>ROUND(IF(K136="SIM",M136*(1-L136),IF('Controle de Grupos'!$B$10="SIM",M136*(1-'Controle de Grupos'!$E$10),M136)),2)</f>
        <v>117.06</v>
      </c>
      <c r="I136" s="8">
        <f>ROUND(IF(K136="SIM",O136*(1-L136),IF('Controle de Grupos'!$B$10="SIM",O136*(1-'Controle de Grupos'!$E$10),O136)),2)</f>
        <v>9399.44</v>
      </c>
      <c r="J136" s="10">
        <f t="shared" si="4"/>
        <v>8.7744314480558028E-4</v>
      </c>
      <c r="K136" s="33" t="s">
        <v>5596</v>
      </c>
      <c r="L136" s="39">
        <v>0.13109821358493423</v>
      </c>
      <c r="M136" s="32">
        <v>134.72</v>
      </c>
      <c r="O136" s="32">
        <v>10817.61</v>
      </c>
    </row>
    <row r="137" spans="1:15" ht="41.4">
      <c r="A137" s="6" t="s">
        <v>463</v>
      </c>
      <c r="B137" s="6" t="s">
        <v>464</v>
      </c>
      <c r="C137" s="6" t="s">
        <v>191</v>
      </c>
      <c r="D137" s="7" t="s">
        <v>465</v>
      </c>
      <c r="E137" s="6" t="s">
        <v>167</v>
      </c>
      <c r="F137" s="8">
        <v>741.14700000000005</v>
      </c>
      <c r="G137" s="8">
        <v>110.29</v>
      </c>
      <c r="H137" s="8">
        <f>ROUND(IF(K137="SIM",M137*(1-L137),IF('Controle de Grupos'!$B$10="SIM",M137*(1-'Controle de Grupos'!$E$10),M137)),2)</f>
        <v>117.13</v>
      </c>
      <c r="I137" s="8">
        <f>ROUND(IF(K137="SIM",O137*(1-L137),IF('Controle de Grupos'!$B$10="SIM",O137*(1-'Controle de Grupos'!$E$10),O137)),2)</f>
        <v>86809.03</v>
      </c>
      <c r="J137" s="10">
        <f t="shared" si="4"/>
        <v>8.103673014639377E-3</v>
      </c>
      <c r="K137" s="33" t="s">
        <v>5596</v>
      </c>
      <c r="L137" s="39">
        <v>0.13109821358493423</v>
      </c>
      <c r="M137" s="32">
        <v>134.80000000000001</v>
      </c>
      <c r="O137" s="32">
        <v>99906.61</v>
      </c>
    </row>
    <row r="138" spans="1:15" ht="27.6">
      <c r="A138" s="6" t="s">
        <v>466</v>
      </c>
      <c r="B138" s="6" t="s">
        <v>467</v>
      </c>
      <c r="C138" s="6" t="s">
        <v>191</v>
      </c>
      <c r="D138" s="7" t="s">
        <v>468</v>
      </c>
      <c r="E138" s="6" t="s">
        <v>236</v>
      </c>
      <c r="F138" s="8">
        <v>358.99799999999999</v>
      </c>
      <c r="G138" s="8">
        <v>14.9</v>
      </c>
      <c r="H138" s="8">
        <f>ROUND(IF(K138="SIM",M138*(1-L138),IF('Controle de Grupos'!$B$10="SIM",M138*(1-'Controle de Grupos'!$E$10),M138)),2)</f>
        <v>15.82</v>
      </c>
      <c r="I138" s="8">
        <f>ROUND(IF(K138="SIM",O138*(1-L138),IF('Controle de Grupos'!$B$10="SIM",O138*(1-'Controle de Grupos'!$E$10),O138)),2)</f>
        <v>5680.32</v>
      </c>
      <c r="J138" s="10">
        <f t="shared" si="4"/>
        <v>5.3026114793030578E-4</v>
      </c>
      <c r="K138" s="33" t="s">
        <v>5596</v>
      </c>
      <c r="L138" s="39">
        <v>0.13109821358493423</v>
      </c>
      <c r="M138" s="32">
        <v>18.21</v>
      </c>
      <c r="O138" s="32">
        <v>6537.35</v>
      </c>
    </row>
    <row r="139" spans="1:15" ht="27.6">
      <c r="A139" s="6" t="s">
        <v>469</v>
      </c>
      <c r="B139" s="6" t="s">
        <v>470</v>
      </c>
      <c r="C139" s="6" t="s">
        <v>191</v>
      </c>
      <c r="D139" s="7" t="s">
        <v>471</v>
      </c>
      <c r="E139" s="6" t="s">
        <v>236</v>
      </c>
      <c r="F139" s="8">
        <v>46.192999999999998</v>
      </c>
      <c r="G139" s="8">
        <v>90.82</v>
      </c>
      <c r="H139" s="8">
        <f>ROUND(IF(K139="SIM",M139*(1-L139),IF('Controle de Grupos'!$B$10="SIM",M139*(1-'Controle de Grupos'!$E$10),M139)),2)</f>
        <v>96.45</v>
      </c>
      <c r="I139" s="8">
        <f>ROUND(IF(K139="SIM",O139*(1-L139),IF('Controle de Grupos'!$B$10="SIM",O139*(1-'Controle de Grupos'!$E$10),O139)),2)</f>
        <v>4455.22</v>
      </c>
      <c r="J139" s="10">
        <f t="shared" si="4"/>
        <v>4.1589735639577648E-4</v>
      </c>
      <c r="K139" s="33" t="s">
        <v>5596</v>
      </c>
      <c r="L139" s="39">
        <v>0.13109821358493423</v>
      </c>
      <c r="M139" s="32">
        <v>111</v>
      </c>
      <c r="O139" s="32">
        <v>5127.42</v>
      </c>
    </row>
    <row r="140" spans="1:15" ht="27.6">
      <c r="A140" s="6" t="s">
        <v>472</v>
      </c>
      <c r="B140" s="6" t="s">
        <v>473</v>
      </c>
      <c r="C140" s="6" t="s">
        <v>191</v>
      </c>
      <c r="D140" s="7" t="s">
        <v>474</v>
      </c>
      <c r="E140" s="6" t="s">
        <v>236</v>
      </c>
      <c r="F140" s="8">
        <v>44.1</v>
      </c>
      <c r="G140" s="8">
        <v>65.31</v>
      </c>
      <c r="H140" s="8">
        <f>ROUND(IF(K140="SIM",M140*(1-L140),IF('Controle de Grupos'!$B$10="SIM",M140*(1-'Controle de Grupos'!$E$10),M140)),2)</f>
        <v>69.36</v>
      </c>
      <c r="I140" s="8">
        <f>ROUND(IF(K140="SIM",O140*(1-L140),IF('Controle de Grupos'!$B$10="SIM",O140*(1-'Controle de Grupos'!$E$10),O140)),2)</f>
        <v>3058.59</v>
      </c>
      <c r="J140" s="10">
        <f t="shared" si="4"/>
        <v>2.855211404371856E-4</v>
      </c>
      <c r="K140" s="33" t="s">
        <v>5596</v>
      </c>
      <c r="L140" s="39">
        <v>0.13109821358493423</v>
      </c>
      <c r="M140" s="32">
        <v>79.819999999999993</v>
      </c>
      <c r="O140" s="32">
        <v>3520.06</v>
      </c>
    </row>
    <row r="141" spans="1:15" ht="41.4">
      <c r="A141" s="6" t="s">
        <v>475</v>
      </c>
      <c r="B141" s="6" t="s">
        <v>476</v>
      </c>
      <c r="C141" s="6" t="s">
        <v>191</v>
      </c>
      <c r="D141" s="7" t="s">
        <v>477</v>
      </c>
      <c r="E141" s="6" t="s">
        <v>236</v>
      </c>
      <c r="F141" s="8">
        <v>70.629000000000005</v>
      </c>
      <c r="G141" s="8">
        <v>84.73</v>
      </c>
      <c r="H141" s="8">
        <f>ROUND(IF(K141="SIM",M141*(1-L141),IF('Controle de Grupos'!$B$10="SIM",M141*(1-'Controle de Grupos'!$E$10),M141)),2)</f>
        <v>89.98</v>
      </c>
      <c r="I141" s="8">
        <f>ROUND(IF(K141="SIM",O141*(1-L141),IF('Controle de Grupos'!$B$10="SIM",O141*(1-'Controle de Grupos'!$E$10),O141)),2)</f>
        <v>6355.43</v>
      </c>
      <c r="J141" s="10">
        <f t="shared" si="4"/>
        <v>5.9328305577691109E-4</v>
      </c>
      <c r="K141" s="33" t="s">
        <v>5596</v>
      </c>
      <c r="L141" s="39">
        <v>0.13109821358493423</v>
      </c>
      <c r="M141" s="32">
        <v>103.56</v>
      </c>
      <c r="O141" s="32">
        <v>7314.33</v>
      </c>
    </row>
    <row r="142" spans="1:15">
      <c r="A142" s="15" t="s">
        <v>55</v>
      </c>
      <c r="B142" s="15"/>
      <c r="C142" s="15"/>
      <c r="D142" s="16" t="s">
        <v>56</v>
      </c>
      <c r="E142" s="15"/>
      <c r="F142" s="17">
        <v>1</v>
      </c>
      <c r="G142" s="17"/>
      <c r="H142" s="17">
        <f>SUM(I143,I144,I145,I146,I147,I148)</f>
        <v>435846.98000000004</v>
      </c>
      <c r="I142" s="17">
        <f>H142</f>
        <v>435846.98000000004</v>
      </c>
      <c r="J142" s="18">
        <f t="shared" si="4"/>
        <v>4.0686566942840729E-2</v>
      </c>
      <c r="K142" s="33" t="s">
        <v>5599</v>
      </c>
      <c r="L142" s="39">
        <v>0</v>
      </c>
      <c r="M142" s="32"/>
      <c r="O142" s="32"/>
    </row>
    <row r="143" spans="1:15" ht="55.2">
      <c r="A143" s="6" t="s">
        <v>478</v>
      </c>
      <c r="B143" s="6" t="s">
        <v>479</v>
      </c>
      <c r="C143" s="6" t="s">
        <v>191</v>
      </c>
      <c r="D143" s="7" t="s">
        <v>480</v>
      </c>
      <c r="E143" s="6" t="s">
        <v>167</v>
      </c>
      <c r="F143" s="8">
        <v>803.67100000000005</v>
      </c>
      <c r="G143" s="8">
        <v>111.09</v>
      </c>
      <c r="H143" s="8">
        <f>ROUND(IF(K143="SIM",M143*(1-L143),IF('Controle de Grupos'!$B$10="SIM",M143*(1-'Controle de Grupos'!$E$10),M143)),2)</f>
        <v>117.98</v>
      </c>
      <c r="I143" s="8">
        <f>ROUND(IF(K143="SIM",O143*(1-L143),IF('Controle de Grupos'!$B$10="SIM",O143*(1-'Controle de Grupos'!$E$10),O143)),2)</f>
        <v>94816.68</v>
      </c>
      <c r="J143" s="10">
        <f t="shared" si="4"/>
        <v>8.8511917602776703E-3</v>
      </c>
      <c r="K143" s="33" t="s">
        <v>5596</v>
      </c>
      <c r="L143" s="39">
        <v>0.13109821358493423</v>
      </c>
      <c r="M143" s="32">
        <v>135.78</v>
      </c>
      <c r="O143" s="32">
        <v>109122.44</v>
      </c>
    </row>
    <row r="144" spans="1:15" ht="69">
      <c r="A144" s="6" t="s">
        <v>481</v>
      </c>
      <c r="B144" s="6" t="s">
        <v>360</v>
      </c>
      <c r="C144" s="6" t="s">
        <v>361</v>
      </c>
      <c r="D144" s="7" t="s">
        <v>482</v>
      </c>
      <c r="E144" s="6" t="s">
        <v>167</v>
      </c>
      <c r="F144" s="8">
        <v>638.43600000000004</v>
      </c>
      <c r="G144" s="8">
        <v>127.3</v>
      </c>
      <c r="H144" s="8">
        <f>ROUND(IF(K144="SIM",M144*(1-L144),IF('Controle de Grupos'!$B$10="SIM",M144*(1-'Controle de Grupos'!$E$10),M144)),2)</f>
        <v>135.19</v>
      </c>
      <c r="I144" s="8">
        <f>ROUND(IF(K144="SIM",O144*(1-L144),IF('Controle de Grupos'!$B$10="SIM",O144*(1-'Controle de Grupos'!$E$10),O144)),2)</f>
        <v>86311.71</v>
      </c>
      <c r="J144" s="10">
        <f t="shared" si="4"/>
        <v>8.0572479058270766E-3</v>
      </c>
      <c r="K144" s="33" t="s">
        <v>5596</v>
      </c>
      <c r="L144" s="39">
        <v>0.13109821358493423</v>
      </c>
      <c r="M144" s="32">
        <v>155.59</v>
      </c>
      <c r="O144" s="32">
        <v>99334.25</v>
      </c>
    </row>
    <row r="145" spans="1:15" ht="55.2">
      <c r="A145" s="6" t="s">
        <v>483</v>
      </c>
      <c r="B145" s="6" t="s">
        <v>484</v>
      </c>
      <c r="C145" s="6" t="s">
        <v>165</v>
      </c>
      <c r="D145" s="7" t="s">
        <v>485</v>
      </c>
      <c r="E145" s="6" t="s">
        <v>167</v>
      </c>
      <c r="F145" s="8">
        <v>1442.107</v>
      </c>
      <c r="G145" s="8">
        <v>46.01</v>
      </c>
      <c r="H145" s="8">
        <f>ROUND(IF(K145="SIM",M145*(1-L145),IF('Controle de Grupos'!$B$10="SIM",M145*(1-'Controle de Grupos'!$E$10),M145)),2)</f>
        <v>48.86</v>
      </c>
      <c r="I145" s="8">
        <f>ROUND(IF(K145="SIM",O145*(1-L145),IF('Controle de Grupos'!$B$10="SIM",O145*(1-'Controle de Grupos'!$E$10),O145)),2)</f>
        <v>70458.960000000006</v>
      </c>
      <c r="J145" s="10">
        <f t="shared" si="4"/>
        <v>6.5773845507956421E-3</v>
      </c>
      <c r="K145" s="33" t="s">
        <v>5596</v>
      </c>
      <c r="L145" s="39">
        <v>0.13109821358493423</v>
      </c>
      <c r="M145" s="32">
        <v>56.23</v>
      </c>
      <c r="O145" s="32">
        <v>81089.67</v>
      </c>
    </row>
    <row r="146" spans="1:15" ht="41.4">
      <c r="A146" s="6" t="s">
        <v>486</v>
      </c>
      <c r="B146" s="6" t="s">
        <v>487</v>
      </c>
      <c r="C146" s="6" t="s">
        <v>488</v>
      </c>
      <c r="D146" s="7" t="s">
        <v>489</v>
      </c>
      <c r="E146" s="6" t="s">
        <v>167</v>
      </c>
      <c r="F146" s="8">
        <v>76.228999999999999</v>
      </c>
      <c r="G146" s="8">
        <v>1434.61</v>
      </c>
      <c r="H146" s="8">
        <f>ROUND(IF(K146="SIM",M146*(1-L146),IF('Controle de Grupos'!$B$10="SIM",M146*(1-'Controle de Grupos'!$E$10),M146)),2)</f>
        <v>1523.64</v>
      </c>
      <c r="I146" s="8">
        <f>ROUND(IF(K146="SIM",O146*(1-L146),IF('Controle de Grupos'!$B$10="SIM",O146*(1-'Controle de Grupos'!$E$10),O146)),2)</f>
        <v>116145.29</v>
      </c>
      <c r="J146" s="10">
        <f t="shared" si="4"/>
        <v>1.0842229804324099E-2</v>
      </c>
      <c r="K146" s="33" t="s">
        <v>5596</v>
      </c>
      <c r="L146" s="39">
        <v>0.13109821358493423</v>
      </c>
      <c r="M146" s="32">
        <v>1753.52</v>
      </c>
      <c r="O146" s="32">
        <v>133669.07</v>
      </c>
    </row>
    <row r="147" spans="1:15" ht="27.6">
      <c r="A147" s="6" t="s">
        <v>490</v>
      </c>
      <c r="B147" s="6" t="s">
        <v>491</v>
      </c>
      <c r="C147" s="6" t="s">
        <v>191</v>
      </c>
      <c r="D147" s="7" t="s">
        <v>492</v>
      </c>
      <c r="E147" s="6" t="s">
        <v>167</v>
      </c>
      <c r="F147" s="8">
        <v>48.411000000000001</v>
      </c>
      <c r="G147" s="8">
        <v>1073.8900000000001</v>
      </c>
      <c r="H147" s="8">
        <f>ROUND(IF(K147="SIM",M147*(1-L147),IF('Controle de Grupos'!$B$10="SIM",M147*(1-'Controle de Grupos'!$E$10),M147)),2)</f>
        <v>1140.53</v>
      </c>
      <c r="I147" s="8">
        <f>ROUND(IF(K147="SIM",O147*(1-L147),IF('Controle de Grupos'!$B$10="SIM",O147*(1-'Controle de Grupos'!$E$10),O147)),2)</f>
        <v>55214.16</v>
      </c>
      <c r="J147" s="10">
        <f t="shared" si="4"/>
        <v>5.1542736788785792E-3</v>
      </c>
      <c r="K147" s="33" t="s">
        <v>5596</v>
      </c>
      <c r="L147" s="39">
        <v>0.13109821358493423</v>
      </c>
      <c r="M147" s="32">
        <v>1312.61</v>
      </c>
      <c r="O147" s="32">
        <v>63544.76</v>
      </c>
    </row>
    <row r="148" spans="1:15" ht="41.4">
      <c r="A148" s="6" t="s">
        <v>493</v>
      </c>
      <c r="B148" s="6" t="s">
        <v>360</v>
      </c>
      <c r="C148" s="6" t="s">
        <v>361</v>
      </c>
      <c r="D148" s="7" t="s">
        <v>494</v>
      </c>
      <c r="E148" s="6" t="s">
        <v>167</v>
      </c>
      <c r="F148" s="8">
        <v>15.861000000000001</v>
      </c>
      <c r="G148" s="8">
        <v>765.81</v>
      </c>
      <c r="H148" s="8">
        <f>ROUND(IF(K148="SIM",M148*(1-L148),IF('Controle de Grupos'!$B$10="SIM",M148*(1-'Controle de Grupos'!$E$10),M148)),2)</f>
        <v>813.33</v>
      </c>
      <c r="I148" s="8">
        <f>ROUND(IF(K148="SIM",O148*(1-L148),IF('Controle de Grupos'!$B$10="SIM",O148*(1-'Controle de Grupos'!$E$10),O148)),2)</f>
        <v>12900.18</v>
      </c>
      <c r="J148" s="10">
        <f t="shared" si="4"/>
        <v>1.2042392427376578E-3</v>
      </c>
      <c r="K148" s="33" t="s">
        <v>5596</v>
      </c>
      <c r="L148" s="39">
        <v>0.13109821358493423</v>
      </c>
      <c r="M148" s="32">
        <v>936.04</v>
      </c>
      <c r="O148" s="32">
        <v>14846.53</v>
      </c>
    </row>
    <row r="149" spans="1:15">
      <c r="A149" s="15" t="s">
        <v>57</v>
      </c>
      <c r="B149" s="15"/>
      <c r="C149" s="15"/>
      <c r="D149" s="16" t="s">
        <v>58</v>
      </c>
      <c r="E149" s="15"/>
      <c r="F149" s="17">
        <v>1</v>
      </c>
      <c r="G149" s="17"/>
      <c r="H149" s="17">
        <f>SUM(I150,I151,I152,I153,I154,I155,I156)</f>
        <v>418318.03999999992</v>
      </c>
      <c r="I149" s="17">
        <f>H149</f>
        <v>418318.03999999992</v>
      </c>
      <c r="J149" s="18">
        <f t="shared" si="4"/>
        <v>3.9050230284624024E-2</v>
      </c>
      <c r="K149" s="33" t="s">
        <v>5599</v>
      </c>
      <c r="L149" s="39">
        <v>0</v>
      </c>
      <c r="M149" s="32"/>
      <c r="O149" s="32"/>
    </row>
    <row r="150" spans="1:15" ht="55.2">
      <c r="A150" s="6" t="s">
        <v>495</v>
      </c>
      <c r="B150" s="6" t="s">
        <v>496</v>
      </c>
      <c r="C150" s="6" t="s">
        <v>191</v>
      </c>
      <c r="D150" s="7" t="s">
        <v>497</v>
      </c>
      <c r="E150" s="6" t="s">
        <v>167</v>
      </c>
      <c r="F150" s="8">
        <v>3488.8989999999999</v>
      </c>
      <c r="G150" s="8">
        <v>10.9</v>
      </c>
      <c r="H150" s="8">
        <f>ROUND(IF(K150="SIM",M150*(1-L150),IF('Controle de Grupos'!$B$10="SIM",M150*(1-'Controle de Grupos'!$E$10),M150)),2)</f>
        <v>11.57</v>
      </c>
      <c r="I150" s="8">
        <f>ROUND(IF(K150="SIM",O150*(1-L150),IF('Controle de Grupos'!$B$10="SIM",O150*(1-'Controle de Grupos'!$E$10),O150)),2)</f>
        <v>40379.72</v>
      </c>
      <c r="J150" s="10">
        <f t="shared" si="4"/>
        <v>3.7694701496226142E-3</v>
      </c>
      <c r="K150" s="33" t="s">
        <v>5596</v>
      </c>
      <c r="L150" s="39">
        <v>0.13109821358493423</v>
      </c>
      <c r="M150" s="32">
        <v>13.32</v>
      </c>
      <c r="O150" s="32">
        <v>46472.13</v>
      </c>
    </row>
    <row r="151" spans="1:15" ht="69">
      <c r="A151" s="6" t="s">
        <v>498</v>
      </c>
      <c r="B151" s="6" t="s">
        <v>499</v>
      </c>
      <c r="C151" s="6" t="s">
        <v>191</v>
      </c>
      <c r="D151" s="7" t="s">
        <v>500</v>
      </c>
      <c r="E151" s="6" t="s">
        <v>167</v>
      </c>
      <c r="F151" s="8">
        <v>2115.672</v>
      </c>
      <c r="G151" s="8">
        <v>67.63</v>
      </c>
      <c r="H151" s="8">
        <f>ROUND(IF(K151="SIM",M151*(1-L151),IF('Controle de Grupos'!$B$10="SIM",M151*(1-'Controle de Grupos'!$E$10),M151)),2)</f>
        <v>71.819999999999993</v>
      </c>
      <c r="I151" s="8">
        <f>ROUND(IF(K151="SIM",O151*(1-L151),IF('Controle de Grupos'!$B$10="SIM",O151*(1-'Controle de Grupos'!$E$10),O151)),2)</f>
        <v>151954.79999999999</v>
      </c>
      <c r="J151" s="10">
        <f t="shared" si="4"/>
        <v>1.4185068214734385E-2</v>
      </c>
      <c r="K151" s="33" t="s">
        <v>5596</v>
      </c>
      <c r="L151" s="39">
        <v>0.13109821358493423</v>
      </c>
      <c r="M151" s="32">
        <v>82.66</v>
      </c>
      <c r="O151" s="32">
        <v>174881.44</v>
      </c>
    </row>
    <row r="152" spans="1:15" ht="55.2">
      <c r="A152" s="6" t="s">
        <v>501</v>
      </c>
      <c r="B152" s="6" t="s">
        <v>502</v>
      </c>
      <c r="C152" s="6" t="s">
        <v>191</v>
      </c>
      <c r="D152" s="7" t="s">
        <v>503</v>
      </c>
      <c r="E152" s="6" t="s">
        <v>167</v>
      </c>
      <c r="F152" s="8">
        <v>1175.704</v>
      </c>
      <c r="G152" s="8">
        <v>42.41</v>
      </c>
      <c r="H152" s="8">
        <f>ROUND(IF(K152="SIM",M152*(1-L152),IF('Controle de Grupos'!$B$10="SIM",M152*(1-'Controle de Grupos'!$E$10),M152)),2)</f>
        <v>45.04</v>
      </c>
      <c r="I152" s="8">
        <f>ROUND(IF(K152="SIM",O152*(1-L152),IF('Controle de Grupos'!$B$10="SIM",O152*(1-'Controle de Grupos'!$E$10),O152)),2)</f>
        <v>52948.03</v>
      </c>
      <c r="J152" s="10">
        <f t="shared" si="4"/>
        <v>4.9427291364655982E-3</v>
      </c>
      <c r="K152" s="33" t="s">
        <v>5596</v>
      </c>
      <c r="L152" s="39">
        <v>0.13109821358493423</v>
      </c>
      <c r="M152" s="32">
        <v>51.83</v>
      </c>
      <c r="O152" s="32">
        <v>60936.73</v>
      </c>
    </row>
    <row r="153" spans="1:15" ht="41.4">
      <c r="A153" s="6" t="s">
        <v>504</v>
      </c>
      <c r="B153" s="6" t="s">
        <v>505</v>
      </c>
      <c r="C153" s="6" t="s">
        <v>191</v>
      </c>
      <c r="D153" s="7" t="s">
        <v>506</v>
      </c>
      <c r="E153" s="6" t="s">
        <v>167</v>
      </c>
      <c r="F153" s="8">
        <v>682.82500000000005</v>
      </c>
      <c r="G153" s="8">
        <v>80.16</v>
      </c>
      <c r="H153" s="8">
        <f>ROUND(IF(K153="SIM",M153*(1-L153),IF('Controle de Grupos'!$B$10="SIM",M153*(1-'Controle de Grupos'!$E$10),M153)),2)</f>
        <v>85.13</v>
      </c>
      <c r="I153" s="8">
        <f>ROUND(IF(K153="SIM",O153*(1-L153),IF('Controle de Grupos'!$B$10="SIM",O153*(1-'Controle de Grupos'!$E$10),O153)),2)</f>
        <v>58126.37</v>
      </c>
      <c r="J153" s="10">
        <f t="shared" si="4"/>
        <v>5.4261301618961063E-3</v>
      </c>
      <c r="K153" s="33" t="s">
        <v>5596</v>
      </c>
      <c r="L153" s="39">
        <v>0.13109821358493423</v>
      </c>
      <c r="M153" s="32">
        <v>97.97</v>
      </c>
      <c r="O153" s="32">
        <v>66896.36</v>
      </c>
    </row>
    <row r="154" spans="1:15" ht="27.6">
      <c r="A154" s="6" t="s">
        <v>507</v>
      </c>
      <c r="B154" s="6" t="s">
        <v>508</v>
      </c>
      <c r="C154" s="6" t="s">
        <v>509</v>
      </c>
      <c r="D154" s="7" t="s">
        <v>510</v>
      </c>
      <c r="E154" s="6" t="s">
        <v>167</v>
      </c>
      <c r="F154" s="8">
        <v>1233.3820000000001</v>
      </c>
      <c r="G154" s="8">
        <v>55.29</v>
      </c>
      <c r="H154" s="8">
        <f>ROUND(IF(K154="SIM",M154*(1-L154),IF('Controle de Grupos'!$B$10="SIM",M154*(1-'Controle de Grupos'!$E$10),M154)),2)</f>
        <v>58.72</v>
      </c>
      <c r="I154" s="8">
        <f>ROUND(IF(K154="SIM",O154*(1-L154),IF('Controle de Grupos'!$B$10="SIM",O154*(1-'Controle de Grupos'!$E$10),O154)),2)</f>
        <v>72424.66</v>
      </c>
      <c r="J154" s="10">
        <f t="shared" si="4"/>
        <v>6.7608837794458938E-3</v>
      </c>
      <c r="K154" s="33" t="s">
        <v>5596</v>
      </c>
      <c r="L154" s="39">
        <v>0.13109821358493423</v>
      </c>
      <c r="M154" s="32">
        <v>67.58</v>
      </c>
      <c r="O154" s="32">
        <v>83351.95</v>
      </c>
    </row>
    <row r="155" spans="1:15" ht="27.6">
      <c r="A155" s="6" t="s">
        <v>511</v>
      </c>
      <c r="B155" s="6" t="s">
        <v>512</v>
      </c>
      <c r="C155" s="6" t="s">
        <v>191</v>
      </c>
      <c r="D155" s="7" t="s">
        <v>513</v>
      </c>
      <c r="E155" s="6" t="s">
        <v>167</v>
      </c>
      <c r="F155" s="8">
        <v>1233.3820000000001</v>
      </c>
      <c r="G155" s="8">
        <v>31.42</v>
      </c>
      <c r="H155" s="8">
        <f>ROUND(IF(K155="SIM",M155*(1-L155),IF('Controle de Grupos'!$B$10="SIM",M155*(1-'Controle de Grupos'!$E$10),M155)),2)</f>
        <v>33.369999999999997</v>
      </c>
      <c r="I155" s="8">
        <f>ROUND(IF(K155="SIM",O155*(1-L155),IF('Controle de Grupos'!$B$10="SIM",O155*(1-'Controle de Grupos'!$E$10),O155)),2)</f>
        <v>41152.800000000003</v>
      </c>
      <c r="J155" s="10">
        <f t="shared" si="4"/>
        <v>3.8416376134700666E-3</v>
      </c>
      <c r="K155" s="33" t="s">
        <v>5596</v>
      </c>
      <c r="L155" s="39">
        <v>0.13109821358493423</v>
      </c>
      <c r="M155" s="32">
        <v>38.4</v>
      </c>
      <c r="O155" s="32">
        <v>47361.86</v>
      </c>
    </row>
    <row r="156" spans="1:15" ht="41.4">
      <c r="A156" s="6" t="s">
        <v>514</v>
      </c>
      <c r="B156" s="6" t="s">
        <v>515</v>
      </c>
      <c r="C156" s="6" t="s">
        <v>488</v>
      </c>
      <c r="D156" s="7" t="s">
        <v>516</v>
      </c>
      <c r="E156" s="6" t="s">
        <v>517</v>
      </c>
      <c r="F156" s="8">
        <v>10.5</v>
      </c>
      <c r="G156" s="8">
        <v>119.42</v>
      </c>
      <c r="H156" s="8">
        <f>ROUND(IF(K156="SIM",M156*(1-L156),IF('Controle de Grupos'!$B$10="SIM",M156*(1-'Controle de Grupos'!$E$10),M156)),2)</f>
        <v>126.82</v>
      </c>
      <c r="I156" s="8">
        <f>ROUND(IF(K156="SIM",O156*(1-L156),IF('Controle de Grupos'!$B$10="SIM",O156*(1-'Controle de Grupos'!$E$10),O156)),2)</f>
        <v>1331.66</v>
      </c>
      <c r="J156" s="10">
        <f t="shared" si="4"/>
        <v>1.2431122898936523E-4</v>
      </c>
      <c r="K156" s="33" t="s">
        <v>5596</v>
      </c>
      <c r="L156" s="39">
        <v>0.13109821358493423</v>
      </c>
      <c r="M156" s="32">
        <v>145.96</v>
      </c>
      <c r="O156" s="32">
        <v>1532.58</v>
      </c>
    </row>
    <row r="157" spans="1:15">
      <c r="A157" s="15" t="s">
        <v>59</v>
      </c>
      <c r="B157" s="15"/>
      <c r="C157" s="15"/>
      <c r="D157" s="16" t="s">
        <v>60</v>
      </c>
      <c r="E157" s="15"/>
      <c r="F157" s="17">
        <v>1</v>
      </c>
      <c r="G157" s="17"/>
      <c r="H157" s="17">
        <f>SUM(I158,I159,I160)</f>
        <v>287615.34999999998</v>
      </c>
      <c r="I157" s="17">
        <f>H157</f>
        <v>287615.34999999998</v>
      </c>
      <c r="J157" s="18">
        <f t="shared" si="4"/>
        <v>2.6849058794817308E-2</v>
      </c>
      <c r="K157" s="33" t="s">
        <v>5599</v>
      </c>
      <c r="L157" s="39">
        <v>0</v>
      </c>
      <c r="M157" s="32"/>
      <c r="O157" s="32"/>
    </row>
    <row r="158" spans="1:15" ht="41.4">
      <c r="A158" s="6" t="s">
        <v>518</v>
      </c>
      <c r="B158" s="6" t="s">
        <v>360</v>
      </c>
      <c r="C158" s="6" t="s">
        <v>361</v>
      </c>
      <c r="D158" s="7" t="s">
        <v>519</v>
      </c>
      <c r="E158" s="6" t="s">
        <v>167</v>
      </c>
      <c r="F158" s="8">
        <v>135.49</v>
      </c>
      <c r="G158" s="8">
        <v>597.14</v>
      </c>
      <c r="H158" s="8">
        <f>ROUND(IF(K158="SIM",M158*(1-L158),IF('Controle de Grupos'!$B$10="SIM",M158*(1-'Controle de Grupos'!$E$10),M158)),2)</f>
        <v>634.19000000000005</v>
      </c>
      <c r="I158" s="8">
        <f>ROUND(IF(K158="SIM",O158*(1-L158),IF('Controle de Grupos'!$B$10="SIM",O158*(1-'Controle de Grupos'!$E$10),O158)),2)</f>
        <v>85926.95</v>
      </c>
      <c r="J158" s="10">
        <f t="shared" si="4"/>
        <v>8.0213303379299029E-3</v>
      </c>
      <c r="K158" s="33" t="s">
        <v>5596</v>
      </c>
      <c r="L158" s="39">
        <v>0.13109821358493423</v>
      </c>
      <c r="M158" s="32">
        <v>729.88</v>
      </c>
      <c r="O158" s="32">
        <v>98891.44</v>
      </c>
    </row>
    <row r="159" spans="1:15" ht="27.6">
      <c r="A159" s="6" t="s">
        <v>520</v>
      </c>
      <c r="B159" s="6" t="s">
        <v>360</v>
      </c>
      <c r="C159" s="6" t="s">
        <v>361</v>
      </c>
      <c r="D159" s="7" t="s">
        <v>521</v>
      </c>
      <c r="E159" s="6" t="s">
        <v>167</v>
      </c>
      <c r="F159" s="8">
        <v>592.59400000000005</v>
      </c>
      <c r="G159" s="8">
        <v>234.11</v>
      </c>
      <c r="H159" s="8">
        <f>ROUND(IF(K159="SIM",M159*(1-L159),IF('Controle de Grupos'!$B$10="SIM",M159*(1-'Controle de Grupos'!$E$10),M159)),2)</f>
        <v>248.64</v>
      </c>
      <c r="I159" s="8">
        <f>ROUND(IF(K159="SIM",O159*(1-L159),IF('Controle de Grupos'!$B$10="SIM",O159*(1-'Controle de Grupos'!$E$10),O159)),2)</f>
        <v>147340.34</v>
      </c>
      <c r="J159" s="10">
        <f t="shared" si="4"/>
        <v>1.3754305712502385E-2</v>
      </c>
      <c r="K159" s="33" t="s">
        <v>5596</v>
      </c>
      <c r="L159" s="39">
        <v>0.13109821358493423</v>
      </c>
      <c r="M159" s="32">
        <v>286.14999999999998</v>
      </c>
      <c r="O159" s="32">
        <v>169570.77</v>
      </c>
    </row>
    <row r="160" spans="1:15" ht="27.6">
      <c r="A160" s="6" t="s">
        <v>522</v>
      </c>
      <c r="B160" s="6" t="s">
        <v>360</v>
      </c>
      <c r="C160" s="6" t="s">
        <v>361</v>
      </c>
      <c r="D160" s="7" t="s">
        <v>523</v>
      </c>
      <c r="E160" s="6" t="s">
        <v>167</v>
      </c>
      <c r="F160" s="8">
        <v>136.19300000000001</v>
      </c>
      <c r="G160" s="8">
        <v>375.74</v>
      </c>
      <c r="H160" s="8">
        <f>ROUND(IF(K160="SIM",M160*(1-L160),IF('Controle de Grupos'!$B$10="SIM",M160*(1-'Controle de Grupos'!$E$10),M160)),2)</f>
        <v>399.05</v>
      </c>
      <c r="I160" s="8">
        <f>ROUND(IF(K160="SIM",O160*(1-L160),IF('Controle de Grupos'!$B$10="SIM",O160*(1-'Controle de Grupos'!$E$10),O160)),2)</f>
        <v>54348.06</v>
      </c>
      <c r="J160" s="10">
        <f t="shared" si="4"/>
        <v>5.0734227443850225E-3</v>
      </c>
      <c r="K160" s="33" t="s">
        <v>5596</v>
      </c>
      <c r="L160" s="39">
        <v>0.13109821358493423</v>
      </c>
      <c r="M160" s="32">
        <v>459.26</v>
      </c>
      <c r="O160" s="32">
        <v>62547.99</v>
      </c>
    </row>
    <row r="161" spans="1:15">
      <c r="A161" s="15" t="s">
        <v>61</v>
      </c>
      <c r="B161" s="15"/>
      <c r="C161" s="15"/>
      <c r="D161" s="16" t="s">
        <v>62</v>
      </c>
      <c r="E161" s="15"/>
      <c r="F161" s="17">
        <v>1</v>
      </c>
      <c r="G161" s="17"/>
      <c r="H161" s="17">
        <f>SUM(I162,I163,I164)</f>
        <v>178897.64</v>
      </c>
      <c r="I161" s="17">
        <f>H161</f>
        <v>178897.64</v>
      </c>
      <c r="J161" s="18">
        <f t="shared" si="4"/>
        <v>1.6700197867095971E-2</v>
      </c>
      <c r="K161" s="33" t="s">
        <v>5599</v>
      </c>
      <c r="L161" s="39">
        <v>0</v>
      </c>
      <c r="M161" s="32"/>
      <c r="O161" s="32"/>
    </row>
    <row r="162" spans="1:15" ht="55.2">
      <c r="A162" s="6" t="s">
        <v>524</v>
      </c>
      <c r="B162" s="6" t="s">
        <v>525</v>
      </c>
      <c r="C162" s="6" t="s">
        <v>191</v>
      </c>
      <c r="D162" s="7" t="s">
        <v>526</v>
      </c>
      <c r="E162" s="6" t="s">
        <v>167</v>
      </c>
      <c r="F162" s="8">
        <v>1325.896</v>
      </c>
      <c r="G162" s="8">
        <v>123.96</v>
      </c>
      <c r="H162" s="8">
        <f>ROUND(IF(K162="SIM",M162*(1-L162),IF('Controle de Grupos'!$B$10="SIM",M162*(1-'Controle de Grupos'!$E$10),M162)),2)</f>
        <v>131.65</v>
      </c>
      <c r="I162" s="8">
        <f>ROUND(IF(K162="SIM",O162*(1-L162),IF('Controle de Grupos'!$B$10="SIM",O162*(1-'Controle de Grupos'!$E$10),O162)),2)</f>
        <v>174550.64</v>
      </c>
      <c r="J162" s="10">
        <f t="shared" si="4"/>
        <v>1.6294402910112381E-2</v>
      </c>
      <c r="K162" s="33" t="s">
        <v>5596</v>
      </c>
      <c r="L162" s="39">
        <v>0.13109821358493423</v>
      </c>
      <c r="M162" s="32">
        <v>151.51</v>
      </c>
      <c r="O162" s="32">
        <v>200886.5</v>
      </c>
    </row>
    <row r="163" spans="1:15" ht="41.4">
      <c r="A163" s="6" t="s">
        <v>527</v>
      </c>
      <c r="B163" s="6" t="s">
        <v>528</v>
      </c>
      <c r="C163" s="6" t="s">
        <v>191</v>
      </c>
      <c r="D163" s="7" t="s">
        <v>529</v>
      </c>
      <c r="E163" s="6" t="s">
        <v>167</v>
      </c>
      <c r="F163" s="8">
        <v>29.904</v>
      </c>
      <c r="G163" s="8">
        <v>84.68</v>
      </c>
      <c r="H163" s="8">
        <f>ROUND(IF(K163="SIM",M163*(1-L163),IF('Controle de Grupos'!$B$10="SIM",M163*(1-'Controle de Grupos'!$E$10),M163)),2)</f>
        <v>89.93</v>
      </c>
      <c r="I163" s="8">
        <f>ROUND(IF(K163="SIM",O163*(1-L163),IF('Controle de Grupos'!$B$10="SIM",O163*(1-'Controle de Grupos'!$E$10),O163)),2)</f>
        <v>2689.3</v>
      </c>
      <c r="J163" s="10">
        <f t="shared" si="4"/>
        <v>2.5104770596180698E-4</v>
      </c>
      <c r="K163" s="33" t="s">
        <v>5596</v>
      </c>
      <c r="L163" s="39">
        <v>0.13109821358493423</v>
      </c>
      <c r="M163" s="32">
        <v>103.5</v>
      </c>
      <c r="O163" s="32">
        <v>3095.06</v>
      </c>
    </row>
    <row r="164" spans="1:15" ht="27.6">
      <c r="A164" s="6" t="s">
        <v>530</v>
      </c>
      <c r="B164" s="6" t="s">
        <v>531</v>
      </c>
      <c r="C164" s="6" t="s">
        <v>191</v>
      </c>
      <c r="D164" s="7" t="s">
        <v>532</v>
      </c>
      <c r="E164" s="6" t="s">
        <v>167</v>
      </c>
      <c r="F164" s="8">
        <v>19.806999999999999</v>
      </c>
      <c r="G164" s="8">
        <v>78.81</v>
      </c>
      <c r="H164" s="8">
        <f>ROUND(IF(K164="SIM",M164*(1-L164),IF('Controle de Grupos'!$B$10="SIM",M164*(1-'Controle de Grupos'!$E$10),M164)),2)</f>
        <v>83.69</v>
      </c>
      <c r="I164" s="8">
        <f>ROUND(IF(K164="SIM",O164*(1-L164),IF('Controle de Grupos'!$B$10="SIM",O164*(1-'Controle de Grupos'!$E$10),O164)),2)</f>
        <v>1657.7</v>
      </c>
      <c r="J164" s="10">
        <f t="shared" si="4"/>
        <v>1.5474725102178536E-4</v>
      </c>
      <c r="K164" s="33" t="s">
        <v>5596</v>
      </c>
      <c r="L164" s="39">
        <v>0.13109821358493423</v>
      </c>
      <c r="M164" s="32">
        <v>96.32</v>
      </c>
      <c r="O164" s="32">
        <v>1907.81</v>
      </c>
    </row>
    <row r="165" spans="1:15">
      <c r="A165" s="15" t="s">
        <v>63</v>
      </c>
      <c r="B165" s="15"/>
      <c r="C165" s="15"/>
      <c r="D165" s="16" t="s">
        <v>64</v>
      </c>
      <c r="E165" s="15"/>
      <c r="F165" s="17">
        <v>1</v>
      </c>
      <c r="G165" s="17"/>
      <c r="H165" s="17">
        <f>SUM(I166,I167,I168,I169,I170,I171,I172,I173,I174,I175,I176,I177)</f>
        <v>430410.47000000003</v>
      </c>
      <c r="I165" s="17">
        <f>H165</f>
        <v>430410.47000000003</v>
      </c>
      <c r="J165" s="18">
        <f t="shared" si="4"/>
        <v>4.0179065599019501E-2</v>
      </c>
      <c r="K165" s="33" t="s">
        <v>5599</v>
      </c>
      <c r="L165" s="39">
        <v>0</v>
      </c>
      <c r="M165" s="32"/>
      <c r="O165" s="32"/>
    </row>
    <row r="166" spans="1:15" ht="55.2">
      <c r="A166" s="6" t="s">
        <v>533</v>
      </c>
      <c r="B166" s="6" t="s">
        <v>534</v>
      </c>
      <c r="C166" s="6" t="s">
        <v>191</v>
      </c>
      <c r="D166" s="7" t="s">
        <v>535</v>
      </c>
      <c r="E166" s="6" t="s">
        <v>167</v>
      </c>
      <c r="F166" s="8">
        <v>1131.93</v>
      </c>
      <c r="G166" s="8">
        <v>45.43</v>
      </c>
      <c r="H166" s="8">
        <f>ROUND(IF(K166="SIM",M166*(1-L166),IF('Controle de Grupos'!$B$10="SIM",M166*(1-'Controle de Grupos'!$E$10),M166)),2)</f>
        <v>48.24</v>
      </c>
      <c r="I166" s="8">
        <f>ROUND(IF(K166="SIM",O166*(1-L166),IF('Controle de Grupos'!$B$10="SIM",O166*(1-'Controle de Grupos'!$E$10),O166)),2)</f>
        <v>54605.919999999998</v>
      </c>
      <c r="J166" s="10">
        <f t="shared" si="4"/>
        <v>5.0974941240969594E-3</v>
      </c>
      <c r="K166" s="33" t="s">
        <v>5596</v>
      </c>
      <c r="L166" s="39">
        <v>0.13109821358493423</v>
      </c>
      <c r="M166" s="32">
        <v>55.52</v>
      </c>
      <c r="O166" s="32">
        <v>62844.75</v>
      </c>
    </row>
    <row r="167" spans="1:15" ht="55.2">
      <c r="A167" s="6" t="s">
        <v>536</v>
      </c>
      <c r="B167" s="6" t="s">
        <v>537</v>
      </c>
      <c r="C167" s="6" t="s">
        <v>191</v>
      </c>
      <c r="D167" s="7" t="s">
        <v>538</v>
      </c>
      <c r="E167" s="6" t="s">
        <v>167</v>
      </c>
      <c r="F167" s="8">
        <v>262.12400000000002</v>
      </c>
      <c r="G167" s="8">
        <v>63.41</v>
      </c>
      <c r="H167" s="8">
        <f>ROUND(IF(K167="SIM",M167*(1-L167),IF('Controle de Grupos'!$B$10="SIM",M167*(1-'Controle de Grupos'!$E$10),M167)),2)</f>
        <v>67.34</v>
      </c>
      <c r="I167" s="8">
        <f>ROUND(IF(K167="SIM",O167*(1-L167),IF('Controle de Grupos'!$B$10="SIM",O167*(1-'Controle de Grupos'!$E$10),O167)),2)</f>
        <v>17651.400000000001</v>
      </c>
      <c r="J167" s="10">
        <f t="shared" si="4"/>
        <v>1.6477683698413118E-3</v>
      </c>
      <c r="K167" s="33" t="s">
        <v>5596</v>
      </c>
      <c r="L167" s="39">
        <v>0.13109821358493423</v>
      </c>
      <c r="M167" s="32">
        <v>77.5</v>
      </c>
      <c r="O167" s="32">
        <v>20314.61</v>
      </c>
    </row>
    <row r="168" spans="1:15" ht="41.4">
      <c r="A168" s="6" t="s">
        <v>539</v>
      </c>
      <c r="B168" s="6" t="s">
        <v>360</v>
      </c>
      <c r="C168" s="6" t="s">
        <v>361</v>
      </c>
      <c r="D168" s="7" t="s">
        <v>540</v>
      </c>
      <c r="E168" s="6" t="s">
        <v>541</v>
      </c>
      <c r="F168" s="8">
        <v>14.662000000000001</v>
      </c>
      <c r="G168" s="8">
        <v>437.1</v>
      </c>
      <c r="H168" s="8">
        <f>ROUND(IF(K168="SIM",M168*(1-L168),IF('Controle de Grupos'!$B$10="SIM",M168*(1-'Controle de Grupos'!$E$10),M168)),2)</f>
        <v>464.22</v>
      </c>
      <c r="I168" s="8">
        <f>ROUND(IF(K168="SIM",O168*(1-L168),IF('Controle de Grupos'!$B$10="SIM",O168*(1-'Controle de Grupos'!$E$10),O168)),2)</f>
        <v>6806.39</v>
      </c>
      <c r="J168" s="10">
        <f t="shared" si="4"/>
        <v>6.3538043185266924E-4</v>
      </c>
      <c r="K168" s="33" t="s">
        <v>5596</v>
      </c>
      <c r="L168" s="39">
        <v>0.13109821358493423</v>
      </c>
      <c r="M168" s="32">
        <v>534.26</v>
      </c>
      <c r="O168" s="32">
        <v>7833.32</v>
      </c>
    </row>
    <row r="169" spans="1:15" ht="96.6">
      <c r="A169" s="6" t="s">
        <v>542</v>
      </c>
      <c r="B169" s="6" t="s">
        <v>543</v>
      </c>
      <c r="C169" s="6" t="s">
        <v>165</v>
      </c>
      <c r="D169" s="7" t="s">
        <v>544</v>
      </c>
      <c r="E169" s="6" t="s">
        <v>167</v>
      </c>
      <c r="F169" s="8">
        <v>1316.288</v>
      </c>
      <c r="G169" s="8">
        <v>180.57</v>
      </c>
      <c r="H169" s="8">
        <f>ROUND(IF(K169="SIM",M169*(1-L169),IF('Controle de Grupos'!$B$10="SIM",M169*(1-'Controle de Grupos'!$E$10),M169)),2)</f>
        <v>191.78</v>
      </c>
      <c r="I169" s="8">
        <f>ROUND(IF(K169="SIM",O169*(1-L169),IF('Controle de Grupos'!$B$10="SIM",O169*(1-'Controle de Grupos'!$E$10),O169)),2)</f>
        <v>252431.54</v>
      </c>
      <c r="J169" s="10">
        <f t="shared" si="4"/>
        <v>2.3564629840258103E-2</v>
      </c>
      <c r="K169" s="33" t="s">
        <v>5596</v>
      </c>
      <c r="L169" s="39">
        <v>0.13109821358493423</v>
      </c>
      <c r="M169" s="32">
        <v>220.71</v>
      </c>
      <c r="O169" s="32">
        <v>290517.92</v>
      </c>
    </row>
    <row r="170" spans="1:15" ht="27.6">
      <c r="A170" s="6" t="s">
        <v>545</v>
      </c>
      <c r="B170" s="6" t="s">
        <v>546</v>
      </c>
      <c r="C170" s="6" t="s">
        <v>191</v>
      </c>
      <c r="D170" s="7" t="s">
        <v>547</v>
      </c>
      <c r="E170" s="6" t="s">
        <v>167</v>
      </c>
      <c r="F170" s="8">
        <v>90.578999999999994</v>
      </c>
      <c r="G170" s="8">
        <v>220.82</v>
      </c>
      <c r="H170" s="8">
        <f>ROUND(IF(K170="SIM",M170*(1-L170),IF('Controle de Grupos'!$B$10="SIM",M170*(1-'Controle de Grupos'!$E$10),M170)),2)</f>
        <v>234.52</v>
      </c>
      <c r="I170" s="8">
        <f>ROUND(IF(K170="SIM",O170*(1-L170),IF('Controle de Grupos'!$B$10="SIM",O170*(1-'Controle de Grupos'!$E$10),O170)),2)</f>
        <v>21242.28</v>
      </c>
      <c r="J170" s="10">
        <f t="shared" si="4"/>
        <v>1.9829790887585515E-3</v>
      </c>
      <c r="K170" s="33" t="s">
        <v>5596</v>
      </c>
      <c r="L170" s="39">
        <v>0.13109821358493423</v>
      </c>
      <c r="M170" s="32">
        <v>269.89999999999998</v>
      </c>
      <c r="O170" s="32">
        <v>24447.27</v>
      </c>
    </row>
    <row r="171" spans="1:15" ht="27.6">
      <c r="A171" s="6" t="s">
        <v>548</v>
      </c>
      <c r="B171" s="6" t="s">
        <v>549</v>
      </c>
      <c r="C171" s="6" t="s">
        <v>191</v>
      </c>
      <c r="D171" s="7" t="s">
        <v>550</v>
      </c>
      <c r="E171" s="6" t="s">
        <v>167</v>
      </c>
      <c r="F171" s="8">
        <v>32.209000000000003</v>
      </c>
      <c r="G171" s="8">
        <v>530.41</v>
      </c>
      <c r="H171" s="8">
        <f>ROUND(IF(K171="SIM",M171*(1-L171),IF('Controle de Grupos'!$B$10="SIM",M171*(1-'Controle de Grupos'!$E$10),M171)),2)</f>
        <v>563.33000000000004</v>
      </c>
      <c r="I171" s="8">
        <f>ROUND(IF(K171="SIM",O171*(1-L171),IF('Controle de Grupos'!$B$10="SIM",O171*(1-'Controle de Grupos'!$E$10),O171)),2)</f>
        <v>18144.169999999998</v>
      </c>
      <c r="J171" s="10">
        <f t="shared" si="4"/>
        <v>1.6937687335295574E-3</v>
      </c>
      <c r="K171" s="33" t="s">
        <v>5596</v>
      </c>
      <c r="L171" s="39">
        <v>0.13109821358493423</v>
      </c>
      <c r="M171" s="32">
        <v>648.32000000000005</v>
      </c>
      <c r="O171" s="32">
        <v>20881.73</v>
      </c>
    </row>
    <row r="172" spans="1:15" ht="27.6">
      <c r="A172" s="6" t="s">
        <v>551</v>
      </c>
      <c r="B172" s="6" t="s">
        <v>552</v>
      </c>
      <c r="C172" s="6" t="s">
        <v>191</v>
      </c>
      <c r="D172" s="7" t="s">
        <v>553</v>
      </c>
      <c r="E172" s="6" t="s">
        <v>167</v>
      </c>
      <c r="F172" s="8">
        <v>19.687000000000001</v>
      </c>
      <c r="G172" s="8">
        <v>181.41</v>
      </c>
      <c r="H172" s="8">
        <f>ROUND(IF(K172="SIM",M172*(1-L172),IF('Controle de Grupos'!$B$10="SIM",M172*(1-'Controle de Grupos'!$E$10),M172)),2)</f>
        <v>192.66</v>
      </c>
      <c r="I172" s="8">
        <f>ROUND(IF(K172="SIM",O172*(1-L172),IF('Controle de Grupos'!$B$10="SIM",O172*(1-'Controle de Grupos'!$E$10),O172)),2)</f>
        <v>3792.92</v>
      </c>
      <c r="J172" s="10">
        <f t="shared" si="4"/>
        <v>3.5407126943690065E-4</v>
      </c>
      <c r="K172" s="33" t="s">
        <v>5596</v>
      </c>
      <c r="L172" s="39">
        <v>0.13109821358493423</v>
      </c>
      <c r="M172" s="32">
        <v>221.73</v>
      </c>
      <c r="O172" s="32">
        <v>4365.1899999999996</v>
      </c>
    </row>
    <row r="173" spans="1:15" ht="27.6">
      <c r="A173" s="6" t="s">
        <v>554</v>
      </c>
      <c r="B173" s="6" t="s">
        <v>555</v>
      </c>
      <c r="C173" s="6" t="s">
        <v>509</v>
      </c>
      <c r="D173" s="7" t="s">
        <v>556</v>
      </c>
      <c r="E173" s="6" t="s">
        <v>236</v>
      </c>
      <c r="F173" s="8">
        <v>30.75</v>
      </c>
      <c r="G173" s="8">
        <v>173.85</v>
      </c>
      <c r="H173" s="8">
        <f>ROUND(IF(K173="SIM",M173*(1-L173),IF('Controle de Grupos'!$B$10="SIM",M173*(1-'Controle de Grupos'!$E$10),M173)),2)</f>
        <v>184.63</v>
      </c>
      <c r="I173" s="8">
        <f>ROUND(IF(K173="SIM",O173*(1-L173),IF('Controle de Grupos'!$B$10="SIM",O173*(1-'Controle de Grupos'!$E$10),O173)),2)</f>
        <v>5677.46</v>
      </c>
      <c r="J173" s="10">
        <f t="shared" si="4"/>
        <v>5.2999416528089855E-4</v>
      </c>
      <c r="K173" s="33" t="s">
        <v>5596</v>
      </c>
      <c r="L173" s="39">
        <v>0.13109821358493423</v>
      </c>
      <c r="M173" s="32">
        <v>212.49</v>
      </c>
      <c r="O173" s="32">
        <v>6534.06</v>
      </c>
    </row>
    <row r="174" spans="1:15" ht="41.4">
      <c r="A174" s="6" t="s">
        <v>557</v>
      </c>
      <c r="B174" s="6" t="s">
        <v>558</v>
      </c>
      <c r="C174" s="6" t="s">
        <v>488</v>
      </c>
      <c r="D174" s="7" t="s">
        <v>559</v>
      </c>
      <c r="E174" s="6" t="s">
        <v>517</v>
      </c>
      <c r="F174" s="8">
        <v>1.996</v>
      </c>
      <c r="G174" s="8">
        <v>249.55</v>
      </c>
      <c r="H174" s="8">
        <f>ROUND(IF(K174="SIM",M174*(1-L174),IF('Controle de Grupos'!$B$10="SIM",M174*(1-'Controle de Grupos'!$E$10),M174)),2)</f>
        <v>265.02999999999997</v>
      </c>
      <c r="I174" s="8">
        <f>ROUND(IF(K174="SIM",O174*(1-L174),IF('Controle de Grupos'!$B$10="SIM",O174*(1-'Controle de Grupos'!$E$10),O174)),2)</f>
        <v>529</v>
      </c>
      <c r="J174" s="10">
        <f t="shared" si="4"/>
        <v>4.9382455082659384E-5</v>
      </c>
      <c r="K174" s="33" t="s">
        <v>5596</v>
      </c>
      <c r="L174" s="39">
        <v>0.13109821358493423</v>
      </c>
      <c r="M174" s="32">
        <v>305.02</v>
      </c>
      <c r="O174" s="32">
        <v>608.80999999999995</v>
      </c>
    </row>
    <row r="175" spans="1:15">
      <c r="A175" s="6" t="s">
        <v>560</v>
      </c>
      <c r="B175" s="6" t="s">
        <v>561</v>
      </c>
      <c r="C175" s="6" t="s">
        <v>488</v>
      </c>
      <c r="D175" s="7" t="s">
        <v>562</v>
      </c>
      <c r="E175" s="6" t="s">
        <v>517</v>
      </c>
      <c r="F175" s="8">
        <v>626.70600000000002</v>
      </c>
      <c r="G175" s="8">
        <v>56.59</v>
      </c>
      <c r="H175" s="8">
        <f>ROUND(IF(K175="SIM",M175*(1-L175),IF('Controle de Grupos'!$B$10="SIM",M175*(1-'Controle de Grupos'!$E$10),M175)),2)</f>
        <v>60.09</v>
      </c>
      <c r="I175" s="8">
        <f>ROUND(IF(K175="SIM",O175*(1-L175),IF('Controle de Grupos'!$B$10="SIM",O175*(1-'Controle de Grupos'!$E$10),O175)),2)</f>
        <v>37660.79</v>
      </c>
      <c r="J175" s="10">
        <f t="shared" si="4"/>
        <v>3.515656466072718E-3</v>
      </c>
      <c r="K175" s="33" t="s">
        <v>5596</v>
      </c>
      <c r="L175" s="39">
        <v>0.13109821358493423</v>
      </c>
      <c r="M175" s="32">
        <v>69.16</v>
      </c>
      <c r="O175" s="32">
        <v>43342.98</v>
      </c>
    </row>
    <row r="176" spans="1:15" ht="27.6">
      <c r="A176" s="6" t="s">
        <v>563</v>
      </c>
      <c r="B176" s="6" t="s">
        <v>564</v>
      </c>
      <c r="C176" s="6" t="s">
        <v>191</v>
      </c>
      <c r="D176" s="7" t="s">
        <v>565</v>
      </c>
      <c r="E176" s="6" t="s">
        <v>236</v>
      </c>
      <c r="F176" s="8">
        <v>73.102000000000004</v>
      </c>
      <c r="G176" s="8">
        <v>135.37</v>
      </c>
      <c r="H176" s="8">
        <f>ROUND(IF(K176="SIM",M176*(1-L176),IF('Controle de Grupos'!$B$10="SIM",M176*(1-'Controle de Grupos'!$E$10),M176)),2)</f>
        <v>143.77000000000001</v>
      </c>
      <c r="I176" s="8">
        <f>ROUND(IF(K176="SIM",O176*(1-L176),IF('Controle de Grupos'!$B$10="SIM",O176*(1-'Controle de Grupos'!$E$10),O176)),2)</f>
        <v>10509.76</v>
      </c>
      <c r="J176" s="10">
        <f t="shared" si="4"/>
        <v>9.810921571446697E-4</v>
      </c>
      <c r="K176" s="33" t="s">
        <v>5596</v>
      </c>
      <c r="L176" s="39">
        <v>0.13109821358493423</v>
      </c>
      <c r="M176" s="32">
        <v>165.46</v>
      </c>
      <c r="O176" s="32">
        <v>12095.45</v>
      </c>
    </row>
    <row r="177" spans="1:15">
      <c r="A177" s="6" t="s">
        <v>566</v>
      </c>
      <c r="B177" s="6" t="s">
        <v>567</v>
      </c>
      <c r="C177" s="6" t="s">
        <v>509</v>
      </c>
      <c r="D177" s="7" t="s">
        <v>568</v>
      </c>
      <c r="E177" s="6" t="s">
        <v>236</v>
      </c>
      <c r="F177" s="8">
        <v>38.198999999999998</v>
      </c>
      <c r="G177" s="8">
        <v>33.5</v>
      </c>
      <c r="H177" s="8">
        <f>ROUND(IF(K177="SIM",M177*(1-L177),IF('Controle de Grupos'!$B$10="SIM",M177*(1-'Controle de Grupos'!$E$10),M177)),2)</f>
        <v>35.57</v>
      </c>
      <c r="I177" s="8">
        <f>ROUND(IF(K177="SIM",O177*(1-L177),IF('Controle de Grupos'!$B$10="SIM",O177*(1-'Controle de Grupos'!$E$10),O177)),2)</f>
        <v>1358.84</v>
      </c>
      <c r="J177" s="10">
        <f t="shared" si="4"/>
        <v>1.2684849766450072E-4</v>
      </c>
      <c r="K177" s="33" t="s">
        <v>5596</v>
      </c>
      <c r="L177" s="39">
        <v>0.13109821358493423</v>
      </c>
      <c r="M177" s="32">
        <v>40.94</v>
      </c>
      <c r="O177" s="32">
        <v>1563.86</v>
      </c>
    </row>
    <row r="178" spans="1:15">
      <c r="A178" s="15" t="s">
        <v>65</v>
      </c>
      <c r="B178" s="15"/>
      <c r="C178" s="15"/>
      <c r="D178" s="16" t="s">
        <v>66</v>
      </c>
      <c r="E178" s="15"/>
      <c r="F178" s="17">
        <v>1</v>
      </c>
      <c r="G178" s="17"/>
      <c r="H178" s="17">
        <f>SUM(I179,I180,I181,I182,I183)</f>
        <v>408210.96</v>
      </c>
      <c r="I178" s="17">
        <f>H178</f>
        <v>408210.96</v>
      </c>
      <c r="J178" s="18">
        <f t="shared" si="4"/>
        <v>3.8106728537711278E-2</v>
      </c>
      <c r="K178" s="33" t="s">
        <v>5599</v>
      </c>
      <c r="L178" s="39">
        <v>0</v>
      </c>
      <c r="M178" s="32"/>
      <c r="O178" s="32"/>
    </row>
    <row r="179" spans="1:15" ht="41.4">
      <c r="A179" s="6" t="s">
        <v>569</v>
      </c>
      <c r="B179" s="6" t="s">
        <v>570</v>
      </c>
      <c r="C179" s="6" t="s">
        <v>191</v>
      </c>
      <c r="D179" s="7" t="s">
        <v>571</v>
      </c>
      <c r="E179" s="6" t="s">
        <v>167</v>
      </c>
      <c r="F179" s="8">
        <v>834.29499999999996</v>
      </c>
      <c r="G179" s="8">
        <v>98.28</v>
      </c>
      <c r="H179" s="8">
        <f>ROUND(IF(K179="SIM",M179*(1-L179),IF('Controle de Grupos'!$B$10="SIM",M179*(1-'Controle de Grupos'!$E$10),M179)),2)</f>
        <v>104.37</v>
      </c>
      <c r="I179" s="8">
        <f>ROUND(IF(K179="SIM",O179*(1-L179),IF('Controle de Grupos'!$B$10="SIM",O179*(1-'Controle de Grupos'!$E$10),O179)),2)</f>
        <v>87077.440000000002</v>
      </c>
      <c r="J179" s="10">
        <f t="shared" si="4"/>
        <v>8.1287292429356658E-3</v>
      </c>
      <c r="K179" s="33" t="s">
        <v>5596</v>
      </c>
      <c r="L179" s="39">
        <v>0.13109821358493423</v>
      </c>
      <c r="M179" s="32">
        <v>120.12</v>
      </c>
      <c r="O179" s="32">
        <v>100215.51</v>
      </c>
    </row>
    <row r="180" spans="1:15" ht="27.6">
      <c r="A180" s="6" t="s">
        <v>572</v>
      </c>
      <c r="B180" s="6" t="s">
        <v>573</v>
      </c>
      <c r="C180" s="6" t="s">
        <v>191</v>
      </c>
      <c r="D180" s="7" t="s">
        <v>574</v>
      </c>
      <c r="E180" s="6" t="s">
        <v>167</v>
      </c>
      <c r="F180" s="8">
        <v>766.25300000000004</v>
      </c>
      <c r="G180" s="8">
        <v>205.2</v>
      </c>
      <c r="H180" s="8">
        <f>ROUND(IF(K180="SIM",M180*(1-L180),IF('Controle de Grupos'!$B$10="SIM",M180*(1-'Controle de Grupos'!$E$10),M180)),2)</f>
        <v>217.93</v>
      </c>
      <c r="I180" s="8">
        <f>ROUND(IF(K180="SIM",O180*(1-L180),IF('Controle de Grupos'!$B$10="SIM",O180*(1-'Controle de Grupos'!$E$10),O180)),2)</f>
        <v>166988.94</v>
      </c>
      <c r="J180" s="10">
        <f t="shared" si="4"/>
        <v>1.5588513854160498E-2</v>
      </c>
      <c r="K180" s="33" t="s">
        <v>5596</v>
      </c>
      <c r="L180" s="39">
        <v>0.13109821358493423</v>
      </c>
      <c r="M180" s="32">
        <v>250.81</v>
      </c>
      <c r="O180" s="32">
        <v>192183.91</v>
      </c>
    </row>
    <row r="181" spans="1:15" ht="55.2">
      <c r="A181" s="6" t="s">
        <v>575</v>
      </c>
      <c r="B181" s="6" t="s">
        <v>576</v>
      </c>
      <c r="C181" s="6" t="s">
        <v>191</v>
      </c>
      <c r="D181" s="7" t="s">
        <v>577</v>
      </c>
      <c r="E181" s="6" t="s">
        <v>167</v>
      </c>
      <c r="F181" s="8">
        <v>548.673</v>
      </c>
      <c r="G181" s="8">
        <v>80.510000000000005</v>
      </c>
      <c r="H181" s="8">
        <f>ROUND(IF(K181="SIM",M181*(1-L181),IF('Controle de Grupos'!$B$10="SIM",M181*(1-'Controle de Grupos'!$E$10),M181)),2)</f>
        <v>85.5</v>
      </c>
      <c r="I181" s="8">
        <f>ROUND(IF(K181="SIM",O181*(1-L181),IF('Controle de Grupos'!$B$10="SIM",O181*(1-'Controle de Grupos'!$E$10),O181)),2)</f>
        <v>46911.5</v>
      </c>
      <c r="J181" s="10">
        <f t="shared" si="4"/>
        <v>4.3792155796033563E-3</v>
      </c>
      <c r="K181" s="33" t="s">
        <v>5596</v>
      </c>
      <c r="L181" s="39">
        <v>0.13109821358493423</v>
      </c>
      <c r="M181" s="32">
        <v>98.4</v>
      </c>
      <c r="O181" s="32">
        <v>53989.42</v>
      </c>
    </row>
    <row r="182" spans="1:15" ht="69">
      <c r="A182" s="6" t="s">
        <v>578</v>
      </c>
      <c r="B182" s="6" t="s">
        <v>579</v>
      </c>
      <c r="C182" s="6" t="s">
        <v>191</v>
      </c>
      <c r="D182" s="7" t="s">
        <v>580</v>
      </c>
      <c r="E182" s="6" t="s">
        <v>236</v>
      </c>
      <c r="F182" s="8">
        <v>202.65799999999999</v>
      </c>
      <c r="G182" s="8">
        <v>56.46</v>
      </c>
      <c r="H182" s="8">
        <f>ROUND(IF(K182="SIM",M182*(1-L182),IF('Controle de Grupos'!$B$10="SIM",M182*(1-'Controle de Grupos'!$E$10),M182)),2)</f>
        <v>59.96</v>
      </c>
      <c r="I182" s="8">
        <f>ROUND(IF(K182="SIM",O182*(1-L182),IF('Controle de Grupos'!$B$10="SIM",O182*(1-'Controle de Grupos'!$E$10),O182)),2)</f>
        <v>12151.96</v>
      </c>
      <c r="J182" s="10">
        <f t="shared" si="4"/>
        <v>1.13439247422736E-3</v>
      </c>
      <c r="K182" s="33" t="s">
        <v>5596</v>
      </c>
      <c r="L182" s="39">
        <v>0.13109821358493423</v>
      </c>
      <c r="M182" s="32">
        <v>69.010000000000005</v>
      </c>
      <c r="O182" s="32">
        <v>13985.42</v>
      </c>
    </row>
    <row r="183" spans="1:15">
      <c r="A183" s="6" t="s">
        <v>581</v>
      </c>
      <c r="B183" s="6" t="s">
        <v>582</v>
      </c>
      <c r="C183" s="6" t="s">
        <v>509</v>
      </c>
      <c r="D183" s="7" t="s">
        <v>583</v>
      </c>
      <c r="E183" s="6" t="s">
        <v>167</v>
      </c>
      <c r="F183" s="8">
        <v>483.697</v>
      </c>
      <c r="G183" s="8">
        <v>185.09</v>
      </c>
      <c r="H183" s="8">
        <f>ROUND(IF(K183="SIM",M183*(1-L183),IF('Controle de Grupos'!$B$10="SIM",M183*(1-'Controle de Grupos'!$E$10),M183)),2)</f>
        <v>196.57</v>
      </c>
      <c r="I183" s="8">
        <f>ROUND(IF(K183="SIM",O183*(1-L183),IF('Controle de Grupos'!$B$10="SIM",O183*(1-'Controle de Grupos'!$E$10),O183)),2)</f>
        <v>95081.12</v>
      </c>
      <c r="J183" s="10">
        <f t="shared" si="4"/>
        <v>8.8758773867843987E-3</v>
      </c>
      <c r="K183" s="33" t="s">
        <v>5596</v>
      </c>
      <c r="L183" s="39">
        <v>0.13109821358493423</v>
      </c>
      <c r="M183" s="32">
        <v>226.23</v>
      </c>
      <c r="O183" s="32">
        <v>109426.77</v>
      </c>
    </row>
    <row r="184" spans="1:15">
      <c r="A184" s="15" t="s">
        <v>67</v>
      </c>
      <c r="B184" s="15"/>
      <c r="C184" s="15"/>
      <c r="D184" s="16" t="s">
        <v>68</v>
      </c>
      <c r="E184" s="15"/>
      <c r="F184" s="17">
        <v>1</v>
      </c>
      <c r="G184" s="17"/>
      <c r="H184" s="17">
        <f>SUM(I185,I186,I187,I188)</f>
        <v>86435.54</v>
      </c>
      <c r="I184" s="17">
        <f>H184</f>
        <v>86435.54</v>
      </c>
      <c r="J184" s="18">
        <f t="shared" si="4"/>
        <v>8.0688075077417921E-3</v>
      </c>
      <c r="K184" s="33" t="s">
        <v>5599</v>
      </c>
      <c r="L184" s="39">
        <v>0</v>
      </c>
      <c r="M184" s="32"/>
      <c r="O184" s="32"/>
    </row>
    <row r="185" spans="1:15" ht="27.6">
      <c r="A185" s="6" t="s">
        <v>584</v>
      </c>
      <c r="B185" s="6" t="s">
        <v>585</v>
      </c>
      <c r="C185" s="6" t="s">
        <v>191</v>
      </c>
      <c r="D185" s="7" t="s">
        <v>586</v>
      </c>
      <c r="E185" s="6" t="s">
        <v>236</v>
      </c>
      <c r="F185" s="8">
        <v>42.094999999999999</v>
      </c>
      <c r="G185" s="8">
        <v>146.9</v>
      </c>
      <c r="H185" s="8">
        <f>ROUND(IF(K185="SIM",M185*(1-L185),IF('Controle de Grupos'!$B$10="SIM",M185*(1-'Controle de Grupos'!$E$10),M185)),2)</f>
        <v>156.01</v>
      </c>
      <c r="I185" s="8">
        <f>ROUND(IF(K185="SIM",O185*(1-L185),IF('Controle de Grupos'!$B$10="SIM",O185*(1-'Controle de Grupos'!$E$10),O185)),2)</f>
        <v>6567.29</v>
      </c>
      <c r="J185" s="10">
        <f t="shared" si="4"/>
        <v>6.1306030895992092E-4</v>
      </c>
      <c r="K185" s="33" t="s">
        <v>5596</v>
      </c>
      <c r="L185" s="39">
        <v>0.13109821358493423</v>
      </c>
      <c r="M185" s="32">
        <v>179.55</v>
      </c>
      <c r="O185" s="32">
        <v>7558.15</v>
      </c>
    </row>
    <row r="186" spans="1:15" ht="41.4">
      <c r="A186" s="6" t="s">
        <v>587</v>
      </c>
      <c r="B186" s="6" t="s">
        <v>588</v>
      </c>
      <c r="C186" s="6" t="s">
        <v>191</v>
      </c>
      <c r="D186" s="7" t="s">
        <v>589</v>
      </c>
      <c r="E186" s="6" t="s">
        <v>236</v>
      </c>
      <c r="F186" s="8">
        <v>336.04300000000001</v>
      </c>
      <c r="G186" s="8">
        <v>176.05</v>
      </c>
      <c r="H186" s="8">
        <f>ROUND(IF(K186="SIM",M186*(1-L186),IF('Controle de Grupos'!$B$10="SIM",M186*(1-'Controle de Grupos'!$E$10),M186)),2)</f>
        <v>186.97</v>
      </c>
      <c r="I186" s="8">
        <f>ROUND(IF(K186="SIM",O186*(1-L186),IF('Controle de Grupos'!$B$10="SIM",O186*(1-'Controle de Grupos'!$E$10),O186)),2)</f>
        <v>62830.05</v>
      </c>
      <c r="J186" s="10">
        <f t="shared" si="4"/>
        <v>5.8652214025826906E-3</v>
      </c>
      <c r="K186" s="33" t="s">
        <v>5596</v>
      </c>
      <c r="L186" s="39">
        <v>0.13109821358493423</v>
      </c>
      <c r="M186" s="32">
        <v>215.18</v>
      </c>
      <c r="O186" s="32">
        <v>72309.73</v>
      </c>
    </row>
    <row r="187" spans="1:15" ht="55.2">
      <c r="A187" s="6" t="s">
        <v>590</v>
      </c>
      <c r="B187" s="6" t="s">
        <v>591</v>
      </c>
      <c r="C187" s="6" t="s">
        <v>165</v>
      </c>
      <c r="D187" s="7" t="s">
        <v>592</v>
      </c>
      <c r="E187" s="6" t="s">
        <v>236</v>
      </c>
      <c r="F187" s="8">
        <v>230.05</v>
      </c>
      <c r="G187" s="8">
        <v>64.61</v>
      </c>
      <c r="H187" s="8">
        <f>ROUND(IF(K187="SIM",M187*(1-L187),IF('Controle de Grupos'!$B$10="SIM",M187*(1-'Controle de Grupos'!$E$10),M187)),2)</f>
        <v>68.62</v>
      </c>
      <c r="I187" s="8">
        <f>ROUND(IF(K187="SIM",O187*(1-L187),IF('Controle de Grupos'!$B$10="SIM",O187*(1-'Controle de Grupos'!$E$10),O187)),2)</f>
        <v>15785.37</v>
      </c>
      <c r="J187" s="10">
        <f t="shared" si="4"/>
        <v>1.4735733931723232E-3</v>
      </c>
      <c r="K187" s="33" t="s">
        <v>5596</v>
      </c>
      <c r="L187" s="39">
        <v>0.13109821358493423</v>
      </c>
      <c r="M187" s="32">
        <v>78.97</v>
      </c>
      <c r="O187" s="32">
        <v>18167.04</v>
      </c>
    </row>
    <row r="188" spans="1:15" ht="41.4">
      <c r="A188" s="6" t="s">
        <v>593</v>
      </c>
      <c r="B188" s="6" t="s">
        <v>594</v>
      </c>
      <c r="C188" s="6" t="s">
        <v>191</v>
      </c>
      <c r="D188" s="7" t="s">
        <v>595</v>
      </c>
      <c r="E188" s="6" t="s">
        <v>254</v>
      </c>
      <c r="F188" s="8">
        <v>0.69399999999999995</v>
      </c>
      <c r="G188" s="8">
        <v>1699.77</v>
      </c>
      <c r="H188" s="8">
        <f>ROUND(IF(K188="SIM",M188*(1-L188),IF('Controle de Grupos'!$B$10="SIM",M188*(1-'Controle de Grupos'!$E$10),M188)),2)</f>
        <v>1805.25</v>
      </c>
      <c r="I188" s="8">
        <f>ROUND(IF(K188="SIM",O188*(1-L188),IF('Controle de Grupos'!$B$10="SIM",O188*(1-'Controle de Grupos'!$E$10),O188)),2)</f>
        <v>1252.83</v>
      </c>
      <c r="J188" s="10">
        <f t="shared" si="4"/>
        <v>1.1695240302685851E-4</v>
      </c>
      <c r="K188" s="33" t="s">
        <v>5596</v>
      </c>
      <c r="L188" s="39">
        <v>0.13109821358493423</v>
      </c>
      <c r="M188" s="32">
        <v>2077.62</v>
      </c>
      <c r="O188" s="32">
        <v>1441.86</v>
      </c>
    </row>
    <row r="189" spans="1:15">
      <c r="A189" s="11" t="s">
        <v>69</v>
      </c>
      <c r="B189" s="11"/>
      <c r="C189" s="11"/>
      <c r="D189" s="12" t="s">
        <v>70</v>
      </c>
      <c r="E189" s="11"/>
      <c r="F189" s="13">
        <v>1</v>
      </c>
      <c r="G189" s="13"/>
      <c r="H189" s="13">
        <f>SUM(I191,I192,I193,I195,I196,I197,I198,I200,I201,I203,I204,I205)</f>
        <v>298273.57</v>
      </c>
      <c r="I189" s="13">
        <f>H189</f>
        <v>298273.57</v>
      </c>
      <c r="J189" s="14">
        <f t="shared" si="4"/>
        <v>2.7844009778581209E-2</v>
      </c>
      <c r="K189" s="33" t="s">
        <v>5599</v>
      </c>
      <c r="L189" s="39">
        <v>0</v>
      </c>
      <c r="M189" s="32"/>
      <c r="O189" s="32"/>
    </row>
    <row r="190" spans="1:15">
      <c r="A190" s="15" t="s">
        <v>71</v>
      </c>
      <c r="B190" s="15"/>
      <c r="C190" s="15"/>
      <c r="D190" s="16" t="s">
        <v>72</v>
      </c>
      <c r="E190" s="15"/>
      <c r="F190" s="17">
        <v>1</v>
      </c>
      <c r="G190" s="17"/>
      <c r="H190" s="17">
        <f>SUM(I191,I192,I193)</f>
        <v>134259.72</v>
      </c>
      <c r="I190" s="17">
        <f>H190</f>
        <v>134259.72</v>
      </c>
      <c r="J190" s="18">
        <f t="shared" si="4"/>
        <v>1.2533222291702128E-2</v>
      </c>
      <c r="K190" s="33" t="s">
        <v>5599</v>
      </c>
      <c r="L190" s="39">
        <v>0</v>
      </c>
      <c r="M190" s="32"/>
      <c r="O190" s="32"/>
    </row>
    <row r="191" spans="1:15" ht="27.6">
      <c r="A191" s="6" t="s">
        <v>596</v>
      </c>
      <c r="B191" s="6" t="s">
        <v>597</v>
      </c>
      <c r="C191" s="6" t="s">
        <v>191</v>
      </c>
      <c r="D191" s="7" t="s">
        <v>598</v>
      </c>
      <c r="E191" s="6" t="s">
        <v>167</v>
      </c>
      <c r="F191" s="8">
        <v>3376.1179999999999</v>
      </c>
      <c r="G191" s="8">
        <v>5.43</v>
      </c>
      <c r="H191" s="8">
        <f>ROUND(IF(K191="SIM",M191*(1-L191),M191),2)</f>
        <v>6.63</v>
      </c>
      <c r="I191" s="8">
        <f>ROUND(IF(K191="SIM",O191*(1-L191),O191),2)</f>
        <v>22383.66</v>
      </c>
      <c r="J191" s="10">
        <f t="shared" si="4"/>
        <v>2.0895275700104337E-3</v>
      </c>
      <c r="K191" s="33" t="s">
        <v>5599</v>
      </c>
      <c r="L191" s="39">
        <v>0</v>
      </c>
      <c r="M191" s="32">
        <v>6.63</v>
      </c>
      <c r="O191" s="32">
        <v>22383.66</v>
      </c>
    </row>
    <row r="192" spans="1:15" ht="27.6">
      <c r="A192" s="6" t="s">
        <v>599</v>
      </c>
      <c r="B192" s="6" t="s">
        <v>600</v>
      </c>
      <c r="C192" s="6" t="s">
        <v>191</v>
      </c>
      <c r="D192" s="7" t="s">
        <v>601</v>
      </c>
      <c r="E192" s="6" t="s">
        <v>167</v>
      </c>
      <c r="F192" s="8">
        <v>2257.8420000000001</v>
      </c>
      <c r="G192" s="8">
        <v>24.05</v>
      </c>
      <c r="H192" s="8">
        <f>ROUND(IF(K192="SIM",M192*(1-L192),M192),2)</f>
        <v>29.39</v>
      </c>
      <c r="I192" s="8">
        <f>ROUND(IF(K192="SIM",O192*(1-L192),O192),2)</f>
        <v>66357.97</v>
      </c>
      <c r="J192" s="10">
        <f t="shared" si="4"/>
        <v>6.1945547691899033E-3</v>
      </c>
      <c r="K192" s="33" t="s">
        <v>5599</v>
      </c>
      <c r="L192" s="39">
        <v>0</v>
      </c>
      <c r="M192" s="32">
        <v>29.39</v>
      </c>
      <c r="O192" s="32">
        <v>66357.97</v>
      </c>
    </row>
    <row r="193" spans="1:15" ht="27.6">
      <c r="A193" s="6" t="s">
        <v>602</v>
      </c>
      <c r="B193" s="6" t="s">
        <v>603</v>
      </c>
      <c r="C193" s="6" t="s">
        <v>191</v>
      </c>
      <c r="D193" s="7" t="s">
        <v>604</v>
      </c>
      <c r="E193" s="6" t="s">
        <v>167</v>
      </c>
      <c r="F193" s="8">
        <v>2257.8420000000001</v>
      </c>
      <c r="G193" s="8">
        <v>16.5</v>
      </c>
      <c r="H193" s="8">
        <f>ROUND(IF(K193="SIM",M193*(1-L193),M193),2)</f>
        <v>20.16</v>
      </c>
      <c r="I193" s="8">
        <f>ROUND(IF(K193="SIM",O193*(1-L193),O193),2)</f>
        <v>45518.09</v>
      </c>
      <c r="J193" s="10">
        <f t="shared" si="4"/>
        <v>4.24913995250179E-3</v>
      </c>
      <c r="K193" s="33" t="s">
        <v>5599</v>
      </c>
      <c r="L193" s="39">
        <v>0</v>
      </c>
      <c r="M193" s="32">
        <v>20.16</v>
      </c>
      <c r="O193" s="32">
        <v>45518.09</v>
      </c>
    </row>
    <row r="194" spans="1:15">
      <c r="A194" s="15" t="s">
        <v>73</v>
      </c>
      <c r="B194" s="15"/>
      <c r="C194" s="15"/>
      <c r="D194" s="16" t="s">
        <v>74</v>
      </c>
      <c r="E194" s="15"/>
      <c r="F194" s="17">
        <v>1</v>
      </c>
      <c r="G194" s="17"/>
      <c r="H194" s="17">
        <f>SUM(I195,I196,I197,I198)</f>
        <v>155031.17000000001</v>
      </c>
      <c r="I194" s="17">
        <f>H194</f>
        <v>155031.17000000001</v>
      </c>
      <c r="J194" s="18">
        <f t="shared" si="4"/>
        <v>1.447224912842558E-2</v>
      </c>
      <c r="K194" s="33" t="s">
        <v>5599</v>
      </c>
      <c r="L194" s="39">
        <v>0</v>
      </c>
      <c r="M194" s="32"/>
      <c r="O194" s="32"/>
    </row>
    <row r="195" spans="1:15" ht="27.6">
      <c r="A195" s="6" t="s">
        <v>605</v>
      </c>
      <c r="B195" s="6" t="s">
        <v>606</v>
      </c>
      <c r="C195" s="6" t="s">
        <v>191</v>
      </c>
      <c r="D195" s="7" t="s">
        <v>607</v>
      </c>
      <c r="E195" s="6" t="s">
        <v>167</v>
      </c>
      <c r="F195" s="8">
        <v>39.978999999999999</v>
      </c>
      <c r="G195" s="8">
        <v>13.64</v>
      </c>
      <c r="H195" s="8">
        <f>ROUND(IF(K195="SIM",M195*(1-L195),M195),2)</f>
        <v>16.670000000000002</v>
      </c>
      <c r="I195" s="8">
        <f>ROUND(IF(K195="SIM",O195*(1-L195),O195),2)</f>
        <v>666.44</v>
      </c>
      <c r="J195" s="10">
        <f t="shared" ref="J195:J258" si="5">IFERROR(I195/$I$696,0)</f>
        <v>6.2212558346479247E-5</v>
      </c>
      <c r="K195" s="33" t="s">
        <v>5599</v>
      </c>
      <c r="L195" s="39">
        <v>0</v>
      </c>
      <c r="M195" s="32">
        <v>16.670000000000002</v>
      </c>
      <c r="O195" s="32">
        <v>666.44</v>
      </c>
    </row>
    <row r="196" spans="1:15" ht="41.4">
      <c r="A196" s="6" t="s">
        <v>608</v>
      </c>
      <c r="B196" s="6" t="s">
        <v>609</v>
      </c>
      <c r="C196" s="6" t="s">
        <v>191</v>
      </c>
      <c r="D196" s="7" t="s">
        <v>610</v>
      </c>
      <c r="E196" s="6" t="s">
        <v>167</v>
      </c>
      <c r="F196" s="8">
        <v>1359.8</v>
      </c>
      <c r="G196" s="8">
        <v>14.96</v>
      </c>
      <c r="H196" s="8">
        <f>ROUND(IF(K196="SIM",M196*(1-L196),M196),2)</f>
        <v>18.28</v>
      </c>
      <c r="I196" s="8">
        <f>ROUND(IF(K196="SIM",O196*(1-L196),O196),2)</f>
        <v>24857.14</v>
      </c>
      <c r="J196" s="10">
        <f t="shared" si="5"/>
        <v>2.3204283545054365E-3</v>
      </c>
      <c r="K196" s="33" t="s">
        <v>5599</v>
      </c>
      <c r="L196" s="39">
        <v>0</v>
      </c>
      <c r="M196" s="32">
        <v>18.28</v>
      </c>
      <c r="O196" s="32">
        <v>24857.14</v>
      </c>
    </row>
    <row r="197" spans="1:15" ht="55.2">
      <c r="A197" s="6" t="s">
        <v>611</v>
      </c>
      <c r="B197" s="6" t="s">
        <v>612</v>
      </c>
      <c r="C197" s="6" t="s">
        <v>191</v>
      </c>
      <c r="D197" s="7" t="s">
        <v>613</v>
      </c>
      <c r="E197" s="6" t="s">
        <v>167</v>
      </c>
      <c r="F197" s="8">
        <v>1359.8</v>
      </c>
      <c r="G197" s="8">
        <v>67.55</v>
      </c>
      <c r="H197" s="8">
        <f>ROUND(IF(K197="SIM",M197*(1-L197),M197),2)</f>
        <v>82.56</v>
      </c>
      <c r="I197" s="8">
        <f>ROUND(IF(K197="SIM",O197*(1-L197),O197),2)</f>
        <v>112265.08</v>
      </c>
      <c r="J197" s="10">
        <f t="shared" si="5"/>
        <v>1.0480009963045676E-2</v>
      </c>
      <c r="K197" s="33" t="s">
        <v>5599</v>
      </c>
      <c r="L197" s="39">
        <v>0</v>
      </c>
      <c r="M197" s="32">
        <v>82.56</v>
      </c>
      <c r="O197" s="32">
        <v>112265.08</v>
      </c>
    </row>
    <row r="198" spans="1:15">
      <c r="A198" s="6" t="s">
        <v>614</v>
      </c>
      <c r="B198" s="6" t="s">
        <v>615</v>
      </c>
      <c r="C198" s="6" t="s">
        <v>165</v>
      </c>
      <c r="D198" s="7" t="s">
        <v>616</v>
      </c>
      <c r="E198" s="6" t="s">
        <v>318</v>
      </c>
      <c r="F198" s="8">
        <v>940.67200000000003</v>
      </c>
      <c r="G198" s="8">
        <v>15</v>
      </c>
      <c r="H198" s="8">
        <f>ROUND(IF(K198="SIM",M198*(1-L198),M198),2)</f>
        <v>18.329999999999998</v>
      </c>
      <c r="I198" s="8">
        <f>ROUND(IF(K198="SIM",O198*(1-L198),O198),2)</f>
        <v>17242.509999999998</v>
      </c>
      <c r="J198" s="10">
        <f t="shared" si="5"/>
        <v>1.6095982525279871E-3</v>
      </c>
      <c r="K198" s="33" t="s">
        <v>5599</v>
      </c>
      <c r="L198" s="39">
        <v>0</v>
      </c>
      <c r="M198" s="32">
        <v>18.329999999999998</v>
      </c>
      <c r="O198" s="32">
        <v>17242.509999999998</v>
      </c>
    </row>
    <row r="199" spans="1:15">
      <c r="A199" s="15" t="s">
        <v>75</v>
      </c>
      <c r="B199" s="15"/>
      <c r="C199" s="15"/>
      <c r="D199" s="16" t="s">
        <v>76</v>
      </c>
      <c r="E199" s="15"/>
      <c r="F199" s="17">
        <v>1</v>
      </c>
      <c r="G199" s="17"/>
      <c r="H199" s="17">
        <f>SUM(I200,I201)</f>
        <v>6397.49</v>
      </c>
      <c r="I199" s="17">
        <f>H199</f>
        <v>6397.49</v>
      </c>
      <c r="J199" s="18">
        <f t="shared" si="5"/>
        <v>5.9720938103357765E-4</v>
      </c>
      <c r="K199" s="33" t="s">
        <v>5599</v>
      </c>
      <c r="L199" s="39">
        <v>0</v>
      </c>
      <c r="M199" s="32"/>
      <c r="O199" s="32"/>
    </row>
    <row r="200" spans="1:15" ht="27.6">
      <c r="A200" s="6" t="s">
        <v>617</v>
      </c>
      <c r="B200" s="6" t="s">
        <v>618</v>
      </c>
      <c r="C200" s="6" t="s">
        <v>191</v>
      </c>
      <c r="D200" s="7" t="s">
        <v>619</v>
      </c>
      <c r="E200" s="6" t="s">
        <v>236</v>
      </c>
      <c r="F200" s="8">
        <v>374.10399999999998</v>
      </c>
      <c r="G200" s="8">
        <v>8.65</v>
      </c>
      <c r="H200" s="8">
        <f>ROUND(IF(K200="SIM",M200*(1-L200),M200),2)</f>
        <v>10.57</v>
      </c>
      <c r="I200" s="8">
        <f>ROUND(IF(K200="SIM",O200*(1-L200),O200),2)</f>
        <v>3954.27</v>
      </c>
      <c r="J200" s="10">
        <f t="shared" si="5"/>
        <v>3.6913338498999529E-4</v>
      </c>
      <c r="K200" s="33" t="s">
        <v>5599</v>
      </c>
      <c r="L200" s="39">
        <v>0</v>
      </c>
      <c r="M200" s="32">
        <v>10.57</v>
      </c>
      <c r="O200" s="32">
        <v>3954.27</v>
      </c>
    </row>
    <row r="201" spans="1:15" ht="27.6">
      <c r="A201" s="6" t="s">
        <v>620</v>
      </c>
      <c r="B201" s="6" t="s">
        <v>621</v>
      </c>
      <c r="C201" s="6" t="s">
        <v>191</v>
      </c>
      <c r="D201" s="7" t="s">
        <v>622</v>
      </c>
      <c r="E201" s="6" t="s">
        <v>167</v>
      </c>
      <c r="F201" s="8">
        <v>73.769000000000005</v>
      </c>
      <c r="G201" s="8">
        <v>27.1</v>
      </c>
      <c r="H201" s="8">
        <f>ROUND(IF(K201="SIM",M201*(1-L201),M201),2)</f>
        <v>33.119999999999997</v>
      </c>
      <c r="I201" s="8">
        <f>ROUND(IF(K201="SIM",O201*(1-L201),O201),2)</f>
        <v>2443.2199999999998</v>
      </c>
      <c r="J201" s="10">
        <f t="shared" si="5"/>
        <v>2.2807599604358233E-4</v>
      </c>
      <c r="K201" s="33" t="s">
        <v>5599</v>
      </c>
      <c r="L201" s="39">
        <v>0</v>
      </c>
      <c r="M201" s="32">
        <v>33.119999999999997</v>
      </c>
      <c r="O201" s="32">
        <v>2443.2199999999998</v>
      </c>
    </row>
    <row r="202" spans="1:15">
      <c r="A202" s="15" t="s">
        <v>77</v>
      </c>
      <c r="B202" s="15"/>
      <c r="C202" s="15"/>
      <c r="D202" s="16" t="s">
        <v>78</v>
      </c>
      <c r="E202" s="15"/>
      <c r="F202" s="17">
        <v>1</v>
      </c>
      <c r="G202" s="17"/>
      <c r="H202" s="17">
        <f>SUM(I203,I204,I205)</f>
        <v>2585.19</v>
      </c>
      <c r="I202" s="17">
        <f>H202</f>
        <v>2585.19</v>
      </c>
      <c r="J202" s="18">
        <f t="shared" si="5"/>
        <v>2.413289774199248E-4</v>
      </c>
      <c r="K202" s="33" t="s">
        <v>5599</v>
      </c>
      <c r="L202" s="39">
        <v>0</v>
      </c>
      <c r="M202" s="32"/>
      <c r="O202" s="32"/>
    </row>
    <row r="203" spans="1:15" ht="27.6">
      <c r="A203" s="6" t="s">
        <v>623</v>
      </c>
      <c r="B203" s="6" t="s">
        <v>624</v>
      </c>
      <c r="C203" s="6" t="s">
        <v>191</v>
      </c>
      <c r="D203" s="7" t="s">
        <v>625</v>
      </c>
      <c r="E203" s="6" t="s">
        <v>167</v>
      </c>
      <c r="F203" s="8">
        <v>29.904</v>
      </c>
      <c r="G203" s="8">
        <v>6.8</v>
      </c>
      <c r="H203" s="8">
        <f>ROUND(IF(K203="SIM",M203*(1-L203),M203),2)</f>
        <v>8.31</v>
      </c>
      <c r="I203" s="8">
        <f>ROUND(IF(K203="SIM",O203*(1-L203),O203),2)</f>
        <v>248.5</v>
      </c>
      <c r="J203" s="10">
        <f t="shared" si="5"/>
        <v>2.3197618313876856E-5</v>
      </c>
      <c r="K203" s="33" t="s">
        <v>5599</v>
      </c>
      <c r="L203" s="39">
        <v>0</v>
      </c>
      <c r="M203" s="32">
        <v>8.31</v>
      </c>
      <c r="O203" s="32">
        <v>248.5</v>
      </c>
    </row>
    <row r="204" spans="1:15" ht="27.6">
      <c r="A204" s="6" t="s">
        <v>626</v>
      </c>
      <c r="B204" s="6" t="s">
        <v>627</v>
      </c>
      <c r="C204" s="6" t="s">
        <v>191</v>
      </c>
      <c r="D204" s="7" t="s">
        <v>628</v>
      </c>
      <c r="E204" s="6" t="s">
        <v>167</v>
      </c>
      <c r="F204" s="8">
        <v>29.904</v>
      </c>
      <c r="G204" s="8">
        <v>44.08</v>
      </c>
      <c r="H204" s="8">
        <f>ROUND(IF(K204="SIM",M204*(1-L204),M204),2)</f>
        <v>53.87</v>
      </c>
      <c r="I204" s="8">
        <f>ROUND(IF(K204="SIM",O204*(1-L204),O204),2)</f>
        <v>1610.92</v>
      </c>
      <c r="J204" s="10">
        <f t="shared" si="5"/>
        <v>1.5038031104302015E-4</v>
      </c>
      <c r="K204" s="33" t="s">
        <v>5599</v>
      </c>
      <c r="L204" s="39">
        <v>0</v>
      </c>
      <c r="M204" s="32">
        <v>53.87</v>
      </c>
      <c r="O204" s="32">
        <v>1610.92</v>
      </c>
    </row>
    <row r="205" spans="1:15" ht="27.6">
      <c r="A205" s="6" t="s">
        <v>629</v>
      </c>
      <c r="B205" s="6" t="s">
        <v>630</v>
      </c>
      <c r="C205" s="6" t="s">
        <v>191</v>
      </c>
      <c r="D205" s="7" t="s">
        <v>631</v>
      </c>
      <c r="E205" s="6" t="s">
        <v>167</v>
      </c>
      <c r="F205" s="8">
        <v>29.904</v>
      </c>
      <c r="G205" s="8">
        <v>19.86</v>
      </c>
      <c r="H205" s="8">
        <f>ROUND(IF(K205="SIM",M205*(1-L205),M205),2)</f>
        <v>24.27</v>
      </c>
      <c r="I205" s="8">
        <f>ROUND(IF(K205="SIM",O205*(1-L205),O205),2)</f>
        <v>725.77</v>
      </c>
      <c r="J205" s="10">
        <f t="shared" si="5"/>
        <v>6.7751048063027783E-5</v>
      </c>
      <c r="K205" s="33" t="s">
        <v>5599</v>
      </c>
      <c r="L205" s="39">
        <v>0</v>
      </c>
      <c r="M205" s="32">
        <v>24.27</v>
      </c>
      <c r="O205" s="32">
        <v>725.77</v>
      </c>
    </row>
    <row r="206" spans="1:15" ht="27.6">
      <c r="A206" s="11" t="s">
        <v>79</v>
      </c>
      <c r="B206" s="11"/>
      <c r="C206" s="11"/>
      <c r="D206" s="12" t="s">
        <v>80</v>
      </c>
      <c r="E206" s="11"/>
      <c r="F206" s="13">
        <v>1</v>
      </c>
      <c r="G206" s="13"/>
      <c r="H206" s="13">
        <f>SUM(I208,I209,I210,I211,I212,I213,I214,I215,I216,I217,I218,I219,I221,I222,I223,I224,I225,I226,I227,I228,I229,I230,I232,I233,I234,I235,I236,I237,I238,I239,I240,I241,I242,I243,I245,I246,I247,I248,I250)</f>
        <v>1034893.6800000002</v>
      </c>
      <c r="I206" s="13">
        <f>H206</f>
        <v>1034893.6800000002</v>
      </c>
      <c r="J206" s="14">
        <f t="shared" si="5"/>
        <v>9.6607921867538901E-2</v>
      </c>
      <c r="K206" s="33" t="s">
        <v>5599</v>
      </c>
      <c r="L206" s="39">
        <v>0</v>
      </c>
      <c r="M206" s="32"/>
      <c r="O206" s="32"/>
    </row>
    <row r="207" spans="1:15">
      <c r="A207" s="15" t="s">
        <v>81</v>
      </c>
      <c r="B207" s="15"/>
      <c r="C207" s="15"/>
      <c r="D207" s="16" t="s">
        <v>82</v>
      </c>
      <c r="E207" s="15"/>
      <c r="F207" s="17">
        <v>1</v>
      </c>
      <c r="G207" s="17"/>
      <c r="H207" s="17">
        <f>SUM(I208,I209,I210,I211,I212,I213,I214,I215,I216,I217,I218,I219)</f>
        <v>271193.06</v>
      </c>
      <c r="I207" s="17">
        <f>H207</f>
        <v>271193.06</v>
      </c>
      <c r="J207" s="18">
        <f t="shared" si="5"/>
        <v>2.531602855232316E-2</v>
      </c>
      <c r="K207" s="33" t="s">
        <v>5599</v>
      </c>
      <c r="L207" s="39">
        <v>0</v>
      </c>
      <c r="M207" s="32"/>
      <c r="O207" s="32"/>
    </row>
    <row r="208" spans="1:15" ht="69">
      <c r="A208" s="6" t="s">
        <v>632</v>
      </c>
      <c r="B208" s="6" t="s">
        <v>633</v>
      </c>
      <c r="C208" s="6" t="s">
        <v>191</v>
      </c>
      <c r="D208" s="7" t="s">
        <v>634</v>
      </c>
      <c r="E208" s="6" t="s">
        <v>220</v>
      </c>
      <c r="F208" s="8">
        <v>26</v>
      </c>
      <c r="G208" s="8">
        <v>987.35</v>
      </c>
      <c r="H208" s="8">
        <f t="shared" ref="H208:H219" si="6">ROUND(IF(K208="SIM",M208*(1-L208),M208),2)</f>
        <v>1206.83</v>
      </c>
      <c r="I208" s="8">
        <f t="shared" ref="I208:I219" si="7">ROUND(IF(K208="SIM",O208*(1-L208),O208),2)</f>
        <v>31377.58</v>
      </c>
      <c r="J208" s="10">
        <f t="shared" si="5"/>
        <v>2.9291151889462223E-3</v>
      </c>
      <c r="K208" s="33" t="s">
        <v>5599</v>
      </c>
      <c r="L208" s="39">
        <v>0</v>
      </c>
      <c r="M208" s="32">
        <v>1206.83</v>
      </c>
      <c r="O208" s="32">
        <v>31377.58</v>
      </c>
    </row>
    <row r="209" spans="1:15" ht="55.2">
      <c r="A209" s="6" t="s">
        <v>635</v>
      </c>
      <c r="B209" s="6" t="s">
        <v>636</v>
      </c>
      <c r="C209" s="6" t="s">
        <v>191</v>
      </c>
      <c r="D209" s="7" t="s">
        <v>637</v>
      </c>
      <c r="E209" s="6" t="s">
        <v>220</v>
      </c>
      <c r="F209" s="8">
        <v>2</v>
      </c>
      <c r="G209" s="8">
        <v>1217.72</v>
      </c>
      <c r="H209" s="8">
        <f t="shared" si="6"/>
        <v>1488.41</v>
      </c>
      <c r="I209" s="8">
        <f t="shared" si="7"/>
        <v>2976.82</v>
      </c>
      <c r="J209" s="10">
        <f t="shared" si="5"/>
        <v>2.7788786377913442E-4</v>
      </c>
      <c r="K209" s="33" t="s">
        <v>5599</v>
      </c>
      <c r="L209" s="39">
        <v>0</v>
      </c>
      <c r="M209" s="32">
        <v>1488.41</v>
      </c>
      <c r="O209" s="32">
        <v>2976.82</v>
      </c>
    </row>
    <row r="210" spans="1:15" ht="27.6">
      <c r="A210" s="6" t="s">
        <v>638</v>
      </c>
      <c r="B210" s="6" t="s">
        <v>639</v>
      </c>
      <c r="C210" s="6" t="s">
        <v>509</v>
      </c>
      <c r="D210" s="7" t="s">
        <v>640</v>
      </c>
      <c r="E210" s="6" t="s">
        <v>220</v>
      </c>
      <c r="F210" s="8">
        <v>11</v>
      </c>
      <c r="G210" s="8">
        <v>2776.67</v>
      </c>
      <c r="H210" s="8">
        <f t="shared" si="6"/>
        <v>3393.92</v>
      </c>
      <c r="I210" s="8">
        <f t="shared" si="7"/>
        <v>37333.120000000003</v>
      </c>
      <c r="J210" s="10">
        <f t="shared" si="5"/>
        <v>3.4850682826002509E-3</v>
      </c>
      <c r="K210" s="33" t="s">
        <v>5599</v>
      </c>
      <c r="L210" s="39">
        <v>0</v>
      </c>
      <c r="M210" s="32">
        <v>3393.92</v>
      </c>
      <c r="O210" s="32">
        <v>37333.120000000003</v>
      </c>
    </row>
    <row r="211" spans="1:15" ht="55.2">
      <c r="A211" s="6" t="s">
        <v>641</v>
      </c>
      <c r="B211" s="6" t="s">
        <v>360</v>
      </c>
      <c r="C211" s="6" t="s">
        <v>361</v>
      </c>
      <c r="D211" s="7" t="s">
        <v>642</v>
      </c>
      <c r="E211" s="6" t="s">
        <v>220</v>
      </c>
      <c r="F211" s="8">
        <v>11</v>
      </c>
      <c r="G211" s="8">
        <v>2679.64</v>
      </c>
      <c r="H211" s="8">
        <f t="shared" si="6"/>
        <v>3275.32</v>
      </c>
      <c r="I211" s="8">
        <f t="shared" si="7"/>
        <v>36028.519999999997</v>
      </c>
      <c r="J211" s="10">
        <f t="shared" si="5"/>
        <v>3.3632831202168151E-3</v>
      </c>
      <c r="K211" s="33" t="s">
        <v>5599</v>
      </c>
      <c r="L211" s="39">
        <v>0</v>
      </c>
      <c r="M211" s="32">
        <v>3275.32</v>
      </c>
      <c r="O211" s="32">
        <v>36028.519999999997</v>
      </c>
    </row>
    <row r="212" spans="1:15" ht="41.4">
      <c r="A212" s="6" t="s">
        <v>643</v>
      </c>
      <c r="B212" s="6" t="s">
        <v>644</v>
      </c>
      <c r="C212" s="6" t="s">
        <v>191</v>
      </c>
      <c r="D212" s="7" t="s">
        <v>645</v>
      </c>
      <c r="E212" s="6" t="s">
        <v>167</v>
      </c>
      <c r="F212" s="8">
        <v>10.71</v>
      </c>
      <c r="G212" s="8">
        <v>930.49</v>
      </c>
      <c r="H212" s="8">
        <f t="shared" si="6"/>
        <v>1137.33</v>
      </c>
      <c r="I212" s="8">
        <f t="shared" si="7"/>
        <v>12180.8</v>
      </c>
      <c r="J212" s="10">
        <f t="shared" si="5"/>
        <v>1.1370847048598439E-3</v>
      </c>
      <c r="K212" s="33" t="s">
        <v>5599</v>
      </c>
      <c r="L212" s="39">
        <v>0</v>
      </c>
      <c r="M212" s="32">
        <v>1137.33</v>
      </c>
      <c r="O212" s="32">
        <v>12180.8</v>
      </c>
    </row>
    <row r="213" spans="1:15" ht="27.6">
      <c r="A213" s="6" t="s">
        <v>646</v>
      </c>
      <c r="B213" s="6" t="s">
        <v>647</v>
      </c>
      <c r="C213" s="6" t="s">
        <v>191</v>
      </c>
      <c r="D213" s="7" t="s">
        <v>648</v>
      </c>
      <c r="E213" s="6" t="s">
        <v>220</v>
      </c>
      <c r="F213" s="8">
        <v>1</v>
      </c>
      <c r="G213" s="8">
        <v>1928.09</v>
      </c>
      <c r="H213" s="8">
        <f t="shared" si="6"/>
        <v>2356.6999999999998</v>
      </c>
      <c r="I213" s="8">
        <f t="shared" si="7"/>
        <v>2356.6999999999998</v>
      </c>
      <c r="J213" s="10">
        <f t="shared" si="5"/>
        <v>2.1999930414613112E-4</v>
      </c>
      <c r="K213" s="33" t="s">
        <v>5599</v>
      </c>
      <c r="L213" s="39">
        <v>0</v>
      </c>
      <c r="M213" s="32">
        <v>2356.6999999999998</v>
      </c>
      <c r="O213" s="32">
        <v>2356.6999999999998</v>
      </c>
    </row>
    <row r="214" spans="1:15" ht="55.2">
      <c r="A214" s="6" t="s">
        <v>649</v>
      </c>
      <c r="B214" s="6" t="s">
        <v>650</v>
      </c>
      <c r="C214" s="6" t="s">
        <v>191</v>
      </c>
      <c r="D214" s="7" t="s">
        <v>651</v>
      </c>
      <c r="E214" s="6" t="s">
        <v>220</v>
      </c>
      <c r="F214" s="8">
        <v>26</v>
      </c>
      <c r="G214" s="8">
        <v>243.8</v>
      </c>
      <c r="H214" s="8">
        <f t="shared" si="6"/>
        <v>297.99</v>
      </c>
      <c r="I214" s="8">
        <f t="shared" si="7"/>
        <v>7747.74</v>
      </c>
      <c r="J214" s="10">
        <f t="shared" si="5"/>
        <v>7.2325599724408962E-4</v>
      </c>
      <c r="K214" s="33" t="s">
        <v>5599</v>
      </c>
      <c r="L214" s="39">
        <v>0</v>
      </c>
      <c r="M214" s="32">
        <v>297.99</v>
      </c>
      <c r="O214" s="32">
        <v>7747.74</v>
      </c>
    </row>
    <row r="215" spans="1:15" ht="55.2">
      <c r="A215" s="6" t="s">
        <v>652</v>
      </c>
      <c r="B215" s="6" t="s">
        <v>653</v>
      </c>
      <c r="C215" s="6" t="s">
        <v>191</v>
      </c>
      <c r="D215" s="7" t="s">
        <v>654</v>
      </c>
      <c r="E215" s="6" t="s">
        <v>220</v>
      </c>
      <c r="F215" s="8">
        <v>2</v>
      </c>
      <c r="G215" s="8">
        <v>210.28</v>
      </c>
      <c r="H215" s="8">
        <f t="shared" si="6"/>
        <v>257.02</v>
      </c>
      <c r="I215" s="8">
        <f t="shared" si="7"/>
        <v>514.04</v>
      </c>
      <c r="J215" s="10">
        <f t="shared" si="5"/>
        <v>4.7985930454990977E-5</v>
      </c>
      <c r="K215" s="33" t="s">
        <v>5599</v>
      </c>
      <c r="L215" s="39">
        <v>0</v>
      </c>
      <c r="M215" s="32">
        <v>257.02</v>
      </c>
      <c r="O215" s="32">
        <v>514.04</v>
      </c>
    </row>
    <row r="216" spans="1:15" ht="55.2">
      <c r="A216" s="6" t="s">
        <v>655</v>
      </c>
      <c r="B216" s="6" t="s">
        <v>656</v>
      </c>
      <c r="C216" s="6" t="s">
        <v>165</v>
      </c>
      <c r="D216" s="7" t="s">
        <v>657</v>
      </c>
      <c r="E216" s="6" t="s">
        <v>236</v>
      </c>
      <c r="F216" s="8">
        <v>3.6</v>
      </c>
      <c r="G216" s="8">
        <v>63.24</v>
      </c>
      <c r="H216" s="8">
        <f t="shared" si="6"/>
        <v>77.290000000000006</v>
      </c>
      <c r="I216" s="8">
        <f t="shared" si="7"/>
        <v>278.24</v>
      </c>
      <c r="J216" s="10">
        <f t="shared" si="5"/>
        <v>2.5973864465404815E-5</v>
      </c>
      <c r="K216" s="33" t="s">
        <v>5599</v>
      </c>
      <c r="L216" s="39">
        <v>0</v>
      </c>
      <c r="M216" s="32">
        <v>77.290000000000006</v>
      </c>
      <c r="O216" s="32">
        <v>278.24</v>
      </c>
    </row>
    <row r="217" spans="1:15" ht="41.4">
      <c r="A217" s="6" t="s">
        <v>658</v>
      </c>
      <c r="B217" s="6" t="s">
        <v>360</v>
      </c>
      <c r="C217" s="6" t="s">
        <v>361</v>
      </c>
      <c r="D217" s="7" t="s">
        <v>659</v>
      </c>
      <c r="E217" s="6" t="s">
        <v>220</v>
      </c>
      <c r="F217" s="8">
        <v>18</v>
      </c>
      <c r="G217" s="8">
        <v>1006.11</v>
      </c>
      <c r="H217" s="8">
        <f t="shared" si="6"/>
        <v>1229.76</v>
      </c>
      <c r="I217" s="8">
        <f t="shared" si="7"/>
        <v>22135.68</v>
      </c>
      <c r="J217" s="10">
        <f t="shared" si="5"/>
        <v>2.0663784939964494E-3</v>
      </c>
      <c r="K217" s="33" t="s">
        <v>5599</v>
      </c>
      <c r="L217" s="39">
        <v>0</v>
      </c>
      <c r="M217" s="32">
        <v>1229.76</v>
      </c>
      <c r="O217" s="32">
        <v>22135.68</v>
      </c>
    </row>
    <row r="218" spans="1:15" ht="96.6">
      <c r="A218" s="6" t="s">
        <v>660</v>
      </c>
      <c r="B218" s="6" t="s">
        <v>661</v>
      </c>
      <c r="C218" s="6" t="s">
        <v>165</v>
      </c>
      <c r="D218" s="7" t="s">
        <v>662</v>
      </c>
      <c r="E218" s="6" t="s">
        <v>167</v>
      </c>
      <c r="F218" s="8">
        <v>73.483000000000004</v>
      </c>
      <c r="G218" s="8">
        <v>1167.8</v>
      </c>
      <c r="H218" s="8">
        <f t="shared" si="6"/>
        <v>1427.4</v>
      </c>
      <c r="I218" s="8">
        <f t="shared" si="7"/>
        <v>104889.63</v>
      </c>
      <c r="J218" s="10">
        <f t="shared" si="5"/>
        <v>9.7915074520071119E-3</v>
      </c>
      <c r="K218" s="33" t="s">
        <v>5599</v>
      </c>
      <c r="L218" s="39">
        <v>0</v>
      </c>
      <c r="M218" s="32">
        <v>1427.4</v>
      </c>
      <c r="O218" s="32">
        <v>104889.63</v>
      </c>
    </row>
    <row r="219" spans="1:15" ht="82.8">
      <c r="A219" s="6" t="s">
        <v>663</v>
      </c>
      <c r="B219" s="6" t="s">
        <v>360</v>
      </c>
      <c r="C219" s="6" t="s">
        <v>361</v>
      </c>
      <c r="D219" s="7" t="s">
        <v>664</v>
      </c>
      <c r="E219" s="6" t="s">
        <v>220</v>
      </c>
      <c r="F219" s="8">
        <v>1</v>
      </c>
      <c r="G219" s="8">
        <v>10941.83</v>
      </c>
      <c r="H219" s="8">
        <f t="shared" si="6"/>
        <v>13374.19</v>
      </c>
      <c r="I219" s="8">
        <f t="shared" si="7"/>
        <v>13374.19</v>
      </c>
      <c r="J219" s="10">
        <f t="shared" si="5"/>
        <v>1.2484883496067152E-3</v>
      </c>
      <c r="K219" s="33" t="s">
        <v>5599</v>
      </c>
      <c r="L219" s="39">
        <v>0</v>
      </c>
      <c r="M219" s="32">
        <v>13374.19</v>
      </c>
      <c r="O219" s="32">
        <v>13374.19</v>
      </c>
    </row>
    <row r="220" spans="1:15">
      <c r="A220" s="15" t="s">
        <v>83</v>
      </c>
      <c r="B220" s="15"/>
      <c r="C220" s="15"/>
      <c r="D220" s="16" t="s">
        <v>84</v>
      </c>
      <c r="E220" s="15"/>
      <c r="F220" s="17">
        <v>1</v>
      </c>
      <c r="G220" s="17"/>
      <c r="H220" s="17">
        <f>SUM(I221,I222,I223,I224,I225,I226,I227,I228,I229,I230)</f>
        <v>280091.08</v>
      </c>
      <c r="I220" s="17">
        <f>H220</f>
        <v>280091.08</v>
      </c>
      <c r="J220" s="18">
        <f t="shared" si="5"/>
        <v>2.6146663850951903E-2</v>
      </c>
      <c r="K220" s="33" t="s">
        <v>5599</v>
      </c>
      <c r="L220" s="39">
        <v>0</v>
      </c>
      <c r="M220" s="32"/>
      <c r="O220" s="32"/>
    </row>
    <row r="221" spans="1:15" ht="41.4">
      <c r="A221" s="6" t="s">
        <v>665</v>
      </c>
      <c r="B221" s="6" t="s">
        <v>666</v>
      </c>
      <c r="C221" s="6" t="s">
        <v>165</v>
      </c>
      <c r="D221" s="7" t="s">
        <v>667</v>
      </c>
      <c r="E221" s="6" t="s">
        <v>167</v>
      </c>
      <c r="F221" s="8">
        <v>14.077999999999999</v>
      </c>
      <c r="G221" s="8">
        <v>638.6</v>
      </c>
      <c r="H221" s="8">
        <f t="shared" ref="H221:H230" si="8">ROUND(IF(K221="SIM",M221*(1-L221),M221),2)</f>
        <v>780.56</v>
      </c>
      <c r="I221" s="8">
        <f t="shared" ref="I221:I230" si="9">ROUND(IF(K221="SIM",O221*(1-L221),O221),2)</f>
        <v>10988.72</v>
      </c>
      <c r="J221" s="10">
        <f t="shared" si="5"/>
        <v>1.0258033493684704E-3</v>
      </c>
      <c r="K221" s="33" t="s">
        <v>5599</v>
      </c>
      <c r="L221" s="39">
        <v>0</v>
      </c>
      <c r="M221" s="32">
        <v>780.56</v>
      </c>
      <c r="O221" s="32">
        <v>10988.72</v>
      </c>
    </row>
    <row r="222" spans="1:15" ht="55.2">
      <c r="A222" s="6" t="s">
        <v>668</v>
      </c>
      <c r="B222" s="6" t="s">
        <v>669</v>
      </c>
      <c r="C222" s="6" t="s">
        <v>165</v>
      </c>
      <c r="D222" s="7" t="s">
        <v>670</v>
      </c>
      <c r="E222" s="6" t="s">
        <v>220</v>
      </c>
      <c r="F222" s="8">
        <v>4</v>
      </c>
      <c r="G222" s="8">
        <v>188.26</v>
      </c>
      <c r="H222" s="8">
        <f t="shared" si="8"/>
        <v>230.11</v>
      </c>
      <c r="I222" s="8">
        <f t="shared" si="9"/>
        <v>920.44</v>
      </c>
      <c r="J222" s="10">
        <f t="shared" si="5"/>
        <v>8.5923604832293011E-5</v>
      </c>
      <c r="K222" s="33" t="s">
        <v>5599</v>
      </c>
      <c r="L222" s="39">
        <v>0</v>
      </c>
      <c r="M222" s="32">
        <v>230.11</v>
      </c>
      <c r="O222" s="32">
        <v>920.44</v>
      </c>
    </row>
    <row r="223" spans="1:15" ht="41.4">
      <c r="A223" s="6" t="s">
        <v>671</v>
      </c>
      <c r="B223" s="6" t="s">
        <v>672</v>
      </c>
      <c r="C223" s="6" t="s">
        <v>191</v>
      </c>
      <c r="D223" s="7" t="s">
        <v>673</v>
      </c>
      <c r="E223" s="6" t="s">
        <v>220</v>
      </c>
      <c r="F223" s="8">
        <v>2</v>
      </c>
      <c r="G223" s="8">
        <v>5168.51</v>
      </c>
      <c r="H223" s="8">
        <f t="shared" si="8"/>
        <v>6317.46</v>
      </c>
      <c r="I223" s="8">
        <f t="shared" si="9"/>
        <v>12634.92</v>
      </c>
      <c r="J223" s="10">
        <f t="shared" si="5"/>
        <v>1.179477068758024E-3</v>
      </c>
      <c r="K223" s="33" t="s">
        <v>5599</v>
      </c>
      <c r="L223" s="39">
        <v>0</v>
      </c>
      <c r="M223" s="32">
        <v>6317.46</v>
      </c>
      <c r="O223" s="32">
        <v>12634.92</v>
      </c>
    </row>
    <row r="224" spans="1:15" ht="41.4">
      <c r="A224" s="6" t="s">
        <v>674</v>
      </c>
      <c r="B224" s="6" t="s">
        <v>675</v>
      </c>
      <c r="C224" s="6" t="s">
        <v>191</v>
      </c>
      <c r="D224" s="7" t="s">
        <v>676</v>
      </c>
      <c r="E224" s="6" t="s">
        <v>220</v>
      </c>
      <c r="F224" s="8">
        <v>2</v>
      </c>
      <c r="G224" s="8">
        <v>2576.1</v>
      </c>
      <c r="H224" s="8">
        <f t="shared" si="8"/>
        <v>3148.76</v>
      </c>
      <c r="I224" s="8">
        <f t="shared" si="9"/>
        <v>6297.52</v>
      </c>
      <c r="J224" s="10">
        <f t="shared" si="5"/>
        <v>5.8787712387929896E-4</v>
      </c>
      <c r="K224" s="33" t="s">
        <v>5599</v>
      </c>
      <c r="L224" s="39">
        <v>0</v>
      </c>
      <c r="M224" s="32">
        <v>3148.76</v>
      </c>
      <c r="O224" s="32">
        <v>6297.52</v>
      </c>
    </row>
    <row r="225" spans="1:15" ht="41.4">
      <c r="A225" s="6" t="s">
        <v>677</v>
      </c>
      <c r="B225" s="6" t="s">
        <v>678</v>
      </c>
      <c r="C225" s="6" t="s">
        <v>165</v>
      </c>
      <c r="D225" s="7" t="s">
        <v>679</v>
      </c>
      <c r="E225" s="6" t="s">
        <v>167</v>
      </c>
      <c r="F225" s="8">
        <v>192.67599999999999</v>
      </c>
      <c r="G225" s="8">
        <v>646.83000000000004</v>
      </c>
      <c r="H225" s="8">
        <f t="shared" si="8"/>
        <v>790.62</v>
      </c>
      <c r="I225" s="8">
        <f t="shared" si="9"/>
        <v>152333.49</v>
      </c>
      <c r="J225" s="10">
        <f t="shared" si="5"/>
        <v>1.4220419144630892E-2</v>
      </c>
      <c r="K225" s="33" t="s">
        <v>5599</v>
      </c>
      <c r="L225" s="39">
        <v>0</v>
      </c>
      <c r="M225" s="32">
        <v>790.62</v>
      </c>
      <c r="O225" s="32">
        <v>152333.49</v>
      </c>
    </row>
    <row r="226" spans="1:15" ht="41.4">
      <c r="A226" s="6" t="s">
        <v>680</v>
      </c>
      <c r="B226" s="6" t="s">
        <v>681</v>
      </c>
      <c r="C226" s="6" t="s">
        <v>165</v>
      </c>
      <c r="D226" s="7" t="s">
        <v>682</v>
      </c>
      <c r="E226" s="6" t="s">
        <v>167</v>
      </c>
      <c r="F226" s="8">
        <v>140.98599999999999</v>
      </c>
      <c r="G226" s="8">
        <v>428.63</v>
      </c>
      <c r="H226" s="8">
        <f t="shared" si="8"/>
        <v>523.91</v>
      </c>
      <c r="I226" s="8">
        <f t="shared" si="9"/>
        <v>73863.97</v>
      </c>
      <c r="J226" s="10">
        <f t="shared" si="5"/>
        <v>6.8952441980187152E-3</v>
      </c>
      <c r="K226" s="33" t="s">
        <v>5599</v>
      </c>
      <c r="L226" s="39">
        <v>0</v>
      </c>
      <c r="M226" s="32">
        <v>523.91</v>
      </c>
      <c r="O226" s="32">
        <v>73863.97</v>
      </c>
    </row>
    <row r="227" spans="1:15" ht="82.8">
      <c r="A227" s="6" t="s">
        <v>683</v>
      </c>
      <c r="B227" s="6" t="s">
        <v>684</v>
      </c>
      <c r="C227" s="6" t="s">
        <v>165</v>
      </c>
      <c r="D227" s="7" t="s">
        <v>685</v>
      </c>
      <c r="E227" s="6" t="s">
        <v>167</v>
      </c>
      <c r="F227" s="8">
        <v>5.6769999999999996</v>
      </c>
      <c r="G227" s="8">
        <v>1579.08</v>
      </c>
      <c r="H227" s="8">
        <f t="shared" si="8"/>
        <v>1930.1</v>
      </c>
      <c r="I227" s="8">
        <f t="shared" si="9"/>
        <v>10957.17</v>
      </c>
      <c r="J227" s="10">
        <f t="shared" si="5"/>
        <v>1.0228581386730869E-3</v>
      </c>
      <c r="K227" s="33" t="s">
        <v>5599</v>
      </c>
      <c r="L227" s="39">
        <v>0</v>
      </c>
      <c r="M227" s="32">
        <v>1930.1</v>
      </c>
      <c r="O227" s="32">
        <v>10957.17</v>
      </c>
    </row>
    <row r="228" spans="1:15" ht="110.4">
      <c r="A228" s="6" t="s">
        <v>686</v>
      </c>
      <c r="B228" s="6" t="s">
        <v>687</v>
      </c>
      <c r="C228" s="6" t="s">
        <v>165</v>
      </c>
      <c r="D228" s="7" t="s">
        <v>688</v>
      </c>
      <c r="E228" s="6" t="s">
        <v>167</v>
      </c>
      <c r="F228" s="8">
        <v>1.944</v>
      </c>
      <c r="G228" s="8">
        <v>1506.07</v>
      </c>
      <c r="H228" s="8">
        <f t="shared" si="8"/>
        <v>1840.86</v>
      </c>
      <c r="I228" s="8">
        <f t="shared" si="9"/>
        <v>3578.63</v>
      </c>
      <c r="J228" s="10">
        <f t="shared" si="5"/>
        <v>3.3406717435247138E-4</v>
      </c>
      <c r="K228" s="33" t="s">
        <v>5599</v>
      </c>
      <c r="L228" s="39">
        <v>0</v>
      </c>
      <c r="M228" s="32">
        <v>1840.86</v>
      </c>
      <c r="O228" s="32">
        <v>3578.63</v>
      </c>
    </row>
    <row r="229" spans="1:15" ht="27.6">
      <c r="A229" s="6" t="s">
        <v>689</v>
      </c>
      <c r="B229" s="6" t="s">
        <v>360</v>
      </c>
      <c r="C229" s="6" t="s">
        <v>361</v>
      </c>
      <c r="D229" s="7" t="s">
        <v>690</v>
      </c>
      <c r="E229" s="6" t="s">
        <v>220</v>
      </c>
      <c r="F229" s="8">
        <v>1</v>
      </c>
      <c r="G229" s="8">
        <v>6437.06</v>
      </c>
      <c r="H229" s="8">
        <f t="shared" si="8"/>
        <v>7868.01</v>
      </c>
      <c r="I229" s="8">
        <f t="shared" si="9"/>
        <v>7868.01</v>
      </c>
      <c r="J229" s="10">
        <f t="shared" si="5"/>
        <v>7.3448327110569916E-4</v>
      </c>
      <c r="K229" s="33" t="s">
        <v>5599</v>
      </c>
      <c r="L229" s="39">
        <v>0</v>
      </c>
      <c r="M229" s="32">
        <v>7868.01</v>
      </c>
      <c r="O229" s="32">
        <v>7868.01</v>
      </c>
    </row>
    <row r="230" spans="1:15">
      <c r="A230" s="6" t="s">
        <v>691</v>
      </c>
      <c r="B230" s="6" t="s">
        <v>692</v>
      </c>
      <c r="C230" s="6" t="s">
        <v>509</v>
      </c>
      <c r="D230" s="7" t="s">
        <v>693</v>
      </c>
      <c r="E230" s="6" t="s">
        <v>220</v>
      </c>
      <c r="F230" s="8">
        <v>3</v>
      </c>
      <c r="G230" s="8">
        <v>176.78</v>
      </c>
      <c r="H230" s="8">
        <f t="shared" si="8"/>
        <v>216.07</v>
      </c>
      <c r="I230" s="8">
        <f t="shared" si="9"/>
        <v>648.21</v>
      </c>
      <c r="J230" s="10">
        <f t="shared" si="5"/>
        <v>6.0510777332950173E-5</v>
      </c>
      <c r="K230" s="33" t="s">
        <v>5599</v>
      </c>
      <c r="L230" s="39">
        <v>0</v>
      </c>
      <c r="M230" s="32">
        <v>216.07</v>
      </c>
      <c r="O230" s="32">
        <v>648.21</v>
      </c>
    </row>
    <row r="231" spans="1:15">
      <c r="A231" s="15" t="s">
        <v>85</v>
      </c>
      <c r="B231" s="15"/>
      <c r="C231" s="15"/>
      <c r="D231" s="16" t="s">
        <v>86</v>
      </c>
      <c r="E231" s="15"/>
      <c r="F231" s="17">
        <v>1</v>
      </c>
      <c r="G231" s="17"/>
      <c r="H231" s="17">
        <f>SUM(I232,I233,I234,I235,I236,I237,I238,I239,I240,I241,I242,I243)</f>
        <v>241704.43000000002</v>
      </c>
      <c r="I231" s="17">
        <f>H231</f>
        <v>241704.43000000002</v>
      </c>
      <c r="J231" s="18">
        <f t="shared" si="5"/>
        <v>2.2563247935264253E-2</v>
      </c>
      <c r="K231" s="33" t="s">
        <v>5599</v>
      </c>
      <c r="L231" s="39">
        <v>0</v>
      </c>
      <c r="M231" s="32"/>
      <c r="O231" s="32"/>
    </row>
    <row r="232" spans="1:15" ht="96.6">
      <c r="A232" s="6" t="s">
        <v>694</v>
      </c>
      <c r="B232" s="6" t="s">
        <v>695</v>
      </c>
      <c r="C232" s="6" t="s">
        <v>165</v>
      </c>
      <c r="D232" s="7" t="s">
        <v>696</v>
      </c>
      <c r="E232" s="6" t="s">
        <v>236</v>
      </c>
      <c r="F232" s="8">
        <v>27.93</v>
      </c>
      <c r="G232" s="8">
        <v>522.12</v>
      </c>
      <c r="H232" s="8">
        <f t="shared" ref="H232:H243" si="10">ROUND(IF(K232="SIM",M232*(1-L232),M232),2)</f>
        <v>638.17999999999995</v>
      </c>
      <c r="I232" s="8">
        <f t="shared" ref="I232:I243" si="11">ROUND(IF(K232="SIM",O232*(1-L232),O232),2)</f>
        <v>17824.36</v>
      </c>
      <c r="J232" s="10">
        <f t="shared" si="5"/>
        <v>1.6639142855900768E-3</v>
      </c>
      <c r="K232" s="33" t="s">
        <v>5599</v>
      </c>
      <c r="L232" s="39">
        <v>0</v>
      </c>
      <c r="M232" s="32">
        <v>638.17999999999995</v>
      </c>
      <c r="O232" s="32">
        <v>17824.36</v>
      </c>
    </row>
    <row r="233" spans="1:15" ht="27.6">
      <c r="A233" s="6" t="s">
        <v>697</v>
      </c>
      <c r="B233" s="6" t="s">
        <v>698</v>
      </c>
      <c r="C233" s="6" t="s">
        <v>509</v>
      </c>
      <c r="D233" s="7" t="s">
        <v>699</v>
      </c>
      <c r="E233" s="6" t="s">
        <v>236</v>
      </c>
      <c r="F233" s="8">
        <v>6.2030000000000003</v>
      </c>
      <c r="G233" s="8">
        <v>869.77</v>
      </c>
      <c r="H233" s="8">
        <f t="shared" si="10"/>
        <v>1063.1099999999999</v>
      </c>
      <c r="I233" s="8">
        <f t="shared" si="11"/>
        <v>6594.47</v>
      </c>
      <c r="J233" s="10">
        <f t="shared" si="5"/>
        <v>6.1559757763505639E-4</v>
      </c>
      <c r="K233" s="33" t="s">
        <v>5599</v>
      </c>
      <c r="L233" s="39">
        <v>0</v>
      </c>
      <c r="M233" s="32">
        <v>1063.1099999999999</v>
      </c>
      <c r="O233" s="32">
        <v>6594.47</v>
      </c>
    </row>
    <row r="234" spans="1:15" ht="41.4">
      <c r="A234" s="6" t="s">
        <v>700</v>
      </c>
      <c r="B234" s="6" t="s">
        <v>360</v>
      </c>
      <c r="C234" s="6" t="s">
        <v>361</v>
      </c>
      <c r="D234" s="7" t="s">
        <v>701</v>
      </c>
      <c r="E234" s="6" t="s">
        <v>220</v>
      </c>
      <c r="F234" s="8">
        <v>12</v>
      </c>
      <c r="G234" s="8">
        <v>381.21</v>
      </c>
      <c r="H234" s="8">
        <f t="shared" si="10"/>
        <v>465.95</v>
      </c>
      <c r="I234" s="8">
        <f t="shared" si="11"/>
        <v>5591.4</v>
      </c>
      <c r="J234" s="10">
        <f t="shared" si="5"/>
        <v>5.2196041464873659E-4</v>
      </c>
      <c r="K234" s="33" t="s">
        <v>5599</v>
      </c>
      <c r="L234" s="39">
        <v>0</v>
      </c>
      <c r="M234" s="32">
        <v>465.95</v>
      </c>
      <c r="O234" s="32">
        <v>5591.4</v>
      </c>
    </row>
    <row r="235" spans="1:15" ht="41.4">
      <c r="A235" s="6" t="s">
        <v>702</v>
      </c>
      <c r="B235" s="6" t="s">
        <v>360</v>
      </c>
      <c r="C235" s="6" t="s">
        <v>361</v>
      </c>
      <c r="D235" s="7" t="s">
        <v>703</v>
      </c>
      <c r="E235" s="6" t="s">
        <v>220</v>
      </c>
      <c r="F235" s="8">
        <v>1</v>
      </c>
      <c r="G235" s="8">
        <v>11007.88</v>
      </c>
      <c r="H235" s="8">
        <f t="shared" si="10"/>
        <v>13454.93</v>
      </c>
      <c r="I235" s="8">
        <f t="shared" si="11"/>
        <v>13454.93</v>
      </c>
      <c r="J235" s="10">
        <f t="shared" si="5"/>
        <v>1.2560254751707491E-3</v>
      </c>
      <c r="K235" s="33" t="s">
        <v>5599</v>
      </c>
      <c r="L235" s="39">
        <v>0</v>
      </c>
      <c r="M235" s="32">
        <v>13454.93</v>
      </c>
      <c r="O235" s="32">
        <v>13454.93</v>
      </c>
    </row>
    <row r="236" spans="1:15" ht="110.4">
      <c r="A236" s="6" t="s">
        <v>704</v>
      </c>
      <c r="B236" s="6" t="s">
        <v>705</v>
      </c>
      <c r="C236" s="6" t="s">
        <v>165</v>
      </c>
      <c r="D236" s="7" t="s">
        <v>706</v>
      </c>
      <c r="E236" s="6" t="s">
        <v>167</v>
      </c>
      <c r="F236" s="8">
        <v>115.76900000000001</v>
      </c>
      <c r="G236" s="8">
        <v>950</v>
      </c>
      <c r="H236" s="8">
        <f t="shared" si="10"/>
        <v>1161.18</v>
      </c>
      <c r="I236" s="8">
        <f t="shared" si="11"/>
        <v>134428.64000000001</v>
      </c>
      <c r="J236" s="10">
        <f t="shared" si="5"/>
        <v>1.2548991071120962E-2</v>
      </c>
      <c r="K236" s="33" t="s">
        <v>5599</v>
      </c>
      <c r="L236" s="39">
        <v>0</v>
      </c>
      <c r="M236" s="32">
        <v>1161.18</v>
      </c>
      <c r="O236" s="32">
        <v>134428.64000000001</v>
      </c>
    </row>
    <row r="237" spans="1:15" ht="138">
      <c r="A237" s="6" t="s">
        <v>707</v>
      </c>
      <c r="B237" s="6" t="s">
        <v>708</v>
      </c>
      <c r="C237" s="6" t="s">
        <v>165</v>
      </c>
      <c r="D237" s="7" t="s">
        <v>709</v>
      </c>
      <c r="E237" s="6" t="s">
        <v>236</v>
      </c>
      <c r="F237" s="8">
        <v>5.1369999999999996</v>
      </c>
      <c r="G237" s="8">
        <v>878.25</v>
      </c>
      <c r="H237" s="8">
        <f t="shared" si="10"/>
        <v>1073.48</v>
      </c>
      <c r="I237" s="8">
        <f t="shared" si="11"/>
        <v>5514.46</v>
      </c>
      <c r="J237" s="10">
        <f t="shared" si="5"/>
        <v>5.1477802127622278E-4</v>
      </c>
      <c r="K237" s="33" t="s">
        <v>5599</v>
      </c>
      <c r="L237" s="39">
        <v>0</v>
      </c>
      <c r="M237" s="32">
        <v>1073.48</v>
      </c>
      <c r="O237" s="32">
        <v>5514.46</v>
      </c>
    </row>
    <row r="238" spans="1:15" ht="55.2">
      <c r="A238" s="6" t="s">
        <v>710</v>
      </c>
      <c r="B238" s="6" t="s">
        <v>711</v>
      </c>
      <c r="C238" s="6" t="s">
        <v>165</v>
      </c>
      <c r="D238" s="7" t="s">
        <v>712</v>
      </c>
      <c r="E238" s="6" t="s">
        <v>220</v>
      </c>
      <c r="F238" s="8">
        <v>120</v>
      </c>
      <c r="G238" s="8">
        <v>121.29</v>
      </c>
      <c r="H238" s="8">
        <f t="shared" si="10"/>
        <v>148.25</v>
      </c>
      <c r="I238" s="8">
        <f t="shared" si="11"/>
        <v>17790</v>
      </c>
      <c r="J238" s="10">
        <f t="shared" si="5"/>
        <v>1.6607067597741217E-3</v>
      </c>
      <c r="K238" s="33" t="s">
        <v>5599</v>
      </c>
      <c r="L238" s="39">
        <v>0</v>
      </c>
      <c r="M238" s="32">
        <v>148.25</v>
      </c>
      <c r="O238" s="32">
        <v>17790</v>
      </c>
    </row>
    <row r="239" spans="1:15" ht="96.6">
      <c r="A239" s="6" t="s">
        <v>713</v>
      </c>
      <c r="B239" s="6" t="s">
        <v>714</v>
      </c>
      <c r="C239" s="6" t="s">
        <v>165</v>
      </c>
      <c r="D239" s="7" t="s">
        <v>715</v>
      </c>
      <c r="E239" s="6" t="s">
        <v>167</v>
      </c>
      <c r="F239" s="8">
        <v>20.318000000000001</v>
      </c>
      <c r="G239" s="8">
        <v>745.76</v>
      </c>
      <c r="H239" s="8">
        <f t="shared" si="10"/>
        <v>911.54</v>
      </c>
      <c r="I239" s="8">
        <f t="shared" si="11"/>
        <v>18520.66</v>
      </c>
      <c r="J239" s="10">
        <f t="shared" si="5"/>
        <v>1.7289142921572899E-3</v>
      </c>
      <c r="K239" s="33" t="s">
        <v>5599</v>
      </c>
      <c r="L239" s="39">
        <v>0</v>
      </c>
      <c r="M239" s="32">
        <v>911.54</v>
      </c>
      <c r="O239" s="32">
        <v>18520.66</v>
      </c>
    </row>
    <row r="240" spans="1:15" ht="27.6">
      <c r="A240" s="6" t="s">
        <v>716</v>
      </c>
      <c r="B240" s="6" t="s">
        <v>717</v>
      </c>
      <c r="C240" s="6" t="s">
        <v>191</v>
      </c>
      <c r="D240" s="7" t="s">
        <v>718</v>
      </c>
      <c r="E240" s="6" t="s">
        <v>167</v>
      </c>
      <c r="F240" s="8">
        <v>6.86</v>
      </c>
      <c r="G240" s="8">
        <v>786.37</v>
      </c>
      <c r="H240" s="8">
        <f t="shared" si="10"/>
        <v>961.18</v>
      </c>
      <c r="I240" s="8">
        <f t="shared" si="11"/>
        <v>6593.69</v>
      </c>
      <c r="J240" s="10">
        <f t="shared" si="5"/>
        <v>6.1552476418521803E-4</v>
      </c>
      <c r="K240" s="33" t="s">
        <v>5599</v>
      </c>
      <c r="L240" s="39">
        <v>0</v>
      </c>
      <c r="M240" s="32">
        <v>961.18</v>
      </c>
      <c r="O240" s="32">
        <v>6593.69</v>
      </c>
    </row>
    <row r="241" spans="1:15" ht="27.6">
      <c r="A241" s="6" t="s">
        <v>719</v>
      </c>
      <c r="B241" s="6" t="s">
        <v>720</v>
      </c>
      <c r="C241" s="6" t="s">
        <v>509</v>
      </c>
      <c r="D241" s="7" t="s">
        <v>721</v>
      </c>
      <c r="E241" s="6" t="s">
        <v>167</v>
      </c>
      <c r="F241" s="8">
        <v>11.638</v>
      </c>
      <c r="G241" s="8">
        <v>960.64</v>
      </c>
      <c r="H241" s="8">
        <f t="shared" si="10"/>
        <v>1174.19</v>
      </c>
      <c r="I241" s="8">
        <f t="shared" si="11"/>
        <v>13665.22</v>
      </c>
      <c r="J241" s="10">
        <f t="shared" si="5"/>
        <v>1.275656167948315E-3</v>
      </c>
      <c r="K241" s="33" t="s">
        <v>5599</v>
      </c>
      <c r="L241" s="39">
        <v>0</v>
      </c>
      <c r="M241" s="32">
        <v>1174.19</v>
      </c>
      <c r="O241" s="32">
        <v>13665.22</v>
      </c>
    </row>
    <row r="242" spans="1:15">
      <c r="A242" s="6" t="s">
        <v>722</v>
      </c>
      <c r="B242" s="6" t="s">
        <v>723</v>
      </c>
      <c r="C242" s="6" t="s">
        <v>509</v>
      </c>
      <c r="D242" s="7" t="s">
        <v>724</v>
      </c>
      <c r="E242" s="6" t="s">
        <v>220</v>
      </c>
      <c r="F242" s="8">
        <v>1</v>
      </c>
      <c r="G242" s="8">
        <v>1312.33</v>
      </c>
      <c r="H242" s="8">
        <f t="shared" si="10"/>
        <v>1604.06</v>
      </c>
      <c r="I242" s="8">
        <f t="shared" si="11"/>
        <v>1604.06</v>
      </c>
      <c r="J242" s="10">
        <f t="shared" si="5"/>
        <v>1.4973992608674974E-4</v>
      </c>
      <c r="K242" s="33" t="s">
        <v>5599</v>
      </c>
      <c r="L242" s="39">
        <v>0</v>
      </c>
      <c r="M242" s="32">
        <v>1604.06</v>
      </c>
      <c r="O242" s="32">
        <v>1604.06</v>
      </c>
    </row>
    <row r="243" spans="1:15" ht="27.6">
      <c r="A243" s="6" t="s">
        <v>725</v>
      </c>
      <c r="B243" s="6" t="s">
        <v>726</v>
      </c>
      <c r="C243" s="6" t="s">
        <v>165</v>
      </c>
      <c r="D243" s="7" t="s">
        <v>727</v>
      </c>
      <c r="E243" s="6" t="s">
        <v>220</v>
      </c>
      <c r="F243" s="8">
        <v>2</v>
      </c>
      <c r="G243" s="8">
        <v>50.13</v>
      </c>
      <c r="H243" s="8">
        <f t="shared" si="10"/>
        <v>61.27</v>
      </c>
      <c r="I243" s="8">
        <f t="shared" si="11"/>
        <v>122.54</v>
      </c>
      <c r="J243" s="10">
        <f t="shared" si="5"/>
        <v>1.1439179670754406E-5</v>
      </c>
      <c r="K243" s="33" t="s">
        <v>5599</v>
      </c>
      <c r="L243" s="39">
        <v>0</v>
      </c>
      <c r="M243" s="32">
        <v>61.27</v>
      </c>
      <c r="O243" s="32">
        <v>122.54</v>
      </c>
    </row>
    <row r="244" spans="1:15">
      <c r="A244" s="15" t="s">
        <v>87</v>
      </c>
      <c r="B244" s="15"/>
      <c r="C244" s="15"/>
      <c r="D244" s="16" t="s">
        <v>88</v>
      </c>
      <c r="E244" s="15"/>
      <c r="F244" s="17">
        <v>1</v>
      </c>
      <c r="G244" s="17"/>
      <c r="H244" s="17">
        <f>SUM(I245,I246,I247,I248)</f>
        <v>217669.87</v>
      </c>
      <c r="I244" s="17">
        <f>H244</f>
        <v>217669.87</v>
      </c>
      <c r="J244" s="18">
        <f t="shared" si="5"/>
        <v>2.0319607898153701E-2</v>
      </c>
      <c r="K244" s="33" t="s">
        <v>5599</v>
      </c>
      <c r="L244" s="39">
        <v>0</v>
      </c>
      <c r="M244" s="32"/>
      <c r="O244" s="32"/>
    </row>
    <row r="245" spans="1:15" ht="41.4">
      <c r="A245" s="6" t="s">
        <v>728</v>
      </c>
      <c r="B245" s="6" t="s">
        <v>360</v>
      </c>
      <c r="C245" s="6" t="s">
        <v>361</v>
      </c>
      <c r="D245" s="7" t="s">
        <v>729</v>
      </c>
      <c r="E245" s="6" t="s">
        <v>730</v>
      </c>
      <c r="F245" s="8">
        <v>30.593</v>
      </c>
      <c r="G245" s="8">
        <v>455.55</v>
      </c>
      <c r="H245" s="8">
        <f>ROUND(IF(K245="SIM",M245*(1-L245),M245),2)</f>
        <v>556.80999999999995</v>
      </c>
      <c r="I245" s="8">
        <f>ROUND(IF(K245="SIM",O245*(1-L245),O245),2)</f>
        <v>17034.48</v>
      </c>
      <c r="J245" s="10">
        <f t="shared" si="5"/>
        <v>1.5901785320537988E-3</v>
      </c>
      <c r="K245" s="33" t="s">
        <v>5599</v>
      </c>
      <c r="L245" s="39">
        <v>0</v>
      </c>
      <c r="M245" s="32">
        <v>556.80999999999995</v>
      </c>
      <c r="O245" s="32">
        <v>17034.48</v>
      </c>
    </row>
    <row r="246" spans="1:15">
      <c r="A246" s="6" t="s">
        <v>731</v>
      </c>
      <c r="B246" s="6" t="s">
        <v>732</v>
      </c>
      <c r="C246" s="6" t="s">
        <v>509</v>
      </c>
      <c r="D246" s="7" t="s">
        <v>733</v>
      </c>
      <c r="E246" s="6" t="s">
        <v>167</v>
      </c>
      <c r="F246" s="8">
        <v>173.72300000000001</v>
      </c>
      <c r="G246" s="8">
        <v>492.1</v>
      </c>
      <c r="H246" s="8">
        <f>ROUND(IF(K246="SIM",M246*(1-L246),M246),2)</f>
        <v>601.49</v>
      </c>
      <c r="I246" s="8">
        <f>ROUND(IF(K246="SIM",O246*(1-L246),O246),2)</f>
        <v>104492.64</v>
      </c>
      <c r="J246" s="10">
        <f t="shared" si="5"/>
        <v>9.7544482065567047E-3</v>
      </c>
      <c r="K246" s="33" t="s">
        <v>5599</v>
      </c>
      <c r="L246" s="39">
        <v>0</v>
      </c>
      <c r="M246" s="32">
        <v>601.49</v>
      </c>
      <c r="O246" s="32">
        <v>104492.64</v>
      </c>
    </row>
    <row r="247" spans="1:15" ht="41.4">
      <c r="A247" s="6" t="s">
        <v>734</v>
      </c>
      <c r="B247" s="6" t="s">
        <v>360</v>
      </c>
      <c r="C247" s="6" t="s">
        <v>361</v>
      </c>
      <c r="D247" s="7" t="s">
        <v>735</v>
      </c>
      <c r="E247" s="6" t="s">
        <v>236</v>
      </c>
      <c r="F247" s="8">
        <v>322.73500000000001</v>
      </c>
      <c r="G247" s="8">
        <v>57.5</v>
      </c>
      <c r="H247" s="8">
        <f>ROUND(IF(K247="SIM",M247*(1-L247),M247),2)</f>
        <v>70.28</v>
      </c>
      <c r="I247" s="8">
        <f>ROUND(IF(K247="SIM",O247*(1-L247),O247),2)</f>
        <v>22681.81</v>
      </c>
      <c r="J247" s="10">
        <f t="shared" si="5"/>
        <v>2.1173600444582504E-3</v>
      </c>
      <c r="K247" s="33" t="s">
        <v>5599</v>
      </c>
      <c r="L247" s="39">
        <v>0</v>
      </c>
      <c r="M247" s="32">
        <v>70.28</v>
      </c>
      <c r="O247" s="32">
        <v>22681.81</v>
      </c>
    </row>
    <row r="248" spans="1:15" ht="27.6">
      <c r="A248" s="6" t="s">
        <v>736</v>
      </c>
      <c r="B248" s="6" t="s">
        <v>737</v>
      </c>
      <c r="C248" s="6" t="s">
        <v>509</v>
      </c>
      <c r="D248" s="7" t="s">
        <v>738</v>
      </c>
      <c r="E248" s="6" t="s">
        <v>167</v>
      </c>
      <c r="F248" s="8">
        <v>208.96299999999999</v>
      </c>
      <c r="G248" s="8">
        <v>287.62</v>
      </c>
      <c r="H248" s="8">
        <f>ROUND(IF(K248="SIM",M248*(1-L248),M248),2)</f>
        <v>351.55</v>
      </c>
      <c r="I248" s="8">
        <f>ROUND(IF(K248="SIM",O248*(1-L248),O248),2)</f>
        <v>73460.94</v>
      </c>
      <c r="J248" s="10">
        <f t="shared" si="5"/>
        <v>6.8576211150849454E-3</v>
      </c>
      <c r="K248" s="33" t="s">
        <v>5599</v>
      </c>
      <c r="L248" s="39">
        <v>0</v>
      </c>
      <c r="M248" s="32">
        <v>351.55</v>
      </c>
      <c r="O248" s="32">
        <v>73460.94</v>
      </c>
    </row>
    <row r="249" spans="1:15">
      <c r="A249" s="15" t="s">
        <v>89</v>
      </c>
      <c r="B249" s="15"/>
      <c r="C249" s="15"/>
      <c r="D249" s="16" t="s">
        <v>90</v>
      </c>
      <c r="E249" s="15"/>
      <c r="F249" s="17">
        <v>1</v>
      </c>
      <c r="G249" s="17"/>
      <c r="H249" s="17">
        <f>SUM(I250)</f>
        <v>24235.24</v>
      </c>
      <c r="I249" s="17">
        <f>H249</f>
        <v>24235.24</v>
      </c>
      <c r="J249" s="18">
        <f t="shared" si="5"/>
        <v>2.2623736308458793E-3</v>
      </c>
      <c r="K249" s="33" t="s">
        <v>5599</v>
      </c>
      <c r="L249" s="39">
        <v>0</v>
      </c>
      <c r="M249" s="32"/>
      <c r="O249" s="32"/>
    </row>
    <row r="250" spans="1:15" ht="27.6">
      <c r="A250" s="6" t="s">
        <v>739</v>
      </c>
      <c r="B250" s="6" t="s">
        <v>360</v>
      </c>
      <c r="C250" s="6" t="s">
        <v>361</v>
      </c>
      <c r="D250" s="7" t="s">
        <v>740</v>
      </c>
      <c r="E250" s="6" t="s">
        <v>167</v>
      </c>
      <c r="F250" s="8">
        <v>15.467000000000001</v>
      </c>
      <c r="G250" s="8">
        <v>1281.93</v>
      </c>
      <c r="H250" s="8">
        <f>ROUND(IF(K250="SIM",M250*(1-L250),M250),2)</f>
        <v>1566.9</v>
      </c>
      <c r="I250" s="8">
        <f>ROUND(IF(K250="SIM",O250*(1-L250),O250),2)</f>
        <v>24235.24</v>
      </c>
      <c r="J250" s="10">
        <f t="shared" si="5"/>
        <v>2.2623736308458793E-3</v>
      </c>
      <c r="K250" s="33" t="s">
        <v>5599</v>
      </c>
      <c r="L250" s="39">
        <v>0</v>
      </c>
      <c r="M250" s="32">
        <v>1566.9</v>
      </c>
      <c r="O250" s="32">
        <v>24235.24</v>
      </c>
    </row>
    <row r="251" spans="1:15">
      <c r="A251" s="11" t="s">
        <v>91</v>
      </c>
      <c r="B251" s="11"/>
      <c r="C251" s="11"/>
      <c r="D251" s="12" t="s">
        <v>92</v>
      </c>
      <c r="E251" s="11"/>
      <c r="F251" s="13">
        <v>1</v>
      </c>
      <c r="G251" s="13"/>
      <c r="H251" s="13">
        <f>SUM(I253,I254,I255,I256,I257,I258,I259,I260,I261,I262,I263,I264,I265,I266,I267,I268,I269,I270,I271,I272,I273,I274,I275,I276,I277,I278,I279,I280,I281,I282,I283,I284,I285,I286,I287,I288,I289,I290,I291,I293,I294,I295,I296,I297,I298,I299,I300,I301,I302,I303,I304,I305,I306,I307,I308,I309,I310,I311,I312,I313,I314,I315,I316,I317,I318,I319,I320,I321,I322,I323,I324,I325,I326,I328,I329,I330,I331,I332,I333,I334,I335,I336,I337,I338,I339,I340,I341,I342,I343,I344,I345,I346,I347,I348,I349,I350,I351,I353,I354,I355,I356,I357,I358,I359,I360,I361,I362,I363,I364,I365,I366,I367,I368,I369,I370,I371,I372,I373,I374,I375,I376,I377,I378,I379,I380,I381,I382,I383,I384,I385,I386,I387,I389,I390,I391,I392,I393,I394,I395,I396,I397,I398,I399,I400,I401,I402,I403,I405,I406,I407,I408,I409,I410,I411,I412,I413,I414,I415,I416,I417,I418,I419,I420,I421,I422,I423,I424,I425,I426,I427,I428,I429,I431,I432,I433,I434,I435,I436,I437,I438,I439,I440,I441,I443,I444,I445,I446,I448,I449,I450,I451,I452,I453,I454,I455,I456,I457,I458,I459,I460,I461,I462,I463,I464)</f>
        <v>396849.75999999989</v>
      </c>
      <c r="I251" s="13">
        <f>H251</f>
        <v>396849.75999999989</v>
      </c>
      <c r="J251" s="14">
        <f t="shared" si="5"/>
        <v>3.7046153965527698E-2</v>
      </c>
      <c r="K251" s="33" t="s">
        <v>5599</v>
      </c>
      <c r="L251" s="39">
        <v>0</v>
      </c>
      <c r="M251" s="32"/>
      <c r="O251" s="32"/>
    </row>
    <row r="252" spans="1:15">
      <c r="A252" s="15" t="s">
        <v>93</v>
      </c>
      <c r="B252" s="15"/>
      <c r="C252" s="15"/>
      <c r="D252" s="16" t="s">
        <v>94</v>
      </c>
      <c r="E252" s="15"/>
      <c r="F252" s="17">
        <v>1</v>
      </c>
      <c r="G252" s="17"/>
      <c r="H252" s="17">
        <f>SUM(I253,I254,I255,I256,I257,I258,I259,I260,I261,I262,I263,I264,I265,I266,I267,I268,I269,I270,I271,I272,I273,I274,I275,I276,I277,I278,I279,I280,I281,I282,I283,I284,I285,I286,I287,I288,I289,I290,I291)</f>
        <v>21193.21</v>
      </c>
      <c r="I252" s="17">
        <f>H252</f>
        <v>21193.21</v>
      </c>
      <c r="J252" s="18">
        <f t="shared" si="5"/>
        <v>1.9783983759591069E-3</v>
      </c>
      <c r="K252" s="33" t="s">
        <v>5599</v>
      </c>
      <c r="L252" s="39">
        <v>0</v>
      </c>
      <c r="M252" s="32"/>
      <c r="O252" s="32"/>
    </row>
    <row r="253" spans="1:15" ht="41.4">
      <c r="A253" s="6" t="s">
        <v>741</v>
      </c>
      <c r="B253" s="6" t="s">
        <v>742</v>
      </c>
      <c r="C253" s="6" t="s">
        <v>191</v>
      </c>
      <c r="D253" s="7" t="s">
        <v>743</v>
      </c>
      <c r="E253" s="6" t="s">
        <v>220</v>
      </c>
      <c r="F253" s="8">
        <v>1</v>
      </c>
      <c r="G253" s="8">
        <v>337.36</v>
      </c>
      <c r="H253" s="8">
        <f>ROUND(IF(K253="SIM",M253*(1-L253),IF('Controle de Grupos'!$B$11="SIM",M253*(1-'Controle de Grupos'!$E$11),M253)),2)</f>
        <v>362.9</v>
      </c>
      <c r="I253" s="8">
        <f>ROUND(IF(K253="SIM",O253*(1-L253),IF('Controle de Grupos'!$B$11="SIM",O253*(1-'Controle de Grupos'!$E$11),O253)),2)</f>
        <v>362.9</v>
      </c>
      <c r="J253" s="10">
        <f t="shared" si="5"/>
        <v>3.3876924290164627E-5</v>
      </c>
      <c r="K253" s="33" t="s">
        <v>5596</v>
      </c>
      <c r="L253" s="39">
        <v>0.119926030854416</v>
      </c>
      <c r="M253" s="32">
        <v>412.35</v>
      </c>
      <c r="O253" s="32">
        <v>412.35</v>
      </c>
    </row>
    <row r="254" spans="1:15" ht="41.4">
      <c r="A254" s="6" t="s">
        <v>744</v>
      </c>
      <c r="B254" s="6" t="s">
        <v>745</v>
      </c>
      <c r="C254" s="6" t="s">
        <v>191</v>
      </c>
      <c r="D254" s="7" t="s">
        <v>746</v>
      </c>
      <c r="E254" s="6" t="s">
        <v>220</v>
      </c>
      <c r="F254" s="8">
        <v>1</v>
      </c>
      <c r="G254" s="8">
        <v>252.49</v>
      </c>
      <c r="H254" s="8">
        <f>ROUND(IF(K254="SIM",M254*(1-L254),IF('Controle de Grupos'!$B$11="SIM",M254*(1-'Controle de Grupos'!$E$11),M254)),2)</f>
        <v>271.60000000000002</v>
      </c>
      <c r="I254" s="8">
        <f>ROUND(IF(K254="SIM",O254*(1-L254),IF('Controle de Grupos'!$B$11="SIM",O254*(1-'Controle de Grupos'!$E$11),O254)),2)</f>
        <v>271.60000000000002</v>
      </c>
      <c r="J254" s="10">
        <f t="shared" si="5"/>
        <v>2.5354016636011889E-5</v>
      </c>
      <c r="K254" s="33" t="s">
        <v>5596</v>
      </c>
      <c r="L254" s="39">
        <v>0.119926030854416</v>
      </c>
      <c r="M254" s="32">
        <v>308.61</v>
      </c>
      <c r="O254" s="32">
        <v>308.61</v>
      </c>
    </row>
    <row r="255" spans="1:15" ht="124.2">
      <c r="A255" s="6" t="s">
        <v>747</v>
      </c>
      <c r="B255" s="6" t="s">
        <v>748</v>
      </c>
      <c r="C255" s="6" t="s">
        <v>165</v>
      </c>
      <c r="D255" s="7" t="s">
        <v>749</v>
      </c>
      <c r="E255" s="6" t="s">
        <v>220</v>
      </c>
      <c r="F255" s="8">
        <v>1</v>
      </c>
      <c r="G255" s="8">
        <v>589.75</v>
      </c>
      <c r="H255" s="8">
        <f>ROUND(IF(K255="SIM",M255*(1-L255),IF('Controle de Grupos'!$B$11="SIM",M255*(1-'Controle de Grupos'!$E$11),M255)),2)</f>
        <v>634.4</v>
      </c>
      <c r="I255" s="8">
        <f>ROUND(IF(K255="SIM",O255*(1-L255),IF('Controle de Grupos'!$B$11="SIM",O255*(1-'Controle de Grupos'!$E$11),O255)),2)</f>
        <v>634.4</v>
      </c>
      <c r="J255" s="10">
        <f t="shared" si="5"/>
        <v>5.9221605868504937E-5</v>
      </c>
      <c r="K255" s="33" t="s">
        <v>5596</v>
      </c>
      <c r="L255" s="39">
        <v>0.119926030854416</v>
      </c>
      <c r="M255" s="32">
        <v>720.85</v>
      </c>
      <c r="O255" s="32">
        <v>720.85</v>
      </c>
    </row>
    <row r="256" spans="1:15" ht="41.4">
      <c r="A256" s="6" t="s">
        <v>750</v>
      </c>
      <c r="B256" s="6" t="s">
        <v>751</v>
      </c>
      <c r="C256" s="6" t="s">
        <v>191</v>
      </c>
      <c r="D256" s="7" t="s">
        <v>752</v>
      </c>
      <c r="E256" s="6" t="s">
        <v>220</v>
      </c>
      <c r="F256" s="8">
        <v>3</v>
      </c>
      <c r="G256" s="8">
        <v>1542.99</v>
      </c>
      <c r="H256" s="8">
        <f>ROUND(IF(K256="SIM",M256*(1-L256),IF('Controle de Grupos'!$B$11="SIM",M256*(1-'Controle de Grupos'!$E$11),M256)),2)</f>
        <v>1659.81</v>
      </c>
      <c r="I256" s="8">
        <f>ROUND(IF(K256="SIM",O256*(1-L256),IF('Controle de Grupos'!$B$11="SIM",O256*(1-'Controle de Grupos'!$E$11),O256)),2)</f>
        <v>4979.43</v>
      </c>
      <c r="J256" s="10">
        <f t="shared" si="5"/>
        <v>4.6483266221596716E-4</v>
      </c>
      <c r="K256" s="33" t="s">
        <v>5596</v>
      </c>
      <c r="L256" s="39">
        <v>0.119926030854416</v>
      </c>
      <c r="M256" s="32">
        <v>1885.99</v>
      </c>
      <c r="O256" s="32">
        <v>5657.97</v>
      </c>
    </row>
    <row r="257" spans="1:15" ht="41.4">
      <c r="A257" s="6" t="s">
        <v>753</v>
      </c>
      <c r="B257" s="6" t="s">
        <v>754</v>
      </c>
      <c r="C257" s="6" t="s">
        <v>191</v>
      </c>
      <c r="D257" s="7" t="s">
        <v>755</v>
      </c>
      <c r="E257" s="6" t="s">
        <v>220</v>
      </c>
      <c r="F257" s="8">
        <v>2</v>
      </c>
      <c r="G257" s="8">
        <v>1639.72</v>
      </c>
      <c r="H257" s="8">
        <f>ROUND(IF(K257="SIM",M257*(1-L257),IF('Controle de Grupos'!$B$11="SIM",M257*(1-'Controle de Grupos'!$E$11),M257)),2)</f>
        <v>1763.86</v>
      </c>
      <c r="I257" s="8">
        <f>ROUND(IF(K257="SIM",O257*(1-L257),IF('Controle de Grupos'!$B$11="SIM",O257*(1-'Controle de Grupos'!$E$11),O257)),2)</f>
        <v>3527.72</v>
      </c>
      <c r="J257" s="10">
        <f t="shared" si="5"/>
        <v>3.2931469649186986E-4</v>
      </c>
      <c r="K257" s="33" t="s">
        <v>5596</v>
      </c>
      <c r="L257" s="39">
        <v>0.119926030854416</v>
      </c>
      <c r="M257" s="32">
        <v>2004.22</v>
      </c>
      <c r="O257" s="32">
        <v>4008.44</v>
      </c>
    </row>
    <row r="258" spans="1:15" ht="27.6">
      <c r="A258" s="6" t="s">
        <v>756</v>
      </c>
      <c r="B258" s="6" t="s">
        <v>757</v>
      </c>
      <c r="C258" s="6" t="s">
        <v>191</v>
      </c>
      <c r="D258" s="7" t="s">
        <v>758</v>
      </c>
      <c r="E258" s="6" t="s">
        <v>220</v>
      </c>
      <c r="F258" s="8">
        <v>2</v>
      </c>
      <c r="G258" s="8">
        <v>115.79</v>
      </c>
      <c r="H258" s="8">
        <f>ROUND(IF(K258="SIM",M258*(1-L258),IF('Controle de Grupos'!$B$11="SIM",M258*(1-'Controle de Grupos'!$E$11),M258)),2)</f>
        <v>124.56</v>
      </c>
      <c r="I258" s="8">
        <f>ROUND(IF(K258="SIM",O258*(1-L258),IF('Controle de Grupos'!$B$11="SIM",O258*(1-'Controle de Grupos'!$E$11),O258)),2)</f>
        <v>249.11</v>
      </c>
      <c r="J258" s="10">
        <f t="shared" si="5"/>
        <v>2.3254562165673497E-5</v>
      </c>
      <c r="K258" s="33" t="s">
        <v>5596</v>
      </c>
      <c r="L258" s="39">
        <v>0.119926030854416</v>
      </c>
      <c r="M258" s="32">
        <v>141.53</v>
      </c>
      <c r="O258" s="32">
        <v>283.06</v>
      </c>
    </row>
    <row r="259" spans="1:15" ht="27.6">
      <c r="A259" s="6" t="s">
        <v>759</v>
      </c>
      <c r="B259" s="6" t="s">
        <v>760</v>
      </c>
      <c r="C259" s="6" t="s">
        <v>191</v>
      </c>
      <c r="D259" s="7" t="s">
        <v>761</v>
      </c>
      <c r="E259" s="6" t="s">
        <v>220</v>
      </c>
      <c r="F259" s="8">
        <v>1</v>
      </c>
      <c r="G259" s="8">
        <v>289.05</v>
      </c>
      <c r="H259" s="8">
        <f>ROUND(IF(K259="SIM",M259*(1-L259),IF('Controle de Grupos'!$B$11="SIM",M259*(1-'Controle de Grupos'!$E$11),M259)),2)</f>
        <v>310.93</v>
      </c>
      <c r="I259" s="8">
        <f>ROUND(IF(K259="SIM",O259*(1-L259),IF('Controle de Grupos'!$B$11="SIM",O259*(1-'Controle de Grupos'!$E$11),O259)),2)</f>
        <v>310.93</v>
      </c>
      <c r="J259" s="10">
        <f t="shared" ref="J259:J322" si="12">IFERROR(I259/$I$696,0)</f>
        <v>2.902549481824439E-5</v>
      </c>
      <c r="K259" s="33" t="s">
        <v>5596</v>
      </c>
      <c r="L259" s="39">
        <v>0.119926030854416</v>
      </c>
      <c r="M259" s="32">
        <v>353.3</v>
      </c>
      <c r="O259" s="32">
        <v>353.3</v>
      </c>
    </row>
    <row r="260" spans="1:15" ht="27.6">
      <c r="A260" s="6" t="s">
        <v>762</v>
      </c>
      <c r="B260" s="6" t="s">
        <v>763</v>
      </c>
      <c r="C260" s="6" t="s">
        <v>191</v>
      </c>
      <c r="D260" s="7" t="s">
        <v>764</v>
      </c>
      <c r="E260" s="6" t="s">
        <v>220</v>
      </c>
      <c r="F260" s="8">
        <v>1</v>
      </c>
      <c r="G260" s="8">
        <v>26.45</v>
      </c>
      <c r="H260" s="8">
        <f>ROUND(IF(K260="SIM",M260*(1-L260),IF('Controle de Grupos'!$B$11="SIM",M260*(1-'Controle de Grupos'!$E$11),M260)),2)</f>
        <v>28.44</v>
      </c>
      <c r="I260" s="8">
        <f>ROUND(IF(K260="SIM",O260*(1-L260),IF('Controle de Grupos'!$B$11="SIM",O260*(1-'Controle de Grupos'!$E$11),O260)),2)</f>
        <v>28.44</v>
      </c>
      <c r="J260" s="10">
        <f t="shared" si="12"/>
        <v>2.6548904017974159E-6</v>
      </c>
      <c r="K260" s="33" t="s">
        <v>5596</v>
      </c>
      <c r="L260" s="39">
        <v>0.119926030854416</v>
      </c>
      <c r="M260" s="32">
        <v>32.32</v>
      </c>
      <c r="O260" s="32">
        <v>32.32</v>
      </c>
    </row>
    <row r="261" spans="1:15" ht="41.4">
      <c r="A261" s="6" t="s">
        <v>765</v>
      </c>
      <c r="B261" s="6" t="s">
        <v>766</v>
      </c>
      <c r="C261" s="6" t="s">
        <v>191</v>
      </c>
      <c r="D261" s="7" t="s">
        <v>767</v>
      </c>
      <c r="E261" s="6" t="s">
        <v>236</v>
      </c>
      <c r="F261" s="8">
        <v>12.1</v>
      </c>
      <c r="G261" s="8">
        <v>36.03</v>
      </c>
      <c r="H261" s="8">
        <f>ROUND(IF(K261="SIM",M261*(1-L261),IF('Controle de Grupos'!$B$11="SIM",M261*(1-'Controle de Grupos'!$E$11),M261)),2)</f>
        <v>38.75</v>
      </c>
      <c r="I261" s="8">
        <f>ROUND(IF(K261="SIM",O261*(1-L261),IF('Controle de Grupos'!$B$11="SIM",O261*(1-'Controle de Grupos'!$E$11),O261)),2)</f>
        <v>468.87</v>
      </c>
      <c r="J261" s="10">
        <f t="shared" si="12"/>
        <v>4.3769284904738196E-5</v>
      </c>
      <c r="K261" s="33" t="s">
        <v>5596</v>
      </c>
      <c r="L261" s="39">
        <v>0.119926030854416</v>
      </c>
      <c r="M261" s="32">
        <v>44.03</v>
      </c>
      <c r="O261" s="32">
        <v>532.76</v>
      </c>
    </row>
    <row r="262" spans="1:15" ht="41.4">
      <c r="A262" s="6" t="s">
        <v>768</v>
      </c>
      <c r="B262" s="6" t="s">
        <v>769</v>
      </c>
      <c r="C262" s="6" t="s">
        <v>191</v>
      </c>
      <c r="D262" s="7" t="s">
        <v>770</v>
      </c>
      <c r="E262" s="6" t="s">
        <v>236</v>
      </c>
      <c r="F262" s="8">
        <v>0.3</v>
      </c>
      <c r="G262" s="8">
        <v>31.41</v>
      </c>
      <c r="H262" s="8">
        <f>ROUND(IF(K262="SIM",M262*(1-L262),IF('Controle de Grupos'!$B$11="SIM",M262*(1-'Controle de Grupos'!$E$11),M262)),2)</f>
        <v>33.79</v>
      </c>
      <c r="I262" s="8">
        <f>ROUND(IF(K262="SIM",O262*(1-L262),IF('Controle de Grupos'!$B$11="SIM",O262*(1-'Controle de Grupos'!$E$11),O262)),2)</f>
        <v>10.130000000000001</v>
      </c>
      <c r="J262" s="10">
        <f t="shared" si="12"/>
        <v>9.4564134213107669E-7</v>
      </c>
      <c r="K262" s="33" t="s">
        <v>5596</v>
      </c>
      <c r="L262" s="39">
        <v>0.119926030854416</v>
      </c>
      <c r="M262" s="32">
        <v>38.39</v>
      </c>
      <c r="O262" s="32">
        <v>11.51</v>
      </c>
    </row>
    <row r="263" spans="1:15" ht="41.4">
      <c r="A263" s="6" t="s">
        <v>771</v>
      </c>
      <c r="B263" s="6" t="s">
        <v>772</v>
      </c>
      <c r="C263" s="6" t="s">
        <v>191</v>
      </c>
      <c r="D263" s="7" t="s">
        <v>773</v>
      </c>
      <c r="E263" s="6" t="s">
        <v>236</v>
      </c>
      <c r="F263" s="8">
        <v>109.7</v>
      </c>
      <c r="G263" s="8">
        <v>42.32</v>
      </c>
      <c r="H263" s="8">
        <f>ROUND(IF(K263="SIM",M263*(1-L263),IF('Controle de Grupos'!$B$11="SIM",M263*(1-'Controle de Grupos'!$E$11),M263)),2)</f>
        <v>45.52</v>
      </c>
      <c r="I263" s="8">
        <f>ROUND(IF(K263="SIM",O263*(1-L263),IF('Controle de Grupos'!$B$11="SIM",O263*(1-'Controle de Grupos'!$E$11),O263)),2)</f>
        <v>4993.26</v>
      </c>
      <c r="J263" s="10">
        <f t="shared" si="12"/>
        <v>4.6612370069194672E-4</v>
      </c>
      <c r="K263" s="33" t="s">
        <v>5596</v>
      </c>
      <c r="L263" s="39">
        <v>0.119926030854416</v>
      </c>
      <c r="M263" s="32">
        <v>51.72</v>
      </c>
      <c r="O263" s="32">
        <v>5673.68</v>
      </c>
    </row>
    <row r="264" spans="1:15" ht="41.4">
      <c r="A264" s="6" t="s">
        <v>774</v>
      </c>
      <c r="B264" s="6" t="s">
        <v>775</v>
      </c>
      <c r="C264" s="6" t="s">
        <v>191</v>
      </c>
      <c r="D264" s="7" t="s">
        <v>776</v>
      </c>
      <c r="E264" s="6" t="s">
        <v>236</v>
      </c>
      <c r="F264" s="8">
        <v>39.700000000000003</v>
      </c>
      <c r="G264" s="8">
        <v>31.82</v>
      </c>
      <c r="H264" s="8">
        <f>ROUND(IF(K264="SIM",M264*(1-L264),IF('Controle de Grupos'!$B$11="SIM",M264*(1-'Controle de Grupos'!$E$11),M264)),2)</f>
        <v>34.229999999999997</v>
      </c>
      <c r="I264" s="8">
        <f>ROUND(IF(K264="SIM",O264*(1-L264),IF('Controle de Grupos'!$B$11="SIM",O264*(1-'Controle de Grupos'!$E$11),O264)),2)</f>
        <v>1358.77</v>
      </c>
      <c r="J264" s="10">
        <f t="shared" si="12"/>
        <v>1.2684196312413059E-4</v>
      </c>
      <c r="K264" s="33" t="s">
        <v>5596</v>
      </c>
      <c r="L264" s="39">
        <v>0.119926030854416</v>
      </c>
      <c r="M264" s="32">
        <v>38.89</v>
      </c>
      <c r="O264" s="32">
        <v>1543.93</v>
      </c>
    </row>
    <row r="265" spans="1:15" ht="27.6">
      <c r="A265" s="6" t="s">
        <v>777</v>
      </c>
      <c r="B265" s="6" t="s">
        <v>778</v>
      </c>
      <c r="C265" s="6" t="s">
        <v>191</v>
      </c>
      <c r="D265" s="7" t="s">
        <v>779</v>
      </c>
      <c r="E265" s="6" t="s">
        <v>220</v>
      </c>
      <c r="F265" s="8">
        <v>1</v>
      </c>
      <c r="G265" s="8">
        <v>37.049999999999997</v>
      </c>
      <c r="H265" s="8">
        <f>ROUND(IF(K265="SIM",M265*(1-L265),IF('Controle de Grupos'!$B$11="SIM",M265*(1-'Controle de Grupos'!$E$11),M265)),2)</f>
        <v>39.85</v>
      </c>
      <c r="I265" s="8">
        <f>ROUND(IF(K265="SIM",O265*(1-L265),IF('Controle de Grupos'!$B$11="SIM",O265*(1-'Controle de Grupos'!$E$11),O265)),2)</f>
        <v>39.85</v>
      </c>
      <c r="J265" s="10">
        <f t="shared" si="12"/>
        <v>3.7200204821247192E-6</v>
      </c>
      <c r="K265" s="33" t="s">
        <v>5596</v>
      </c>
      <c r="L265" s="39">
        <v>0.119926030854416</v>
      </c>
      <c r="M265" s="32">
        <v>45.28</v>
      </c>
      <c r="O265" s="32">
        <v>45.28</v>
      </c>
    </row>
    <row r="266" spans="1:15" ht="27.6">
      <c r="A266" s="6" t="s">
        <v>780</v>
      </c>
      <c r="B266" s="6" t="s">
        <v>781</v>
      </c>
      <c r="C266" s="6" t="s">
        <v>191</v>
      </c>
      <c r="D266" s="7" t="s">
        <v>782</v>
      </c>
      <c r="E266" s="6" t="s">
        <v>220</v>
      </c>
      <c r="F266" s="8">
        <v>1</v>
      </c>
      <c r="G266" s="8">
        <v>44.71</v>
      </c>
      <c r="H266" s="8">
        <f>ROUND(IF(K266="SIM",M266*(1-L266),IF('Controle de Grupos'!$B$11="SIM",M266*(1-'Controle de Grupos'!$E$11),M266)),2)</f>
        <v>48.09</v>
      </c>
      <c r="I266" s="8">
        <f>ROUND(IF(K266="SIM",O266*(1-L266),IF('Controle de Grupos'!$B$11="SIM",O266*(1-'Controle de Grupos'!$E$11),O266)),2)</f>
        <v>48.09</v>
      </c>
      <c r="J266" s="10">
        <f t="shared" si="12"/>
        <v>4.4892292342629301E-6</v>
      </c>
      <c r="K266" s="33" t="s">
        <v>5596</v>
      </c>
      <c r="L266" s="39">
        <v>0.119926030854416</v>
      </c>
      <c r="M266" s="32">
        <v>54.64</v>
      </c>
      <c r="O266" s="32">
        <v>54.64</v>
      </c>
    </row>
    <row r="267" spans="1:15" ht="27.6">
      <c r="A267" s="6" t="s">
        <v>783</v>
      </c>
      <c r="B267" s="6" t="s">
        <v>784</v>
      </c>
      <c r="C267" s="6" t="s">
        <v>191</v>
      </c>
      <c r="D267" s="7" t="s">
        <v>785</v>
      </c>
      <c r="E267" s="6" t="s">
        <v>220</v>
      </c>
      <c r="F267" s="8">
        <v>8</v>
      </c>
      <c r="G267" s="8">
        <v>66.650000000000006</v>
      </c>
      <c r="H267" s="8">
        <f>ROUND(IF(K267="SIM",M267*(1-L267),IF('Controle de Grupos'!$B$11="SIM",M267*(1-'Controle de Grupos'!$E$11),M267)),2)</f>
        <v>71.69</v>
      </c>
      <c r="I267" s="8">
        <f>ROUND(IF(K267="SIM",O267*(1-L267),IF('Controle de Grupos'!$B$11="SIM",O267*(1-'Controle de Grupos'!$E$11),O267)),2)</f>
        <v>573.53</v>
      </c>
      <c r="J267" s="10">
        <f t="shared" si="12"/>
        <v>5.3539356263814053E-5</v>
      </c>
      <c r="K267" s="33" t="s">
        <v>5596</v>
      </c>
      <c r="L267" s="39">
        <v>0.119926030854416</v>
      </c>
      <c r="M267" s="32">
        <v>81.459999999999994</v>
      </c>
      <c r="O267" s="32">
        <v>651.67999999999995</v>
      </c>
    </row>
    <row r="268" spans="1:15" ht="27.6">
      <c r="A268" s="6" t="s">
        <v>786</v>
      </c>
      <c r="B268" s="6" t="s">
        <v>787</v>
      </c>
      <c r="C268" s="6" t="s">
        <v>191</v>
      </c>
      <c r="D268" s="7" t="s">
        <v>788</v>
      </c>
      <c r="E268" s="6" t="s">
        <v>220</v>
      </c>
      <c r="F268" s="8">
        <v>2</v>
      </c>
      <c r="G268" s="8">
        <v>93.12</v>
      </c>
      <c r="H268" s="8">
        <f>ROUND(IF(K268="SIM",M268*(1-L268),IF('Controle de Grupos'!$B$11="SIM",M268*(1-'Controle de Grupos'!$E$11),M268)),2)</f>
        <v>100.17</v>
      </c>
      <c r="I268" s="8">
        <f>ROUND(IF(K268="SIM",O268*(1-L268),IF('Controle de Grupos'!$B$11="SIM",O268*(1-'Controle de Grupos'!$E$11),O268)),2)</f>
        <v>200.34</v>
      </c>
      <c r="J268" s="10">
        <f t="shared" si="12"/>
        <v>1.8701854539243819E-5</v>
      </c>
      <c r="K268" s="33" t="s">
        <v>5596</v>
      </c>
      <c r="L268" s="39">
        <v>0.119926030854416</v>
      </c>
      <c r="M268" s="32">
        <v>113.82</v>
      </c>
      <c r="O268" s="32">
        <v>227.64</v>
      </c>
    </row>
    <row r="269" spans="1:15" ht="55.2">
      <c r="A269" s="6" t="s">
        <v>789</v>
      </c>
      <c r="B269" s="6" t="s">
        <v>790</v>
      </c>
      <c r="C269" s="6" t="s">
        <v>191</v>
      </c>
      <c r="D269" s="7" t="s">
        <v>791</v>
      </c>
      <c r="E269" s="6" t="s">
        <v>220</v>
      </c>
      <c r="F269" s="8">
        <v>1</v>
      </c>
      <c r="G269" s="8">
        <v>22.78</v>
      </c>
      <c r="H269" s="8">
        <f>ROUND(IF(K269="SIM",M269*(1-L269),IF('Controle de Grupos'!$B$11="SIM",M269*(1-'Controle de Grupos'!$E$11),M269)),2)</f>
        <v>24.5</v>
      </c>
      <c r="I269" s="8">
        <f>ROUND(IF(K269="SIM",O269*(1-L269),IF('Controle de Grupos'!$B$11="SIM",O269*(1-'Controle de Grupos'!$E$11),O269)),2)</f>
        <v>24.5</v>
      </c>
      <c r="J269" s="10">
        <f t="shared" si="12"/>
        <v>2.2870891295371548E-6</v>
      </c>
      <c r="K269" s="33" t="s">
        <v>5596</v>
      </c>
      <c r="L269" s="39">
        <v>0.119926030854416</v>
      </c>
      <c r="M269" s="32">
        <v>27.84</v>
      </c>
      <c r="O269" s="32">
        <v>27.84</v>
      </c>
    </row>
    <row r="270" spans="1:15" ht="55.2">
      <c r="A270" s="6" t="s">
        <v>792</v>
      </c>
      <c r="B270" s="6" t="s">
        <v>793</v>
      </c>
      <c r="C270" s="6" t="s">
        <v>191</v>
      </c>
      <c r="D270" s="7" t="s">
        <v>794</v>
      </c>
      <c r="E270" s="6" t="s">
        <v>220</v>
      </c>
      <c r="F270" s="8">
        <v>3</v>
      </c>
      <c r="G270" s="8">
        <v>6.31</v>
      </c>
      <c r="H270" s="8">
        <f>ROUND(IF(K270="SIM",M270*(1-L270),IF('Controle de Grupos'!$B$11="SIM",M270*(1-'Controle de Grupos'!$E$11),M270)),2)</f>
        <v>6.79</v>
      </c>
      <c r="I270" s="8">
        <f>ROUND(IF(K270="SIM",O270*(1-L270),IF('Controle de Grupos'!$B$11="SIM",O270*(1-'Controle de Grupos'!$E$11),O270)),2)</f>
        <v>20.36</v>
      </c>
      <c r="J270" s="10">
        <f t="shared" si="12"/>
        <v>1.9006177419337335E-6</v>
      </c>
      <c r="K270" s="33" t="s">
        <v>5596</v>
      </c>
      <c r="L270" s="39">
        <v>0.119926030854416</v>
      </c>
      <c r="M270" s="32">
        <v>7.71</v>
      </c>
      <c r="O270" s="32">
        <v>23.13</v>
      </c>
    </row>
    <row r="271" spans="1:15" ht="55.2">
      <c r="A271" s="6" t="s">
        <v>795</v>
      </c>
      <c r="B271" s="6" t="s">
        <v>796</v>
      </c>
      <c r="C271" s="6" t="s">
        <v>191</v>
      </c>
      <c r="D271" s="7" t="s">
        <v>797</v>
      </c>
      <c r="E271" s="6" t="s">
        <v>220</v>
      </c>
      <c r="F271" s="8">
        <v>1</v>
      </c>
      <c r="G271" s="8">
        <v>7.98</v>
      </c>
      <c r="H271" s="8">
        <f>ROUND(IF(K271="SIM",M271*(1-L271),IF('Controle de Grupos'!$B$11="SIM",M271*(1-'Controle de Grupos'!$E$11),M271)),2)</f>
        <v>8.58</v>
      </c>
      <c r="I271" s="8">
        <f>ROUND(IF(K271="SIM",O271*(1-L271),IF('Controle de Grupos'!$B$11="SIM",O271*(1-'Controle de Grupos'!$E$11),O271)),2)</f>
        <v>8.58</v>
      </c>
      <c r="J271" s="10">
        <f t="shared" si="12"/>
        <v>8.0094794822158319E-7</v>
      </c>
      <c r="K271" s="33" t="s">
        <v>5596</v>
      </c>
      <c r="L271" s="39">
        <v>0.119926030854416</v>
      </c>
      <c r="M271" s="32">
        <v>9.75</v>
      </c>
      <c r="O271" s="32">
        <v>9.75</v>
      </c>
    </row>
    <row r="272" spans="1:15" ht="41.4">
      <c r="A272" s="6" t="s">
        <v>798</v>
      </c>
      <c r="B272" s="6" t="s">
        <v>799</v>
      </c>
      <c r="C272" s="6" t="s">
        <v>191</v>
      </c>
      <c r="D272" s="7" t="s">
        <v>800</v>
      </c>
      <c r="E272" s="6" t="s">
        <v>220</v>
      </c>
      <c r="F272" s="8">
        <v>2</v>
      </c>
      <c r="G272" s="8">
        <v>16.420000000000002</v>
      </c>
      <c r="H272" s="8">
        <f>ROUND(IF(K272="SIM",M272*(1-L272),IF('Controle de Grupos'!$B$11="SIM",M272*(1-'Controle de Grupos'!$E$11),M272)),2)</f>
        <v>17.66</v>
      </c>
      <c r="I272" s="8">
        <f>ROUND(IF(K272="SIM",O272*(1-L272),IF('Controle de Grupos'!$B$11="SIM",O272*(1-'Controle de Grupos'!$E$11),O272)),2)</f>
        <v>35.33</v>
      </c>
      <c r="J272" s="10">
        <f t="shared" si="12"/>
        <v>3.2980758753692929E-6</v>
      </c>
      <c r="K272" s="33" t="s">
        <v>5596</v>
      </c>
      <c r="L272" s="39">
        <v>0.119926030854416</v>
      </c>
      <c r="M272" s="32">
        <v>20.07</v>
      </c>
      <c r="O272" s="32">
        <v>40.14</v>
      </c>
    </row>
    <row r="273" spans="1:15" ht="41.4">
      <c r="A273" s="6" t="s">
        <v>801</v>
      </c>
      <c r="B273" s="6" t="s">
        <v>802</v>
      </c>
      <c r="C273" s="6" t="s">
        <v>191</v>
      </c>
      <c r="D273" s="7" t="s">
        <v>803</v>
      </c>
      <c r="E273" s="6" t="s">
        <v>220</v>
      </c>
      <c r="F273" s="8">
        <v>1</v>
      </c>
      <c r="G273" s="8">
        <v>18.89</v>
      </c>
      <c r="H273" s="8">
        <f>ROUND(IF(K273="SIM",M273*(1-L273),IF('Controle de Grupos'!$B$11="SIM",M273*(1-'Controle de Grupos'!$E$11),M273)),2)</f>
        <v>20.309999999999999</v>
      </c>
      <c r="I273" s="8">
        <f>ROUND(IF(K273="SIM",O273*(1-L273),IF('Controle de Grupos'!$B$11="SIM",O273*(1-'Controle de Grupos'!$E$11),O273)),2)</f>
        <v>20.309999999999999</v>
      </c>
      <c r="J273" s="10">
        <f t="shared" si="12"/>
        <v>1.8959502130979433E-6</v>
      </c>
      <c r="K273" s="33" t="s">
        <v>5596</v>
      </c>
      <c r="L273" s="39">
        <v>0.119926030854416</v>
      </c>
      <c r="M273" s="32">
        <v>23.08</v>
      </c>
      <c r="O273" s="32">
        <v>23.08</v>
      </c>
    </row>
    <row r="274" spans="1:15" ht="41.4">
      <c r="A274" s="6" t="s">
        <v>804</v>
      </c>
      <c r="B274" s="6" t="s">
        <v>805</v>
      </c>
      <c r="C274" s="6" t="s">
        <v>191</v>
      </c>
      <c r="D274" s="7" t="s">
        <v>806</v>
      </c>
      <c r="E274" s="6" t="s">
        <v>220</v>
      </c>
      <c r="F274" s="8">
        <v>4</v>
      </c>
      <c r="G274" s="8">
        <v>12.82</v>
      </c>
      <c r="H274" s="8">
        <f>ROUND(IF(K274="SIM",M274*(1-L274),IF('Controle de Grupos'!$B$11="SIM",M274*(1-'Controle de Grupos'!$E$11),M274)),2)</f>
        <v>13.78</v>
      </c>
      <c r="I274" s="8">
        <f>ROUND(IF(K274="SIM",O274*(1-L274),IF('Controle de Grupos'!$B$11="SIM",O274*(1-'Controle de Grupos'!$E$11),O274)),2)</f>
        <v>55.13</v>
      </c>
      <c r="J274" s="10">
        <f t="shared" si="12"/>
        <v>5.1464172943421774E-6</v>
      </c>
      <c r="K274" s="33" t="s">
        <v>5596</v>
      </c>
      <c r="L274" s="39">
        <v>0.119926030854416</v>
      </c>
      <c r="M274" s="32">
        <v>15.66</v>
      </c>
      <c r="O274" s="32">
        <v>62.64</v>
      </c>
    </row>
    <row r="275" spans="1:15" ht="41.4">
      <c r="A275" s="6" t="s">
        <v>807</v>
      </c>
      <c r="B275" s="6" t="s">
        <v>808</v>
      </c>
      <c r="C275" s="6" t="s">
        <v>809</v>
      </c>
      <c r="D275" s="7" t="s">
        <v>810</v>
      </c>
      <c r="E275" s="6" t="s">
        <v>220</v>
      </c>
      <c r="F275" s="8">
        <v>26</v>
      </c>
      <c r="G275" s="8">
        <v>17.100000000000001</v>
      </c>
      <c r="H275" s="8">
        <f>ROUND(IF(K275="SIM",M275*(1-L275),IF('Controle de Grupos'!$B$11="SIM",M275*(1-'Controle de Grupos'!$E$11),M275)),2)</f>
        <v>18.39</v>
      </c>
      <c r="I275" s="8">
        <f>ROUND(IF(K275="SIM",O275*(1-L275),IF('Controle de Grupos'!$B$11="SIM",O275*(1-'Controle de Grupos'!$E$11),O275)),2)</f>
        <v>478.23</v>
      </c>
      <c r="J275" s="10">
        <f t="shared" si="12"/>
        <v>4.4643046302798109E-5</v>
      </c>
      <c r="K275" s="33" t="s">
        <v>5596</v>
      </c>
      <c r="L275" s="39">
        <v>0.119926030854416</v>
      </c>
      <c r="M275" s="32">
        <v>20.9</v>
      </c>
      <c r="O275" s="32">
        <v>543.4</v>
      </c>
    </row>
    <row r="276" spans="1:15" ht="41.4">
      <c r="A276" s="6" t="s">
        <v>811</v>
      </c>
      <c r="B276" s="6" t="s">
        <v>812</v>
      </c>
      <c r="C276" s="6" t="s">
        <v>809</v>
      </c>
      <c r="D276" s="7" t="s">
        <v>813</v>
      </c>
      <c r="E276" s="6" t="s">
        <v>220</v>
      </c>
      <c r="F276" s="8">
        <v>2</v>
      </c>
      <c r="G276" s="8">
        <v>21.93</v>
      </c>
      <c r="H276" s="8">
        <f>ROUND(IF(K276="SIM",M276*(1-L276),IF('Controle de Grupos'!$B$11="SIM",M276*(1-'Controle de Grupos'!$E$11),M276)),2)</f>
        <v>23.59</v>
      </c>
      <c r="I276" s="8">
        <f>ROUND(IF(K276="SIM",O276*(1-L276),IF('Controle de Grupos'!$B$11="SIM",O276*(1-'Controle de Grupos'!$E$11),O276)),2)</f>
        <v>47.17</v>
      </c>
      <c r="J276" s="10">
        <f t="shared" si="12"/>
        <v>4.403346703684392E-6</v>
      </c>
      <c r="K276" s="33" t="s">
        <v>5596</v>
      </c>
      <c r="L276" s="39">
        <v>0.119926030854416</v>
      </c>
      <c r="M276" s="32">
        <v>26.8</v>
      </c>
      <c r="O276" s="32">
        <v>53.6</v>
      </c>
    </row>
    <row r="277" spans="1:15" ht="41.4">
      <c r="A277" s="6" t="s">
        <v>814</v>
      </c>
      <c r="B277" s="6" t="s">
        <v>815</v>
      </c>
      <c r="C277" s="6" t="s">
        <v>809</v>
      </c>
      <c r="D277" s="7" t="s">
        <v>816</v>
      </c>
      <c r="E277" s="6" t="s">
        <v>220</v>
      </c>
      <c r="F277" s="8">
        <v>8</v>
      </c>
      <c r="G277" s="8">
        <v>24.67</v>
      </c>
      <c r="H277" s="8">
        <f>ROUND(IF(K277="SIM",M277*(1-L277),IF('Controle de Grupos'!$B$11="SIM",M277*(1-'Controle de Grupos'!$E$11),M277)),2)</f>
        <v>26.53</v>
      </c>
      <c r="I277" s="8">
        <f>ROUND(IF(K277="SIM",O277*(1-L277),IF('Controle de Grupos'!$B$11="SIM",O277*(1-'Controle de Grupos'!$E$11),O277)),2)</f>
        <v>212.27</v>
      </c>
      <c r="J277" s="10">
        <f t="shared" si="12"/>
        <v>1.9815526919463342E-5</v>
      </c>
      <c r="K277" s="33" t="s">
        <v>5596</v>
      </c>
      <c r="L277" s="39">
        <v>0.119926030854416</v>
      </c>
      <c r="M277" s="32">
        <v>30.15</v>
      </c>
      <c r="O277" s="32">
        <v>241.2</v>
      </c>
    </row>
    <row r="278" spans="1:15" ht="41.4">
      <c r="A278" s="6" t="s">
        <v>817</v>
      </c>
      <c r="B278" s="6" t="s">
        <v>818</v>
      </c>
      <c r="C278" s="6" t="s">
        <v>809</v>
      </c>
      <c r="D278" s="7" t="s">
        <v>819</v>
      </c>
      <c r="E278" s="6" t="s">
        <v>220</v>
      </c>
      <c r="F278" s="8">
        <v>1</v>
      </c>
      <c r="G278" s="8">
        <v>18.72</v>
      </c>
      <c r="H278" s="8">
        <f>ROUND(IF(K278="SIM",M278*(1-L278),IF('Controle de Grupos'!$B$11="SIM",M278*(1-'Controle de Grupos'!$E$11),M278)),2)</f>
        <v>20.14</v>
      </c>
      <c r="I278" s="8">
        <f>ROUND(IF(K278="SIM",O278*(1-L278),IF('Controle de Grupos'!$B$11="SIM",O278*(1-'Controle de Grupos'!$E$11),O278)),2)</f>
        <v>20.14</v>
      </c>
      <c r="J278" s="10">
        <f t="shared" si="12"/>
        <v>1.8800806150562571E-6</v>
      </c>
      <c r="K278" s="33" t="s">
        <v>5596</v>
      </c>
      <c r="L278" s="39">
        <v>0.119926030854416</v>
      </c>
      <c r="M278" s="32">
        <v>22.88</v>
      </c>
      <c r="O278" s="32">
        <v>22.88</v>
      </c>
    </row>
    <row r="279" spans="1:15" ht="41.4">
      <c r="A279" s="6" t="s">
        <v>820</v>
      </c>
      <c r="B279" s="6" t="s">
        <v>821</v>
      </c>
      <c r="C279" s="6" t="s">
        <v>822</v>
      </c>
      <c r="D279" s="7" t="s">
        <v>823</v>
      </c>
      <c r="E279" s="6" t="s">
        <v>220</v>
      </c>
      <c r="F279" s="8">
        <v>4</v>
      </c>
      <c r="G279" s="8">
        <v>11.44</v>
      </c>
      <c r="H279" s="8">
        <f>ROUND(IF(K279="SIM",M279*(1-L279),IF('Controle de Grupos'!$B$11="SIM",M279*(1-'Controle de Grupos'!$E$11),M279)),2)</f>
        <v>12.3</v>
      </c>
      <c r="I279" s="8">
        <f>ROUND(IF(K279="SIM",O279*(1-L279),IF('Controle de Grupos'!$B$11="SIM",O279*(1-'Controle de Grupos'!$E$11),O279)),2)</f>
        <v>49.21</v>
      </c>
      <c r="J279" s="10">
        <f t="shared" si="12"/>
        <v>4.5937818801846281E-6</v>
      </c>
      <c r="K279" s="33" t="s">
        <v>5596</v>
      </c>
      <c r="L279" s="39">
        <v>0.119926030854416</v>
      </c>
      <c r="M279" s="32">
        <v>13.98</v>
      </c>
      <c r="O279" s="32">
        <v>55.92</v>
      </c>
    </row>
    <row r="280" spans="1:15" ht="41.4">
      <c r="A280" s="6" t="s">
        <v>824</v>
      </c>
      <c r="B280" s="6" t="s">
        <v>825</v>
      </c>
      <c r="C280" s="6" t="s">
        <v>822</v>
      </c>
      <c r="D280" s="7" t="s">
        <v>826</v>
      </c>
      <c r="E280" s="6" t="s">
        <v>220</v>
      </c>
      <c r="F280" s="8">
        <v>3</v>
      </c>
      <c r="G280" s="8">
        <v>18.559999999999999</v>
      </c>
      <c r="H280" s="8">
        <f>ROUND(IF(K280="SIM",M280*(1-L280),IF('Controle de Grupos'!$B$11="SIM",M280*(1-'Controle de Grupos'!$E$11),M280)),2)</f>
        <v>19.96</v>
      </c>
      <c r="I280" s="8">
        <f>ROUND(IF(K280="SIM",O280*(1-L280),IF('Controle de Grupos'!$B$11="SIM",O280*(1-'Controle de Grupos'!$E$11),O280)),2)</f>
        <v>59.88</v>
      </c>
      <c r="J280" s="10">
        <f t="shared" si="12"/>
        <v>5.5898325337422385E-6</v>
      </c>
      <c r="K280" s="33" t="s">
        <v>5596</v>
      </c>
      <c r="L280" s="39">
        <v>0.119926030854416</v>
      </c>
      <c r="M280" s="32">
        <v>22.68</v>
      </c>
      <c r="O280" s="32">
        <v>68.040000000000006</v>
      </c>
    </row>
    <row r="281" spans="1:15" ht="27.6">
      <c r="A281" s="6" t="s">
        <v>827</v>
      </c>
      <c r="B281" s="6" t="s">
        <v>828</v>
      </c>
      <c r="C281" s="6" t="s">
        <v>829</v>
      </c>
      <c r="D281" s="7" t="s">
        <v>830</v>
      </c>
      <c r="E281" s="6" t="s">
        <v>220</v>
      </c>
      <c r="F281" s="8">
        <v>4</v>
      </c>
      <c r="G281" s="8">
        <v>23.65</v>
      </c>
      <c r="H281" s="8">
        <f>ROUND(IF(K281="SIM",M281*(1-L281),IF('Controle de Grupos'!$B$11="SIM",M281*(1-'Controle de Grupos'!$E$11),M281)),2)</f>
        <v>25.43</v>
      </c>
      <c r="I281" s="8">
        <f>ROUND(IF(K281="SIM",O281*(1-L281),IF('Controle de Grupos'!$B$11="SIM",O281*(1-'Controle de Grupos'!$E$11),O281)),2)</f>
        <v>101.74</v>
      </c>
      <c r="J281" s="10">
        <f t="shared" si="12"/>
        <v>9.4974876750657192E-6</v>
      </c>
      <c r="K281" s="33" t="s">
        <v>5596</v>
      </c>
      <c r="L281" s="39">
        <v>0.119926030854416</v>
      </c>
      <c r="M281" s="32">
        <v>28.9</v>
      </c>
      <c r="O281" s="32">
        <v>115.6</v>
      </c>
    </row>
    <row r="282" spans="1:15" ht="41.4">
      <c r="A282" s="6" t="s">
        <v>831</v>
      </c>
      <c r="B282" s="6" t="s">
        <v>832</v>
      </c>
      <c r="C282" s="6" t="s">
        <v>829</v>
      </c>
      <c r="D282" s="7" t="s">
        <v>833</v>
      </c>
      <c r="E282" s="6" t="s">
        <v>220</v>
      </c>
      <c r="F282" s="8">
        <v>1</v>
      </c>
      <c r="G282" s="8">
        <v>36.520000000000003</v>
      </c>
      <c r="H282" s="8">
        <f>ROUND(IF(K282="SIM",M282*(1-L282),IF('Controle de Grupos'!$B$11="SIM",M282*(1-'Controle de Grupos'!$E$11),M282)),2)</f>
        <v>39.28</v>
      </c>
      <c r="I282" s="8">
        <f>ROUND(IF(K282="SIM",O282*(1-L282),IF('Controle de Grupos'!$B$11="SIM",O282*(1-'Controle de Grupos'!$E$11),O282)),2)</f>
        <v>39.28</v>
      </c>
      <c r="J282" s="10">
        <f t="shared" si="12"/>
        <v>3.6668106533967119E-6</v>
      </c>
      <c r="K282" s="33" t="s">
        <v>5596</v>
      </c>
      <c r="L282" s="39">
        <v>0.119926030854416</v>
      </c>
      <c r="M282" s="32">
        <v>44.63</v>
      </c>
      <c r="O282" s="32">
        <v>44.63</v>
      </c>
    </row>
    <row r="283" spans="1:15" ht="41.4">
      <c r="A283" s="6" t="s">
        <v>834</v>
      </c>
      <c r="B283" s="6" t="s">
        <v>835</v>
      </c>
      <c r="C283" s="6" t="s">
        <v>836</v>
      </c>
      <c r="D283" s="7" t="s">
        <v>837</v>
      </c>
      <c r="E283" s="6" t="s">
        <v>220</v>
      </c>
      <c r="F283" s="8">
        <v>1</v>
      </c>
      <c r="G283" s="8">
        <v>33.700000000000003</v>
      </c>
      <c r="H283" s="8">
        <f>ROUND(IF(K283="SIM",M283*(1-L283),IF('Controle de Grupos'!$B$11="SIM",M283*(1-'Controle de Grupos'!$E$11),M283)),2)</f>
        <v>36.25</v>
      </c>
      <c r="I283" s="8">
        <f>ROUND(IF(K283="SIM",O283*(1-L283),IF('Controle de Grupos'!$B$11="SIM",O283*(1-'Controle de Grupos'!$E$11),O283)),2)</f>
        <v>36.25</v>
      </c>
      <c r="J283" s="10">
        <f t="shared" si="12"/>
        <v>3.383958405947831E-6</v>
      </c>
      <c r="K283" s="33" t="s">
        <v>5596</v>
      </c>
      <c r="L283" s="39">
        <v>0.119926030854416</v>
      </c>
      <c r="M283" s="32">
        <v>41.19</v>
      </c>
      <c r="O283" s="32">
        <v>41.19</v>
      </c>
    </row>
    <row r="284" spans="1:15" ht="27.6">
      <c r="A284" s="6" t="s">
        <v>838</v>
      </c>
      <c r="B284" s="6" t="s">
        <v>839</v>
      </c>
      <c r="C284" s="6" t="s">
        <v>840</v>
      </c>
      <c r="D284" s="7" t="s">
        <v>841</v>
      </c>
      <c r="E284" s="6" t="s">
        <v>220</v>
      </c>
      <c r="F284" s="8">
        <v>5</v>
      </c>
      <c r="G284" s="8">
        <v>19.739999999999998</v>
      </c>
      <c r="H284" s="8">
        <f>ROUND(IF(K284="SIM",M284*(1-L284),IF('Controle de Grupos'!$B$11="SIM",M284*(1-'Controle de Grupos'!$E$11),M284)),2)</f>
        <v>21.23</v>
      </c>
      <c r="I284" s="8">
        <f>ROUND(IF(K284="SIM",O284*(1-L284),IF('Controle de Grupos'!$B$11="SIM",O284*(1-'Controle de Grupos'!$E$11),O284)),2)</f>
        <v>106.14</v>
      </c>
      <c r="J284" s="10">
        <f t="shared" si="12"/>
        <v>9.9082302126152493E-6</v>
      </c>
      <c r="K284" s="33" t="s">
        <v>5596</v>
      </c>
      <c r="L284" s="39">
        <v>0.119926030854416</v>
      </c>
      <c r="M284" s="32">
        <v>24.12</v>
      </c>
      <c r="O284" s="32">
        <v>120.6</v>
      </c>
    </row>
    <row r="285" spans="1:15" ht="27.6">
      <c r="A285" s="6" t="s">
        <v>842</v>
      </c>
      <c r="B285" s="6" t="s">
        <v>843</v>
      </c>
      <c r="C285" s="6" t="s">
        <v>840</v>
      </c>
      <c r="D285" s="7" t="s">
        <v>844</v>
      </c>
      <c r="E285" s="6" t="s">
        <v>220</v>
      </c>
      <c r="F285" s="8">
        <v>2</v>
      </c>
      <c r="G285" s="8">
        <v>33.950000000000003</v>
      </c>
      <c r="H285" s="8">
        <f>ROUND(IF(K285="SIM",M285*(1-L285),IF('Controle de Grupos'!$B$11="SIM",M285*(1-'Controle de Grupos'!$E$11),M285)),2)</f>
        <v>36.51</v>
      </c>
      <c r="I285" s="8">
        <f>ROUND(IF(K285="SIM",O285*(1-L285),IF('Controle de Grupos'!$B$11="SIM",O285*(1-'Controle de Grupos'!$E$11),O285)),2)</f>
        <v>73.03</v>
      </c>
      <c r="J285" s="10">
        <f t="shared" si="12"/>
        <v>6.8173926175550378E-6</v>
      </c>
      <c r="K285" s="33" t="s">
        <v>5596</v>
      </c>
      <c r="L285" s="39">
        <v>0.119926030854416</v>
      </c>
      <c r="M285" s="32">
        <v>41.49</v>
      </c>
      <c r="O285" s="32">
        <v>82.98</v>
      </c>
    </row>
    <row r="286" spans="1:15" ht="27.6">
      <c r="A286" s="6" t="s">
        <v>845</v>
      </c>
      <c r="B286" s="6" t="s">
        <v>846</v>
      </c>
      <c r="C286" s="6" t="s">
        <v>840</v>
      </c>
      <c r="D286" s="7" t="s">
        <v>847</v>
      </c>
      <c r="E286" s="6" t="s">
        <v>220</v>
      </c>
      <c r="F286" s="8">
        <v>1</v>
      </c>
      <c r="G286" s="8">
        <v>37.869999999999997</v>
      </c>
      <c r="H286" s="8">
        <f>ROUND(IF(K286="SIM",M286*(1-L286),IF('Controle de Grupos'!$B$11="SIM",M286*(1-'Controle de Grupos'!$E$11),M286)),2)</f>
        <v>40.729999999999997</v>
      </c>
      <c r="I286" s="8">
        <f>ROUND(IF(K286="SIM",O286*(1-L286),IF('Controle de Grupos'!$B$11="SIM",O286*(1-'Controle de Grupos'!$E$11),O286)),2)</f>
        <v>40.729999999999997</v>
      </c>
      <c r="J286" s="10">
        <f t="shared" si="12"/>
        <v>3.8021689896346249E-6</v>
      </c>
      <c r="K286" s="33" t="s">
        <v>5596</v>
      </c>
      <c r="L286" s="39">
        <v>0.119926030854416</v>
      </c>
      <c r="M286" s="32">
        <v>46.28</v>
      </c>
      <c r="O286" s="32">
        <v>46.28</v>
      </c>
    </row>
    <row r="287" spans="1:15" ht="27.6">
      <c r="A287" s="6" t="s">
        <v>848</v>
      </c>
      <c r="B287" s="6" t="s">
        <v>849</v>
      </c>
      <c r="C287" s="6" t="s">
        <v>850</v>
      </c>
      <c r="D287" s="7" t="s">
        <v>851</v>
      </c>
      <c r="E287" s="6" t="s">
        <v>220</v>
      </c>
      <c r="F287" s="8">
        <v>1</v>
      </c>
      <c r="G287" s="8">
        <v>408.72</v>
      </c>
      <c r="H287" s="8">
        <f>ROUND(IF(K287="SIM",M287*(1-L287),IF('Controle de Grupos'!$B$11="SIM",M287*(1-'Controle de Grupos'!$E$11),M287)),2)</f>
        <v>439.66</v>
      </c>
      <c r="I287" s="8">
        <f>ROUND(IF(K287="SIM",O287*(1-L287),IF('Controle de Grupos'!$B$11="SIM",O287*(1-'Controle de Grupos'!$E$11),O287)),2)</f>
        <v>439.66</v>
      </c>
      <c r="J287" s="10">
        <f t="shared" si="12"/>
        <v>4.1042514558869612E-5</v>
      </c>
      <c r="K287" s="33" t="s">
        <v>5596</v>
      </c>
      <c r="L287" s="39">
        <v>0.119926030854416</v>
      </c>
      <c r="M287" s="32">
        <v>499.57</v>
      </c>
      <c r="O287" s="32">
        <v>499.57</v>
      </c>
    </row>
    <row r="288" spans="1:15" ht="41.4">
      <c r="A288" s="6" t="s">
        <v>852</v>
      </c>
      <c r="B288" s="6" t="s">
        <v>853</v>
      </c>
      <c r="C288" s="6" t="s">
        <v>809</v>
      </c>
      <c r="D288" s="7" t="s">
        <v>854</v>
      </c>
      <c r="E288" s="6" t="s">
        <v>220</v>
      </c>
      <c r="F288" s="8">
        <v>1</v>
      </c>
      <c r="G288" s="8">
        <v>12.6</v>
      </c>
      <c r="H288" s="8">
        <f>ROUND(IF(K288="SIM",M288*(1-L288),IF('Controle de Grupos'!$B$11="SIM",M288*(1-'Controle de Grupos'!$E$11),M288)),2)</f>
        <v>13.55</v>
      </c>
      <c r="I288" s="8">
        <f>ROUND(IF(K288="SIM",O288*(1-L288),IF('Controle de Grupos'!$B$11="SIM",O288*(1-'Controle de Grupos'!$E$11),O288)),2)</f>
        <v>13.55</v>
      </c>
      <c r="J288" s="10">
        <f t="shared" si="12"/>
        <v>1.2649003144991203E-6</v>
      </c>
      <c r="K288" s="33" t="s">
        <v>5596</v>
      </c>
      <c r="L288" s="39">
        <v>0.119926030854416</v>
      </c>
      <c r="M288" s="32">
        <v>15.4</v>
      </c>
      <c r="O288" s="32">
        <v>15.4</v>
      </c>
    </row>
    <row r="289" spans="1:15" ht="27.6">
      <c r="A289" s="6" t="s">
        <v>855</v>
      </c>
      <c r="B289" s="6" t="s">
        <v>856</v>
      </c>
      <c r="C289" s="6" t="s">
        <v>857</v>
      </c>
      <c r="D289" s="7" t="s">
        <v>858</v>
      </c>
      <c r="E289" s="6" t="s">
        <v>220</v>
      </c>
      <c r="F289" s="8">
        <v>1</v>
      </c>
      <c r="G289" s="8">
        <v>122.28</v>
      </c>
      <c r="H289" s="8">
        <f>ROUND(IF(K289="SIM",M289*(1-L289),IF('Controle de Grupos'!$B$11="SIM",M289*(1-'Controle de Grupos'!$E$11),M289)),2)</f>
        <v>131.54</v>
      </c>
      <c r="I289" s="8">
        <f>ROUND(IF(K289="SIM",O289*(1-L289),IF('Controle de Grupos'!$B$11="SIM",O289*(1-'Controle de Grupos'!$E$11),O289)),2)</f>
        <v>131.54</v>
      </c>
      <c r="J289" s="10">
        <f t="shared" si="12"/>
        <v>1.2279334861196626E-5</v>
      </c>
      <c r="K289" s="33" t="s">
        <v>5596</v>
      </c>
      <c r="L289" s="39">
        <v>0.119926030854416</v>
      </c>
      <c r="M289" s="32">
        <v>149.46</v>
      </c>
      <c r="O289" s="32">
        <v>149.46</v>
      </c>
    </row>
    <row r="290" spans="1:15">
      <c r="A290" s="6" t="s">
        <v>859</v>
      </c>
      <c r="B290" s="6" t="s">
        <v>860</v>
      </c>
      <c r="C290" s="6" t="s">
        <v>861</v>
      </c>
      <c r="D290" s="7" t="s">
        <v>862</v>
      </c>
      <c r="E290" s="6" t="s">
        <v>167</v>
      </c>
      <c r="F290" s="8">
        <v>1.08</v>
      </c>
      <c r="G290" s="8">
        <v>528.04999999999995</v>
      </c>
      <c r="H290" s="8">
        <f>ROUND(IF(K290="SIM",M290*(1-L290),IF('Controle de Grupos'!$B$11="SIM",M290*(1-'Controle de Grupos'!$E$11),M290)),2)</f>
        <v>568.03</v>
      </c>
      <c r="I290" s="8">
        <f>ROUND(IF(K290="SIM",O290*(1-L290),IF('Controle de Grupos'!$B$11="SIM",O290*(1-'Controle de Grupos'!$E$11),O290)),2)</f>
        <v>613.46</v>
      </c>
      <c r="J290" s="10">
        <f t="shared" si="12"/>
        <v>5.7266844792076046E-5</v>
      </c>
      <c r="K290" s="33" t="s">
        <v>5596</v>
      </c>
      <c r="L290" s="39">
        <v>0.119926030854416</v>
      </c>
      <c r="M290" s="32">
        <v>645.42999999999995</v>
      </c>
      <c r="O290" s="32">
        <v>697.06</v>
      </c>
    </row>
    <row r="291" spans="1:15" ht="27.6">
      <c r="A291" s="6" t="s">
        <v>863</v>
      </c>
      <c r="B291" s="6" t="s">
        <v>864</v>
      </c>
      <c r="C291" s="6" t="s">
        <v>865</v>
      </c>
      <c r="D291" s="7" t="s">
        <v>866</v>
      </c>
      <c r="E291" s="6" t="s">
        <v>220</v>
      </c>
      <c r="F291" s="8">
        <v>3</v>
      </c>
      <c r="G291" s="8">
        <v>157.84</v>
      </c>
      <c r="H291" s="8">
        <f>ROUND(IF(K291="SIM",M291*(1-L291),IF('Controle de Grupos'!$B$11="SIM",M291*(1-'Controle de Grupos'!$E$11),M291)),2)</f>
        <v>169.78</v>
      </c>
      <c r="I291" s="8">
        <f>ROUND(IF(K291="SIM",O291*(1-L291),IF('Controle de Grupos'!$B$11="SIM",O291*(1-'Controle de Grupos'!$E$11),O291)),2)</f>
        <v>509.35</v>
      </c>
      <c r="J291" s="10">
        <f t="shared" si="12"/>
        <v>4.7548116250193871E-5</v>
      </c>
      <c r="K291" s="33" t="s">
        <v>5596</v>
      </c>
      <c r="L291" s="39">
        <v>0.119926030854416</v>
      </c>
      <c r="M291" s="32">
        <v>192.92</v>
      </c>
      <c r="O291" s="32">
        <v>578.76</v>
      </c>
    </row>
    <row r="292" spans="1:15">
      <c r="A292" s="15" t="s">
        <v>95</v>
      </c>
      <c r="B292" s="15"/>
      <c r="C292" s="15" t="s">
        <v>867</v>
      </c>
      <c r="D292" s="16" t="s">
        <v>96</v>
      </c>
      <c r="E292" s="15"/>
      <c r="F292" s="17">
        <v>1</v>
      </c>
      <c r="G292" s="17"/>
      <c r="H292" s="17">
        <f>SUM(I293,I294,I295,I296,I297,I298,I299,I300,I301,I302,I303,I304,I305,I306,I307,I308,I309,I310,I311,I312,I313,I314,I315,I316,I317,I318,I319,I320,I321,I322,I323,I324,I325,I326)</f>
        <v>25100.649999999998</v>
      </c>
      <c r="I292" s="17">
        <f>H292</f>
        <v>25100.649999999998</v>
      </c>
      <c r="J292" s="18">
        <f t="shared" si="12"/>
        <v>2.3431601534415012E-3</v>
      </c>
      <c r="K292" s="33" t="s">
        <v>5599</v>
      </c>
      <c r="L292" s="39">
        <v>0</v>
      </c>
      <c r="M292" s="32"/>
      <c r="O292" s="32"/>
    </row>
    <row r="293" spans="1:15" ht="41.4">
      <c r="A293" s="6" t="s">
        <v>868</v>
      </c>
      <c r="B293" s="6" t="s">
        <v>869</v>
      </c>
      <c r="C293" s="6" t="s">
        <v>870</v>
      </c>
      <c r="D293" s="7" t="s">
        <v>871</v>
      </c>
      <c r="E293" s="6" t="s">
        <v>236</v>
      </c>
      <c r="F293" s="8">
        <v>35.6</v>
      </c>
      <c r="G293" s="8">
        <v>36.03</v>
      </c>
      <c r="H293" s="8">
        <f>ROUND(IF(K293="SIM",M293*(1-L293),IF('Controle de Grupos'!$B$11="SIM",M293*(1-'Controle de Grupos'!$E$11),M293)),2)</f>
        <v>38.75</v>
      </c>
      <c r="I293" s="8">
        <f>ROUND(IF(K293="SIM",O293*(1-L293),IF('Controle de Grupos'!$B$11="SIM",O293*(1-'Controle de Grupos'!$E$11),O293)),2)</f>
        <v>1379.48</v>
      </c>
      <c r="J293" s="10">
        <f t="shared" si="12"/>
        <v>1.2877525356791487E-4</v>
      </c>
      <c r="K293" s="33" t="s">
        <v>5596</v>
      </c>
      <c r="L293" s="39">
        <v>0.119926030854416</v>
      </c>
      <c r="M293" s="32">
        <v>44.03</v>
      </c>
      <c r="O293" s="32">
        <v>1567.46</v>
      </c>
    </row>
    <row r="294" spans="1:15" ht="41.4">
      <c r="A294" s="6" t="s">
        <v>872</v>
      </c>
      <c r="B294" s="6" t="s">
        <v>873</v>
      </c>
      <c r="C294" s="6" t="s">
        <v>870</v>
      </c>
      <c r="D294" s="7" t="s">
        <v>874</v>
      </c>
      <c r="E294" s="6" t="s">
        <v>236</v>
      </c>
      <c r="F294" s="8">
        <v>126</v>
      </c>
      <c r="G294" s="8">
        <v>31.41</v>
      </c>
      <c r="H294" s="8">
        <f>ROUND(IF(K294="SIM",M294*(1-L294),IF('Controle de Grupos'!$B$11="SIM",M294*(1-'Controle de Grupos'!$E$11),M294)),2)</f>
        <v>33.79</v>
      </c>
      <c r="I294" s="8">
        <f>ROUND(IF(K294="SIM",O294*(1-L294),IF('Controle de Grupos'!$B$11="SIM",O294*(1-'Controle de Grupos'!$E$11),O294)),2)</f>
        <v>4257.04</v>
      </c>
      <c r="J294" s="10">
        <f t="shared" si="12"/>
        <v>3.9739713910223875E-4</v>
      </c>
      <c r="K294" s="33" t="s">
        <v>5596</v>
      </c>
      <c r="L294" s="39">
        <v>0.119926030854416</v>
      </c>
      <c r="M294" s="32">
        <v>38.39</v>
      </c>
      <c r="O294" s="32">
        <v>4837.1400000000003</v>
      </c>
    </row>
    <row r="295" spans="1:15" ht="27.6">
      <c r="A295" s="6" t="s">
        <v>875</v>
      </c>
      <c r="B295" s="6" t="s">
        <v>876</v>
      </c>
      <c r="C295" s="6" t="s">
        <v>870</v>
      </c>
      <c r="D295" s="7" t="s">
        <v>877</v>
      </c>
      <c r="E295" s="6" t="s">
        <v>236</v>
      </c>
      <c r="F295" s="8">
        <v>172.4</v>
      </c>
      <c r="G295" s="8">
        <v>31.82</v>
      </c>
      <c r="H295" s="8">
        <f>ROUND(IF(K295="SIM",M295*(1-L295),IF('Controle de Grupos'!$B$11="SIM",M295*(1-'Controle de Grupos'!$E$11),M295)),2)</f>
        <v>34.229999999999997</v>
      </c>
      <c r="I295" s="8">
        <f>ROUND(IF(K295="SIM",O295*(1-L295),IF('Controle de Grupos'!$B$11="SIM",O295*(1-'Controle de Grupos'!$E$11),O295)),2)</f>
        <v>5900.57</v>
      </c>
      <c r="J295" s="10">
        <f t="shared" si="12"/>
        <v>5.5082161245196117E-4</v>
      </c>
      <c r="K295" s="33" t="s">
        <v>5596</v>
      </c>
      <c r="L295" s="39">
        <v>0.119926030854416</v>
      </c>
      <c r="M295" s="32">
        <v>38.89</v>
      </c>
      <c r="O295" s="32">
        <v>6704.63</v>
      </c>
    </row>
    <row r="296" spans="1:15" ht="27.6">
      <c r="A296" s="6" t="s">
        <v>878</v>
      </c>
      <c r="B296" s="6" t="s">
        <v>879</v>
      </c>
      <c r="C296" s="6" t="s">
        <v>880</v>
      </c>
      <c r="D296" s="7" t="s">
        <v>881</v>
      </c>
      <c r="E296" s="6" t="s">
        <v>220</v>
      </c>
      <c r="F296" s="8">
        <v>2</v>
      </c>
      <c r="G296" s="8">
        <v>90.52</v>
      </c>
      <c r="H296" s="8">
        <f>ROUND(IF(K296="SIM",M296*(1-L296),IF('Controle de Grupos'!$B$11="SIM",M296*(1-'Controle de Grupos'!$E$11),M296)),2)</f>
        <v>97.37</v>
      </c>
      <c r="I296" s="8">
        <f>ROUND(IF(K296="SIM",O296*(1-L296),IF('Controle de Grupos'!$B$11="SIM",O296*(1-'Controle de Grupos'!$E$11),O296)),2)</f>
        <v>194.74</v>
      </c>
      <c r="J296" s="10">
        <f t="shared" si="12"/>
        <v>1.8179091309635329E-5</v>
      </c>
      <c r="K296" s="33" t="s">
        <v>5596</v>
      </c>
      <c r="L296" s="39">
        <v>0.119926030854416</v>
      </c>
      <c r="M296" s="32">
        <v>110.64</v>
      </c>
      <c r="O296" s="32">
        <v>221.28</v>
      </c>
    </row>
    <row r="297" spans="1:15" ht="27.6">
      <c r="A297" s="6" t="s">
        <v>882</v>
      </c>
      <c r="B297" s="6" t="s">
        <v>883</v>
      </c>
      <c r="C297" s="6" t="s">
        <v>880</v>
      </c>
      <c r="D297" s="7" t="s">
        <v>884</v>
      </c>
      <c r="E297" s="6" t="s">
        <v>220</v>
      </c>
      <c r="F297" s="8">
        <v>5</v>
      </c>
      <c r="G297" s="8">
        <v>93.12</v>
      </c>
      <c r="H297" s="8">
        <f>ROUND(IF(K297="SIM",M297*(1-L297),IF('Controle de Grupos'!$B$11="SIM",M297*(1-'Controle de Grupos'!$E$11),M297)),2)</f>
        <v>100.17</v>
      </c>
      <c r="I297" s="8">
        <f>ROUND(IF(K297="SIM",O297*(1-L297),IF('Controle de Grupos'!$B$11="SIM",O297*(1-'Controle de Grupos'!$E$11),O297)),2)</f>
        <v>500.85</v>
      </c>
      <c r="J297" s="10">
        <f t="shared" si="12"/>
        <v>4.6754636348109555E-5</v>
      </c>
      <c r="K297" s="33" t="s">
        <v>5596</v>
      </c>
      <c r="L297" s="39">
        <v>0.119926030854416</v>
      </c>
      <c r="M297" s="32">
        <v>113.82</v>
      </c>
      <c r="O297" s="32">
        <v>569.1</v>
      </c>
    </row>
    <row r="298" spans="1:15" ht="41.4">
      <c r="A298" s="6" t="s">
        <v>885</v>
      </c>
      <c r="B298" s="6" t="s">
        <v>886</v>
      </c>
      <c r="C298" s="6" t="s">
        <v>880</v>
      </c>
      <c r="D298" s="7" t="s">
        <v>887</v>
      </c>
      <c r="E298" s="6" t="s">
        <v>220</v>
      </c>
      <c r="F298" s="8">
        <v>28</v>
      </c>
      <c r="G298" s="8">
        <v>81.400000000000006</v>
      </c>
      <c r="H298" s="8">
        <f>ROUND(IF(K298="SIM",M298*(1-L298),IF('Controle de Grupos'!$B$11="SIM",M298*(1-'Controle de Grupos'!$E$11),M298)),2)</f>
        <v>87.56</v>
      </c>
      <c r="I298" s="8">
        <f>ROUND(IF(K298="SIM",O298*(1-L298),IF('Controle de Grupos'!$B$11="SIM",O298*(1-'Controle de Grupos'!$E$11),O298)),2)</f>
        <v>2451.64</v>
      </c>
      <c r="J298" s="10">
        <f t="shared" si="12"/>
        <v>2.288620078995294E-4</v>
      </c>
      <c r="K298" s="33" t="s">
        <v>5596</v>
      </c>
      <c r="L298" s="39">
        <v>0.119926030854416</v>
      </c>
      <c r="M298" s="32">
        <v>99.49</v>
      </c>
      <c r="O298" s="32">
        <v>2785.72</v>
      </c>
    </row>
    <row r="299" spans="1:15" ht="41.4">
      <c r="A299" s="6" t="s">
        <v>888</v>
      </c>
      <c r="B299" s="6" t="s">
        <v>889</v>
      </c>
      <c r="C299" s="6" t="s">
        <v>880</v>
      </c>
      <c r="D299" s="7" t="s">
        <v>890</v>
      </c>
      <c r="E299" s="6" t="s">
        <v>220</v>
      </c>
      <c r="F299" s="8">
        <v>4</v>
      </c>
      <c r="G299" s="8">
        <v>77.67</v>
      </c>
      <c r="H299" s="8">
        <f>ROUND(IF(K299="SIM",M299*(1-L299),IF('Controle de Grupos'!$B$11="SIM",M299*(1-'Controle de Grupos'!$E$11),M299)),2)</f>
        <v>83.55</v>
      </c>
      <c r="I299" s="8">
        <f>ROUND(IF(K299="SIM",O299*(1-L299),IF('Controle de Grupos'!$B$11="SIM",O299*(1-'Controle de Grupos'!$E$11),O299)),2)</f>
        <v>334.18</v>
      </c>
      <c r="J299" s="10">
        <f t="shared" si="12"/>
        <v>3.1195895726886796E-5</v>
      </c>
      <c r="K299" s="33" t="s">
        <v>5596</v>
      </c>
      <c r="L299" s="39">
        <v>0.119926030854416</v>
      </c>
      <c r="M299" s="32">
        <v>94.93</v>
      </c>
      <c r="O299" s="32">
        <v>379.72</v>
      </c>
    </row>
    <row r="300" spans="1:15" ht="41.4">
      <c r="A300" s="6" t="s">
        <v>891</v>
      </c>
      <c r="B300" s="6" t="s">
        <v>815</v>
      </c>
      <c r="C300" s="6" t="s">
        <v>809</v>
      </c>
      <c r="D300" s="7" t="s">
        <v>816</v>
      </c>
      <c r="E300" s="6" t="s">
        <v>220</v>
      </c>
      <c r="F300" s="8">
        <v>7</v>
      </c>
      <c r="G300" s="8">
        <v>24.67</v>
      </c>
      <c r="H300" s="8">
        <f>ROUND(IF(K300="SIM",M300*(1-L300),IF('Controle de Grupos'!$B$11="SIM",M300*(1-'Controle de Grupos'!$E$11),M300)),2)</f>
        <v>26.53</v>
      </c>
      <c r="I300" s="8">
        <f>ROUND(IF(K300="SIM",O300*(1-L300),IF('Controle de Grupos'!$B$11="SIM",O300*(1-'Controle de Grupos'!$E$11),O300)),2)</f>
        <v>185.74</v>
      </c>
      <c r="J300" s="10">
        <f t="shared" si="12"/>
        <v>1.7338936119193107E-5</v>
      </c>
      <c r="K300" s="33" t="s">
        <v>5596</v>
      </c>
      <c r="L300" s="39">
        <v>0.119926030854416</v>
      </c>
      <c r="M300" s="32">
        <v>30.15</v>
      </c>
      <c r="O300" s="32">
        <v>211.05</v>
      </c>
    </row>
    <row r="301" spans="1:15" ht="27.6">
      <c r="A301" s="6" t="s">
        <v>892</v>
      </c>
      <c r="B301" s="6" t="s">
        <v>893</v>
      </c>
      <c r="C301" s="6" t="s">
        <v>809</v>
      </c>
      <c r="D301" s="7" t="s">
        <v>894</v>
      </c>
      <c r="E301" s="6" t="s">
        <v>220</v>
      </c>
      <c r="F301" s="8">
        <v>8</v>
      </c>
      <c r="G301" s="8">
        <v>15.64</v>
      </c>
      <c r="H301" s="8">
        <f>ROUND(IF(K301="SIM",M301*(1-L301),IF('Controle de Grupos'!$B$11="SIM",M301*(1-'Controle de Grupos'!$E$11),M301)),2)</f>
        <v>16.82</v>
      </c>
      <c r="I301" s="8">
        <f>ROUND(IF(K301="SIM",O301*(1-L301),IF('Controle de Grupos'!$B$11="SIM",O301*(1-'Controle de Grupos'!$E$11),O301)),2)</f>
        <v>134.55000000000001</v>
      </c>
      <c r="J301" s="10">
        <f t="shared" si="12"/>
        <v>1.2560320097111193E-5</v>
      </c>
      <c r="K301" s="33" t="s">
        <v>5596</v>
      </c>
      <c r="L301" s="39">
        <v>0.119926030854416</v>
      </c>
      <c r="M301" s="32">
        <v>19.11</v>
      </c>
      <c r="O301" s="32">
        <v>152.88</v>
      </c>
    </row>
    <row r="302" spans="1:15" ht="41.4">
      <c r="A302" s="6" t="s">
        <v>895</v>
      </c>
      <c r="B302" s="6" t="s">
        <v>896</v>
      </c>
      <c r="C302" s="6" t="s">
        <v>809</v>
      </c>
      <c r="D302" s="7" t="s">
        <v>897</v>
      </c>
      <c r="E302" s="6" t="s">
        <v>220</v>
      </c>
      <c r="F302" s="8">
        <v>82</v>
      </c>
      <c r="G302" s="8">
        <v>12.82</v>
      </c>
      <c r="H302" s="8">
        <f>ROUND(IF(K302="SIM",M302*(1-L302),IF('Controle de Grupos'!$B$11="SIM",M302*(1-'Controle de Grupos'!$E$11),M302)),2)</f>
        <v>13.78</v>
      </c>
      <c r="I302" s="8">
        <f>ROUND(IF(K302="SIM",O302*(1-L302),IF('Controle de Grupos'!$B$11="SIM",O302*(1-'Controle de Grupos'!$E$11),O302)),2)</f>
        <v>1130.1199999999999</v>
      </c>
      <c r="J302" s="10">
        <f t="shared" si="12"/>
        <v>1.0549735375806242E-4</v>
      </c>
      <c r="K302" s="33" t="s">
        <v>5596</v>
      </c>
      <c r="L302" s="39">
        <v>0.119926030854416</v>
      </c>
      <c r="M302" s="32">
        <v>15.66</v>
      </c>
      <c r="O302" s="32">
        <v>1284.1199999999999</v>
      </c>
    </row>
    <row r="303" spans="1:15" ht="41.4">
      <c r="A303" s="6" t="s">
        <v>898</v>
      </c>
      <c r="B303" s="6" t="s">
        <v>899</v>
      </c>
      <c r="C303" s="6" t="s">
        <v>809</v>
      </c>
      <c r="D303" s="7" t="s">
        <v>900</v>
      </c>
      <c r="E303" s="6" t="s">
        <v>220</v>
      </c>
      <c r="F303" s="8">
        <v>5</v>
      </c>
      <c r="G303" s="8">
        <v>13.62</v>
      </c>
      <c r="H303" s="8">
        <f>ROUND(IF(K303="SIM",M303*(1-L303),IF('Controle de Grupos'!$B$11="SIM",M303*(1-'Controle de Grupos'!$E$11),M303)),2)</f>
        <v>14.64</v>
      </c>
      <c r="I303" s="8">
        <f>ROUND(IF(K303="SIM",O303*(1-L303),IF('Controle de Grupos'!$B$11="SIM",O303*(1-'Controle de Grupos'!$E$11),O303)),2)</f>
        <v>73.22</v>
      </c>
      <c r="J303" s="10">
        <f t="shared" si="12"/>
        <v>6.8351292271310396E-6</v>
      </c>
      <c r="K303" s="33" t="s">
        <v>5596</v>
      </c>
      <c r="L303" s="39">
        <v>0.119926030854416</v>
      </c>
      <c r="M303" s="32">
        <v>16.64</v>
      </c>
      <c r="O303" s="32">
        <v>83.2</v>
      </c>
    </row>
    <row r="304" spans="1:15" ht="41.4">
      <c r="A304" s="6" t="s">
        <v>901</v>
      </c>
      <c r="B304" s="6" t="s">
        <v>902</v>
      </c>
      <c r="C304" s="6" t="s">
        <v>809</v>
      </c>
      <c r="D304" s="7" t="s">
        <v>903</v>
      </c>
      <c r="E304" s="6" t="s">
        <v>220</v>
      </c>
      <c r="F304" s="8">
        <v>7</v>
      </c>
      <c r="G304" s="8">
        <v>21.99</v>
      </c>
      <c r="H304" s="8">
        <f>ROUND(IF(K304="SIM",M304*(1-L304),IF('Controle de Grupos'!$B$11="SIM",M304*(1-'Controle de Grupos'!$E$11),M304)),2)</f>
        <v>23.65</v>
      </c>
      <c r="I304" s="8">
        <f>ROUND(IF(K304="SIM",O304*(1-L304),IF('Controle de Grupos'!$B$11="SIM",O304*(1-'Controle de Grupos'!$E$11),O304)),2)</f>
        <v>165.53</v>
      </c>
      <c r="J304" s="10">
        <f t="shared" si="12"/>
        <v>1.5452320963766745E-5</v>
      </c>
      <c r="K304" s="33" t="s">
        <v>5596</v>
      </c>
      <c r="L304" s="39">
        <v>0.119926030854416</v>
      </c>
      <c r="M304" s="32">
        <v>26.87</v>
      </c>
      <c r="O304" s="32">
        <v>188.09</v>
      </c>
    </row>
    <row r="305" spans="1:15" ht="27.6">
      <c r="A305" s="6" t="s">
        <v>904</v>
      </c>
      <c r="B305" s="6" t="s">
        <v>905</v>
      </c>
      <c r="C305" s="6" t="s">
        <v>809</v>
      </c>
      <c r="D305" s="7" t="s">
        <v>906</v>
      </c>
      <c r="E305" s="6" t="s">
        <v>220</v>
      </c>
      <c r="F305" s="8">
        <v>1</v>
      </c>
      <c r="G305" s="8">
        <v>19.89</v>
      </c>
      <c r="H305" s="8">
        <f>ROUND(IF(K305="SIM",M305*(1-L305),IF('Controle de Grupos'!$B$11="SIM",M305*(1-'Controle de Grupos'!$E$11),M305)),2)</f>
        <v>21.39</v>
      </c>
      <c r="I305" s="8">
        <f>ROUND(IF(K305="SIM",O305*(1-L305),IF('Controle de Grupos'!$B$11="SIM",O305*(1-'Controle de Grupos'!$E$11),O305)),2)</f>
        <v>21.39</v>
      </c>
      <c r="J305" s="10">
        <f t="shared" si="12"/>
        <v>1.9967688359510099E-6</v>
      </c>
      <c r="K305" s="33" t="s">
        <v>5596</v>
      </c>
      <c r="L305" s="39">
        <v>0.119926030854416</v>
      </c>
      <c r="M305" s="32">
        <v>24.31</v>
      </c>
      <c r="O305" s="32">
        <v>24.31</v>
      </c>
    </row>
    <row r="306" spans="1:15" ht="41.4">
      <c r="A306" s="6" t="s">
        <v>907</v>
      </c>
      <c r="B306" s="6" t="s">
        <v>908</v>
      </c>
      <c r="C306" s="6" t="s">
        <v>909</v>
      </c>
      <c r="D306" s="7" t="s">
        <v>910</v>
      </c>
      <c r="E306" s="6" t="s">
        <v>220</v>
      </c>
      <c r="F306" s="8">
        <v>2</v>
      </c>
      <c r="G306" s="8">
        <v>29.13</v>
      </c>
      <c r="H306" s="8">
        <f>ROUND(IF(K306="SIM",M306*(1-L306),IF('Controle de Grupos'!$B$11="SIM",M306*(1-'Controle de Grupos'!$E$11),M306)),2)</f>
        <v>31.33</v>
      </c>
      <c r="I306" s="8">
        <f>ROUND(IF(K306="SIM",O306*(1-L306),IF('Controle de Grupos'!$B$11="SIM",O306*(1-'Controle de Grupos'!$E$11),O306)),2)</f>
        <v>62.66</v>
      </c>
      <c r="J306" s="10">
        <f t="shared" si="12"/>
        <v>5.8493471370121679E-6</v>
      </c>
      <c r="K306" s="33" t="s">
        <v>5596</v>
      </c>
      <c r="L306" s="39">
        <v>0.119926030854416</v>
      </c>
      <c r="M306" s="32">
        <v>35.6</v>
      </c>
      <c r="O306" s="32">
        <v>71.2</v>
      </c>
    </row>
    <row r="307" spans="1:15" ht="41.4">
      <c r="A307" s="6" t="s">
        <v>911</v>
      </c>
      <c r="B307" s="6" t="s">
        <v>825</v>
      </c>
      <c r="C307" s="6" t="s">
        <v>822</v>
      </c>
      <c r="D307" s="7" t="s">
        <v>826</v>
      </c>
      <c r="E307" s="6" t="s">
        <v>220</v>
      </c>
      <c r="F307" s="8">
        <v>6</v>
      </c>
      <c r="G307" s="8">
        <v>18.559999999999999</v>
      </c>
      <c r="H307" s="8">
        <f>ROUND(IF(K307="SIM",M307*(1-L307),IF('Controle de Grupos'!$B$11="SIM",M307*(1-'Controle de Grupos'!$E$11),M307)),2)</f>
        <v>19.96</v>
      </c>
      <c r="I307" s="8">
        <f>ROUND(IF(K307="SIM",O307*(1-L307),IF('Controle de Grupos'!$B$11="SIM",O307*(1-'Controle de Grupos'!$E$11),O307)),2)</f>
        <v>119.76</v>
      </c>
      <c r="J307" s="10">
        <f t="shared" si="12"/>
        <v>1.1179665067484477E-5</v>
      </c>
      <c r="K307" s="33" t="s">
        <v>5596</v>
      </c>
      <c r="L307" s="39">
        <v>0.119926030854416</v>
      </c>
      <c r="M307" s="32">
        <v>22.68</v>
      </c>
      <c r="O307" s="32">
        <v>136.08000000000001</v>
      </c>
    </row>
    <row r="308" spans="1:15" ht="41.4">
      <c r="A308" s="6" t="s">
        <v>912</v>
      </c>
      <c r="B308" s="6" t="s">
        <v>913</v>
      </c>
      <c r="C308" s="6" t="s">
        <v>822</v>
      </c>
      <c r="D308" s="7" t="s">
        <v>914</v>
      </c>
      <c r="E308" s="6" t="s">
        <v>220</v>
      </c>
      <c r="F308" s="8">
        <v>1</v>
      </c>
      <c r="G308" s="8">
        <v>40.729999999999997</v>
      </c>
      <c r="H308" s="8">
        <f>ROUND(IF(K308="SIM",M308*(1-L308),IF('Controle de Grupos'!$B$11="SIM",M308*(1-'Controle de Grupos'!$E$11),M308)),2)</f>
        <v>43.81</v>
      </c>
      <c r="I308" s="8">
        <f>ROUND(IF(K308="SIM",O308*(1-L308),IF('Controle de Grupos'!$B$11="SIM",O308*(1-'Controle de Grupos'!$E$11),O308)),2)</f>
        <v>43.81</v>
      </c>
      <c r="J308" s="10">
        <f t="shared" si="12"/>
        <v>4.0896887659192965E-6</v>
      </c>
      <c r="K308" s="33" t="s">
        <v>5596</v>
      </c>
      <c r="L308" s="39">
        <v>0.119926030854416</v>
      </c>
      <c r="M308" s="32">
        <v>49.78</v>
      </c>
      <c r="O308" s="32">
        <v>49.78</v>
      </c>
    </row>
    <row r="309" spans="1:15" ht="41.4">
      <c r="A309" s="6" t="s">
        <v>915</v>
      </c>
      <c r="B309" s="6" t="s">
        <v>916</v>
      </c>
      <c r="C309" s="6" t="s">
        <v>822</v>
      </c>
      <c r="D309" s="7" t="s">
        <v>917</v>
      </c>
      <c r="E309" s="6" t="s">
        <v>220</v>
      </c>
      <c r="F309" s="8">
        <v>23</v>
      </c>
      <c r="G309" s="8">
        <v>15.64</v>
      </c>
      <c r="H309" s="8">
        <f>ROUND(IF(K309="SIM",M309*(1-L309),IF('Controle de Grupos'!$B$11="SIM",M309*(1-'Controle de Grupos'!$E$11),M309)),2)</f>
        <v>16.82</v>
      </c>
      <c r="I309" s="8">
        <f>ROUND(IF(K309="SIM",O309*(1-L309),IF('Controle de Grupos'!$B$11="SIM",O309*(1-'Controle de Grupos'!$E$11),O309)),2)</f>
        <v>386.82</v>
      </c>
      <c r="J309" s="10">
        <f t="shared" si="12"/>
        <v>3.6109870085206618E-5</v>
      </c>
      <c r="K309" s="33" t="s">
        <v>5596</v>
      </c>
      <c r="L309" s="39">
        <v>0.119926030854416</v>
      </c>
      <c r="M309" s="32">
        <v>19.11</v>
      </c>
      <c r="O309" s="32">
        <v>439.53</v>
      </c>
    </row>
    <row r="310" spans="1:15" ht="27.6">
      <c r="A310" s="6" t="s">
        <v>918</v>
      </c>
      <c r="B310" s="6" t="s">
        <v>919</v>
      </c>
      <c r="C310" s="6" t="s">
        <v>822</v>
      </c>
      <c r="D310" s="7" t="s">
        <v>920</v>
      </c>
      <c r="E310" s="6" t="s">
        <v>220</v>
      </c>
      <c r="F310" s="8">
        <v>28</v>
      </c>
      <c r="G310" s="8">
        <v>9.2899999999999991</v>
      </c>
      <c r="H310" s="8">
        <f>ROUND(IF(K310="SIM",M310*(1-L310),IF('Controle de Grupos'!$B$11="SIM",M310*(1-'Controle de Grupos'!$E$11),M310)),2)</f>
        <v>9.99</v>
      </c>
      <c r="I310" s="8">
        <f>ROUND(IF(K310="SIM",O310*(1-L310),IF('Controle de Grupos'!$B$11="SIM",O310*(1-'Controle de Grupos'!$E$11),O310)),2)</f>
        <v>279.69</v>
      </c>
      <c r="J310" s="10">
        <f t="shared" si="12"/>
        <v>2.6109222801642729E-5</v>
      </c>
      <c r="K310" s="33" t="s">
        <v>5596</v>
      </c>
      <c r="L310" s="39">
        <v>0.119926030854416</v>
      </c>
      <c r="M310" s="32">
        <v>11.35</v>
      </c>
      <c r="O310" s="32">
        <v>317.8</v>
      </c>
    </row>
    <row r="311" spans="1:15" ht="41.4">
      <c r="A311" s="6" t="s">
        <v>921</v>
      </c>
      <c r="B311" s="6" t="s">
        <v>832</v>
      </c>
      <c r="C311" s="6" t="s">
        <v>829</v>
      </c>
      <c r="D311" s="7" t="s">
        <v>833</v>
      </c>
      <c r="E311" s="6" t="s">
        <v>220</v>
      </c>
      <c r="F311" s="8">
        <v>7</v>
      </c>
      <c r="G311" s="8">
        <v>36.520000000000003</v>
      </c>
      <c r="H311" s="8">
        <f>ROUND(IF(K311="SIM",M311*(1-L311),IF('Controle de Grupos'!$B$11="SIM",M311*(1-'Controle de Grupos'!$E$11),M311)),2)</f>
        <v>39.28</v>
      </c>
      <c r="I311" s="8">
        <f>ROUND(IF(K311="SIM",O311*(1-L311),IF('Controle de Grupos'!$B$11="SIM",O311*(1-'Controle de Grupos'!$E$11),O311)),2)</f>
        <v>274.94</v>
      </c>
      <c r="J311" s="10">
        <f t="shared" si="12"/>
        <v>2.5665807562242666E-5</v>
      </c>
      <c r="K311" s="33" t="s">
        <v>5596</v>
      </c>
      <c r="L311" s="39">
        <v>0.119926030854416</v>
      </c>
      <c r="M311" s="32">
        <v>44.63</v>
      </c>
      <c r="O311" s="32">
        <v>312.41000000000003</v>
      </c>
    </row>
    <row r="312" spans="1:15" ht="27.6">
      <c r="A312" s="6" t="s">
        <v>922</v>
      </c>
      <c r="B312" s="6" t="s">
        <v>923</v>
      </c>
      <c r="C312" s="6" t="s">
        <v>924</v>
      </c>
      <c r="D312" s="7" t="s">
        <v>925</v>
      </c>
      <c r="E312" s="6" t="s">
        <v>220</v>
      </c>
      <c r="F312" s="8">
        <v>16</v>
      </c>
      <c r="G312" s="8">
        <v>22.18</v>
      </c>
      <c r="H312" s="8">
        <f>ROUND(IF(K312="SIM",M312*(1-L312),IF('Controle de Grupos'!$B$11="SIM",M312*(1-'Controle de Grupos'!$E$11),M312)),2)</f>
        <v>23.86</v>
      </c>
      <c r="I312" s="8">
        <f>ROUND(IF(K312="SIM",O312*(1-L312),IF('Controle de Grupos'!$B$11="SIM",O312*(1-'Controle de Grupos'!$E$11),O312)),2)</f>
        <v>381.74</v>
      </c>
      <c r="J312" s="10">
        <f t="shared" si="12"/>
        <v>3.5635649155490349E-5</v>
      </c>
      <c r="K312" s="33" t="s">
        <v>5596</v>
      </c>
      <c r="L312" s="39">
        <v>0.119926030854416</v>
      </c>
      <c r="M312" s="32">
        <v>27.11</v>
      </c>
      <c r="O312" s="32">
        <v>433.76</v>
      </c>
    </row>
    <row r="313" spans="1:15" ht="41.4">
      <c r="A313" s="6" t="s">
        <v>926</v>
      </c>
      <c r="B313" s="6" t="s">
        <v>927</v>
      </c>
      <c r="C313" s="6" t="s">
        <v>829</v>
      </c>
      <c r="D313" s="7" t="s">
        <v>928</v>
      </c>
      <c r="E313" s="6" t="s">
        <v>220</v>
      </c>
      <c r="F313" s="8">
        <v>29</v>
      </c>
      <c r="G313" s="8">
        <v>16</v>
      </c>
      <c r="H313" s="8">
        <f>ROUND(IF(K313="SIM",M313*(1-L313),IF('Controle de Grupos'!$B$11="SIM",M313*(1-'Controle de Grupos'!$E$11),M313)),2)</f>
        <v>17.21</v>
      </c>
      <c r="I313" s="8">
        <f>ROUND(IF(K313="SIM",O313*(1-L313),IF('Controle de Grupos'!$B$11="SIM",O313*(1-'Controle de Grupos'!$E$11),O313)),2)</f>
        <v>498.96</v>
      </c>
      <c r="J313" s="10">
        <f t="shared" si="12"/>
        <v>4.6578203758116682E-5</v>
      </c>
      <c r="K313" s="33" t="s">
        <v>5596</v>
      </c>
      <c r="L313" s="39">
        <v>0.119926030854416</v>
      </c>
      <c r="M313" s="32">
        <v>19.55</v>
      </c>
      <c r="O313" s="32">
        <v>566.95000000000005</v>
      </c>
    </row>
    <row r="314" spans="1:15" ht="41.4">
      <c r="A314" s="6" t="s">
        <v>929</v>
      </c>
      <c r="B314" s="6" t="s">
        <v>835</v>
      </c>
      <c r="C314" s="6" t="s">
        <v>836</v>
      </c>
      <c r="D314" s="7" t="s">
        <v>837</v>
      </c>
      <c r="E314" s="6" t="s">
        <v>220</v>
      </c>
      <c r="F314" s="8">
        <v>6</v>
      </c>
      <c r="G314" s="8">
        <v>33.700000000000003</v>
      </c>
      <c r="H314" s="8">
        <f>ROUND(IF(K314="SIM",M314*(1-L314),IF('Controle de Grupos'!$B$11="SIM",M314*(1-'Controle de Grupos'!$E$11),M314)),2)</f>
        <v>36.25</v>
      </c>
      <c r="I314" s="8">
        <f>ROUND(IF(K314="SIM",O314*(1-L314),IF('Controle de Grupos'!$B$11="SIM",O314*(1-'Controle de Grupos'!$E$11),O314)),2)</f>
        <v>217.5</v>
      </c>
      <c r="J314" s="10">
        <f t="shared" si="12"/>
        <v>2.0303750435686985E-5</v>
      </c>
      <c r="K314" s="33" t="s">
        <v>5596</v>
      </c>
      <c r="L314" s="39">
        <v>0.119926030854416</v>
      </c>
      <c r="M314" s="32">
        <v>41.19</v>
      </c>
      <c r="O314" s="32">
        <v>247.14</v>
      </c>
    </row>
    <row r="315" spans="1:15" ht="41.4">
      <c r="A315" s="6" t="s">
        <v>930</v>
      </c>
      <c r="B315" s="6" t="s">
        <v>931</v>
      </c>
      <c r="C315" s="6" t="s">
        <v>932</v>
      </c>
      <c r="D315" s="7" t="s">
        <v>933</v>
      </c>
      <c r="E315" s="6" t="s">
        <v>220</v>
      </c>
      <c r="F315" s="8">
        <v>1</v>
      </c>
      <c r="G315" s="8">
        <v>24.93</v>
      </c>
      <c r="H315" s="8">
        <f>ROUND(IF(K315="SIM",M315*(1-L315),IF('Controle de Grupos'!$B$11="SIM",M315*(1-'Controle de Grupos'!$E$11),M315)),2)</f>
        <v>26.82</v>
      </c>
      <c r="I315" s="8">
        <f>ROUND(IF(K315="SIM",O315*(1-L315),IF('Controle de Grupos'!$B$11="SIM",O315*(1-'Controle de Grupos'!$E$11),O315)),2)</f>
        <v>26.82</v>
      </c>
      <c r="J315" s="10">
        <f t="shared" si="12"/>
        <v>2.503662467517816E-6</v>
      </c>
      <c r="K315" s="33" t="s">
        <v>5596</v>
      </c>
      <c r="L315" s="39">
        <v>0.119926030854416</v>
      </c>
      <c r="M315" s="32">
        <v>30.47</v>
      </c>
      <c r="O315" s="32">
        <v>30.47</v>
      </c>
    </row>
    <row r="316" spans="1:15" ht="41.4">
      <c r="A316" s="6" t="s">
        <v>934</v>
      </c>
      <c r="B316" s="6" t="s">
        <v>935</v>
      </c>
      <c r="C316" s="6" t="s">
        <v>936</v>
      </c>
      <c r="D316" s="7" t="s">
        <v>937</v>
      </c>
      <c r="E316" s="6" t="s">
        <v>220</v>
      </c>
      <c r="F316" s="8">
        <v>3</v>
      </c>
      <c r="G316" s="8">
        <v>15.25</v>
      </c>
      <c r="H316" s="8">
        <f>ROUND(IF(K316="SIM",M316*(1-L316),IF('Controle de Grupos'!$B$11="SIM",M316*(1-'Controle de Grupos'!$E$11),M316)),2)</f>
        <v>16.399999999999999</v>
      </c>
      <c r="I316" s="8">
        <f>ROUND(IF(K316="SIM",O316*(1-L316),IF('Controle de Grupos'!$B$11="SIM",O316*(1-'Controle de Grupos'!$E$11),O316)),2)</f>
        <v>49.21</v>
      </c>
      <c r="J316" s="10">
        <f t="shared" si="12"/>
        <v>4.5937818801846281E-6</v>
      </c>
      <c r="K316" s="33" t="s">
        <v>5596</v>
      </c>
      <c r="L316" s="39">
        <v>0.119926030854416</v>
      </c>
      <c r="M316" s="32">
        <v>18.64</v>
      </c>
      <c r="O316" s="32">
        <v>55.92</v>
      </c>
    </row>
    <row r="317" spans="1:15" ht="41.4">
      <c r="A317" s="6" t="s">
        <v>938</v>
      </c>
      <c r="B317" s="6" t="s">
        <v>939</v>
      </c>
      <c r="C317" s="6" t="s">
        <v>936</v>
      </c>
      <c r="D317" s="7" t="s">
        <v>940</v>
      </c>
      <c r="E317" s="6" t="s">
        <v>220</v>
      </c>
      <c r="F317" s="8">
        <v>24</v>
      </c>
      <c r="G317" s="8">
        <v>13.24</v>
      </c>
      <c r="H317" s="8">
        <f>ROUND(IF(K317="SIM",M317*(1-L317),IF('Controle de Grupos'!$B$11="SIM",M317*(1-'Controle de Grupos'!$E$11),M317)),2)</f>
        <v>14.24</v>
      </c>
      <c r="I317" s="8">
        <f>ROUND(IF(K317="SIM",O317*(1-L317),IF('Controle de Grupos'!$B$11="SIM",O317*(1-'Controle de Grupos'!$E$11),O317)),2)</f>
        <v>341.75</v>
      </c>
      <c r="J317" s="10">
        <f t="shared" si="12"/>
        <v>3.1902559592625412E-5</v>
      </c>
      <c r="K317" s="33" t="s">
        <v>5596</v>
      </c>
      <c r="L317" s="39">
        <v>0.119926030854416</v>
      </c>
      <c r="M317" s="32">
        <v>16.18</v>
      </c>
      <c r="O317" s="32">
        <v>388.32</v>
      </c>
    </row>
    <row r="318" spans="1:15" ht="41.4">
      <c r="A318" s="6" t="s">
        <v>941</v>
      </c>
      <c r="B318" s="6" t="s">
        <v>942</v>
      </c>
      <c r="C318" s="6" t="s">
        <v>936</v>
      </c>
      <c r="D318" s="7" t="s">
        <v>943</v>
      </c>
      <c r="E318" s="6" t="s">
        <v>220</v>
      </c>
      <c r="F318" s="8">
        <v>4</v>
      </c>
      <c r="G318" s="8">
        <v>16.420000000000002</v>
      </c>
      <c r="H318" s="8">
        <f>ROUND(IF(K318="SIM",M318*(1-L318),IF('Controle de Grupos'!$B$11="SIM",M318*(1-'Controle de Grupos'!$E$11),M318)),2)</f>
        <v>17.66</v>
      </c>
      <c r="I318" s="8">
        <f>ROUND(IF(K318="SIM",O318*(1-L318),IF('Controle de Grupos'!$B$11="SIM",O318*(1-'Controle de Grupos'!$E$11),O318)),2)</f>
        <v>70.650000000000006</v>
      </c>
      <c r="J318" s="10">
        <f t="shared" si="12"/>
        <v>6.5952182449714287E-6</v>
      </c>
      <c r="K318" s="33" t="s">
        <v>5596</v>
      </c>
      <c r="L318" s="39">
        <v>0.119926030854416</v>
      </c>
      <c r="M318" s="32">
        <v>20.07</v>
      </c>
      <c r="O318" s="32">
        <v>80.28</v>
      </c>
    </row>
    <row r="319" spans="1:15" ht="41.4">
      <c r="A319" s="6" t="s">
        <v>944</v>
      </c>
      <c r="B319" s="6" t="s">
        <v>945</v>
      </c>
      <c r="C319" s="6" t="s">
        <v>946</v>
      </c>
      <c r="D319" s="7" t="s">
        <v>947</v>
      </c>
      <c r="E319" s="6" t="s">
        <v>220</v>
      </c>
      <c r="F319" s="8">
        <v>2</v>
      </c>
      <c r="G319" s="8">
        <v>39.340000000000003</v>
      </c>
      <c r="H319" s="8">
        <f>ROUND(IF(K319="SIM",M319*(1-L319),IF('Controle de Grupos'!$B$11="SIM",M319*(1-'Controle de Grupos'!$E$11),M319)),2)</f>
        <v>42.31</v>
      </c>
      <c r="I319" s="8">
        <f>ROUND(IF(K319="SIM",O319*(1-L319),IF('Controle de Grupos'!$B$11="SIM",O319*(1-'Controle de Grupos'!$E$11),O319)),2)</f>
        <v>84.63</v>
      </c>
      <c r="J319" s="10">
        <f t="shared" si="12"/>
        <v>7.9002593074583425E-6</v>
      </c>
      <c r="K319" s="33" t="s">
        <v>5596</v>
      </c>
      <c r="L319" s="39">
        <v>0.119926030854416</v>
      </c>
      <c r="M319" s="32">
        <v>48.08</v>
      </c>
      <c r="O319" s="32">
        <v>96.16</v>
      </c>
    </row>
    <row r="320" spans="1:15" ht="41.4">
      <c r="A320" s="6" t="s">
        <v>948</v>
      </c>
      <c r="B320" s="6" t="s">
        <v>949</v>
      </c>
      <c r="C320" s="6" t="s">
        <v>946</v>
      </c>
      <c r="D320" s="7" t="s">
        <v>950</v>
      </c>
      <c r="E320" s="6" t="s">
        <v>220</v>
      </c>
      <c r="F320" s="8">
        <v>56</v>
      </c>
      <c r="G320" s="8">
        <v>8.6999999999999993</v>
      </c>
      <c r="H320" s="8">
        <f>ROUND(IF(K320="SIM",M320*(1-L320),IF('Controle de Grupos'!$B$11="SIM",M320*(1-'Controle de Grupos'!$E$11),M320)),2)</f>
        <v>9.36</v>
      </c>
      <c r="I320" s="8">
        <f>ROUND(IF(K320="SIM",O320*(1-L320),IF('Controle de Grupos'!$B$11="SIM",O320*(1-'Controle de Grupos'!$E$11),O320)),2)</f>
        <v>523.89</v>
      </c>
      <c r="J320" s="10">
        <f t="shared" si="12"/>
        <v>4.8905433635641636E-5</v>
      </c>
      <c r="K320" s="33" t="s">
        <v>5596</v>
      </c>
      <c r="L320" s="39">
        <v>0.119926030854416</v>
      </c>
      <c r="M320" s="32">
        <v>10.63</v>
      </c>
      <c r="O320" s="32">
        <v>595.28</v>
      </c>
    </row>
    <row r="321" spans="1:15" ht="41.4">
      <c r="A321" s="6" t="s">
        <v>951</v>
      </c>
      <c r="B321" s="6" t="s">
        <v>952</v>
      </c>
      <c r="C321" s="6" t="s">
        <v>953</v>
      </c>
      <c r="D321" s="7" t="s">
        <v>954</v>
      </c>
      <c r="E321" s="6" t="s">
        <v>220</v>
      </c>
      <c r="F321" s="8">
        <v>6</v>
      </c>
      <c r="G321" s="8">
        <v>7.26</v>
      </c>
      <c r="H321" s="8">
        <f>ROUND(IF(K321="SIM",M321*(1-L321),IF('Controle de Grupos'!$B$11="SIM",M321*(1-'Controle de Grupos'!$E$11),M321)),2)</f>
        <v>7.81</v>
      </c>
      <c r="I321" s="8">
        <f>ROUND(IF(K321="SIM",O321*(1-L321),IF('Controle de Grupos'!$B$11="SIM",O321*(1-'Controle de Grupos'!$E$11),O321)),2)</f>
        <v>46.84</v>
      </c>
      <c r="J321" s="10">
        <f t="shared" si="12"/>
        <v>4.3725410133681769E-6</v>
      </c>
      <c r="K321" s="33" t="s">
        <v>5596</v>
      </c>
      <c r="L321" s="39">
        <v>0.119926030854416</v>
      </c>
      <c r="M321" s="32">
        <v>8.8699999999999992</v>
      </c>
      <c r="O321" s="32">
        <v>53.22</v>
      </c>
    </row>
    <row r="322" spans="1:15" ht="41.4">
      <c r="A322" s="6" t="s">
        <v>955</v>
      </c>
      <c r="B322" s="6" t="s">
        <v>956</v>
      </c>
      <c r="C322" s="6" t="s">
        <v>953</v>
      </c>
      <c r="D322" s="7" t="s">
        <v>957</v>
      </c>
      <c r="E322" s="6" t="s">
        <v>220</v>
      </c>
      <c r="F322" s="8">
        <v>51</v>
      </c>
      <c r="G322" s="8">
        <v>15.99</v>
      </c>
      <c r="H322" s="8">
        <f>ROUND(IF(K322="SIM",M322*(1-L322),IF('Controle de Grupos'!$B$11="SIM",M322*(1-'Controle de Grupos'!$E$11),M322)),2)</f>
        <v>17.2</v>
      </c>
      <c r="I322" s="8">
        <f>ROUND(IF(K322="SIM",O322*(1-L322),IF('Controle de Grupos'!$B$11="SIM",O322*(1-'Controle de Grupos'!$E$11),O322)),2)</f>
        <v>877.03</v>
      </c>
      <c r="J322" s="10">
        <f t="shared" si="12"/>
        <v>8.1871256297060034E-5</v>
      </c>
      <c r="K322" s="33" t="s">
        <v>5596</v>
      </c>
      <c r="L322" s="39">
        <v>0.119926030854416</v>
      </c>
      <c r="M322" s="32">
        <v>19.54</v>
      </c>
      <c r="O322" s="32">
        <v>996.54</v>
      </c>
    </row>
    <row r="323" spans="1:15" ht="41.4">
      <c r="A323" s="6" t="s">
        <v>958</v>
      </c>
      <c r="B323" s="6" t="s">
        <v>959</v>
      </c>
      <c r="C323" s="6" t="s">
        <v>960</v>
      </c>
      <c r="D323" s="7" t="s">
        <v>961</v>
      </c>
      <c r="E323" s="6" t="s">
        <v>220</v>
      </c>
      <c r="F323" s="8">
        <v>24</v>
      </c>
      <c r="G323" s="8">
        <v>24.48</v>
      </c>
      <c r="H323" s="8">
        <f>ROUND(IF(K323="SIM",M323*(1-L323),IF('Controle de Grupos'!$B$11="SIM",M323*(1-'Controle de Grupos'!$E$11),M323)),2)</f>
        <v>26.33</v>
      </c>
      <c r="I323" s="8">
        <f>ROUND(IF(K323="SIM",O323*(1-L323),IF('Controle de Grupos'!$B$11="SIM",O323*(1-'Controle de Grupos'!$E$11),O323)),2)</f>
        <v>631.96</v>
      </c>
      <c r="J323" s="10">
        <f t="shared" ref="J323:J386" si="13">IFERROR(I323/$I$696,0)</f>
        <v>5.8993830461318388E-5</v>
      </c>
      <c r="K323" s="33" t="s">
        <v>5596</v>
      </c>
      <c r="L323" s="39">
        <v>0.119926030854416</v>
      </c>
      <c r="M323" s="32">
        <v>29.92</v>
      </c>
      <c r="O323" s="32">
        <v>718.08</v>
      </c>
    </row>
    <row r="324" spans="1:15" ht="27.6">
      <c r="A324" s="6" t="s">
        <v>962</v>
      </c>
      <c r="B324" s="6" t="s">
        <v>963</v>
      </c>
      <c r="C324" s="6" t="s">
        <v>964</v>
      </c>
      <c r="D324" s="7" t="s">
        <v>965</v>
      </c>
      <c r="E324" s="6" t="s">
        <v>220</v>
      </c>
      <c r="F324" s="8">
        <v>1</v>
      </c>
      <c r="G324" s="8">
        <v>12.86</v>
      </c>
      <c r="H324" s="8">
        <f>ROUND(IF(K324="SIM",M324*(1-L324),IF('Controle de Grupos'!$B$11="SIM",M324*(1-'Controle de Grupos'!$E$11),M324)),2)</f>
        <v>13.83</v>
      </c>
      <c r="I324" s="8">
        <f>ROUND(IF(K324="SIM",O324*(1-L324),IF('Controle de Grupos'!$B$11="SIM",O324*(1-'Controle de Grupos'!$E$11),O324)),2)</f>
        <v>13.83</v>
      </c>
      <c r="J324" s="10">
        <f t="shared" si="13"/>
        <v>1.291038475979545E-6</v>
      </c>
      <c r="K324" s="33" t="s">
        <v>5596</v>
      </c>
      <c r="L324" s="39">
        <v>0.119926030854416</v>
      </c>
      <c r="M324" s="32">
        <v>15.71</v>
      </c>
      <c r="O324" s="32">
        <v>15.71</v>
      </c>
    </row>
    <row r="325" spans="1:15" ht="41.4">
      <c r="A325" s="6" t="s">
        <v>966</v>
      </c>
      <c r="B325" s="6" t="s">
        <v>967</v>
      </c>
      <c r="C325" s="6" t="s">
        <v>968</v>
      </c>
      <c r="D325" s="7" t="s">
        <v>969</v>
      </c>
      <c r="E325" s="6" t="s">
        <v>236</v>
      </c>
      <c r="F325" s="8">
        <v>107.83</v>
      </c>
      <c r="G325" s="8">
        <v>9.16</v>
      </c>
      <c r="H325" s="8">
        <f>ROUND(IF(K325="SIM",M325*(1-L325),IF('Controle de Grupos'!$B$11="SIM",M325*(1-'Controle de Grupos'!$E$11),M325)),2)</f>
        <v>9.85</v>
      </c>
      <c r="I325" s="8">
        <f>ROUND(IF(K325="SIM",O325*(1-L325),IF('Controle de Grupos'!$B$11="SIM",O325*(1-'Controle de Grupos'!$E$11),O325)),2)</f>
        <v>1061.9100000000001</v>
      </c>
      <c r="J325" s="10">
        <f t="shared" si="13"/>
        <v>9.9129910920277568E-5</v>
      </c>
      <c r="K325" s="33" t="s">
        <v>5596</v>
      </c>
      <c r="L325" s="39">
        <v>0.119926030854416</v>
      </c>
      <c r="M325" s="32">
        <v>11.19</v>
      </c>
      <c r="O325" s="32">
        <v>1206.6099999999999</v>
      </c>
    </row>
    <row r="326" spans="1:15" ht="41.4">
      <c r="A326" s="6" t="s">
        <v>970</v>
      </c>
      <c r="B326" s="6" t="s">
        <v>971</v>
      </c>
      <c r="C326" s="6" t="s">
        <v>972</v>
      </c>
      <c r="D326" s="7" t="s">
        <v>973</v>
      </c>
      <c r="E326" s="6" t="s">
        <v>236</v>
      </c>
      <c r="F326" s="8">
        <v>107.83</v>
      </c>
      <c r="G326" s="8">
        <v>20.5</v>
      </c>
      <c r="H326" s="8">
        <f>ROUND(IF(K326="SIM",M326*(1-L326),IF('Controle de Grupos'!$B$11="SIM",M326*(1-'Controle de Grupos'!$E$11),M326)),2)</f>
        <v>22.05</v>
      </c>
      <c r="I326" s="8">
        <f>ROUND(IF(K326="SIM",O326*(1-L326),IF('Controle de Grupos'!$B$11="SIM",O326*(1-'Controle de Grupos'!$E$11),O326)),2)</f>
        <v>2377.1999999999998</v>
      </c>
      <c r="J326" s="10">
        <f t="shared" si="13"/>
        <v>2.2191299096880506E-4</v>
      </c>
      <c r="K326" s="33" t="s">
        <v>5596</v>
      </c>
      <c r="L326" s="39">
        <v>0.119926030854416</v>
      </c>
      <c r="M326" s="32">
        <v>25.05</v>
      </c>
      <c r="O326" s="32">
        <v>2701.14</v>
      </c>
    </row>
    <row r="327" spans="1:15">
      <c r="A327" s="15" t="s">
        <v>97</v>
      </c>
      <c r="B327" s="15"/>
      <c r="C327" s="15" t="s">
        <v>974</v>
      </c>
      <c r="D327" s="16" t="s">
        <v>98</v>
      </c>
      <c r="E327" s="15"/>
      <c r="F327" s="17">
        <v>1</v>
      </c>
      <c r="G327" s="17"/>
      <c r="H327" s="17">
        <f>SUM(I328,I329,I330,I331,I332,I333,I334,I335,I336,I337,I338,I339,I340,I341,I342,I343,I344,I345,I346,I347,I348,I349,I350,I351)</f>
        <v>6508.58</v>
      </c>
      <c r="I327" s="17">
        <f>H327</f>
        <v>6508.58</v>
      </c>
      <c r="J327" s="18">
        <f t="shared" si="13"/>
        <v>6.0757969660093613E-4</v>
      </c>
      <c r="K327" s="33" t="s">
        <v>5599</v>
      </c>
      <c r="L327" s="39">
        <v>0</v>
      </c>
      <c r="M327" s="32"/>
      <c r="O327" s="32"/>
    </row>
    <row r="328" spans="1:15" ht="27.6">
      <c r="A328" s="6" t="s">
        <v>975</v>
      </c>
      <c r="B328" s="6" t="s">
        <v>976</v>
      </c>
      <c r="C328" s="6" t="s">
        <v>977</v>
      </c>
      <c r="D328" s="7" t="s">
        <v>978</v>
      </c>
      <c r="E328" s="6" t="s">
        <v>236</v>
      </c>
      <c r="F328" s="8">
        <v>12.7</v>
      </c>
      <c r="G328" s="8">
        <v>36.03</v>
      </c>
      <c r="H328" s="8">
        <f>ROUND(IF(K328="SIM",M328*(1-L328),IF('Controle de Grupos'!$B$11="SIM",M328*(1-'Controle de Grupos'!$E$11),M328)),2)</f>
        <v>38.75</v>
      </c>
      <c r="I328" s="8">
        <f>ROUND(IF(K328="SIM",O328*(1-L328),IF('Controle de Grupos'!$B$11="SIM",O328*(1-'Controle de Grupos'!$E$11),O328)),2)</f>
        <v>492.12</v>
      </c>
      <c r="J328" s="10">
        <f t="shared" si="13"/>
        <v>4.5939685813380595E-5</v>
      </c>
      <c r="K328" s="33" t="s">
        <v>5596</v>
      </c>
      <c r="L328" s="39">
        <v>0.119926030854416</v>
      </c>
      <c r="M328" s="32">
        <v>44.03</v>
      </c>
      <c r="O328" s="32">
        <v>559.17999999999995</v>
      </c>
    </row>
    <row r="329" spans="1:15" ht="27.6">
      <c r="A329" s="6" t="s">
        <v>979</v>
      </c>
      <c r="B329" s="6" t="s">
        <v>980</v>
      </c>
      <c r="C329" s="6" t="s">
        <v>977</v>
      </c>
      <c r="D329" s="7" t="s">
        <v>981</v>
      </c>
      <c r="E329" s="6" t="s">
        <v>236</v>
      </c>
      <c r="F329" s="8">
        <v>1.1000000000000001</v>
      </c>
      <c r="G329" s="8">
        <v>23.36</v>
      </c>
      <c r="H329" s="8">
        <f>ROUND(IF(K329="SIM",M329*(1-L329),IF('Controle de Grupos'!$B$11="SIM",M329*(1-'Controle de Grupos'!$E$11),M329)),2)</f>
        <v>25.13</v>
      </c>
      <c r="I329" s="8">
        <f>ROUND(IF(K329="SIM",O329*(1-L329),IF('Controle de Grupos'!$B$11="SIM",O329*(1-'Controle de Grupos'!$E$11),O329)),2)</f>
        <v>27.63</v>
      </c>
      <c r="J329" s="10">
        <f t="shared" si="13"/>
        <v>2.5792764346576159E-6</v>
      </c>
      <c r="K329" s="33" t="s">
        <v>5596</v>
      </c>
      <c r="L329" s="39">
        <v>0.119926030854416</v>
      </c>
      <c r="M329" s="32">
        <v>28.55</v>
      </c>
      <c r="O329" s="32">
        <v>31.4</v>
      </c>
    </row>
    <row r="330" spans="1:15" ht="27.6">
      <c r="A330" s="6" t="s">
        <v>982</v>
      </c>
      <c r="B330" s="6" t="s">
        <v>983</v>
      </c>
      <c r="C330" s="6" t="s">
        <v>977</v>
      </c>
      <c r="D330" s="7" t="s">
        <v>984</v>
      </c>
      <c r="E330" s="6" t="s">
        <v>236</v>
      </c>
      <c r="F330" s="8">
        <v>103.2</v>
      </c>
      <c r="G330" s="8">
        <v>31.82</v>
      </c>
      <c r="H330" s="8">
        <f>ROUND(IF(K330="SIM",M330*(1-L330),IF('Controle de Grupos'!$B$11="SIM",M330*(1-'Controle de Grupos'!$E$11),M330)),2)</f>
        <v>34.229999999999997</v>
      </c>
      <c r="I330" s="8">
        <f>ROUND(IF(K330="SIM",O330*(1-L330),IF('Controle de Grupos'!$B$11="SIM",O330*(1-'Controle de Grupos'!$E$11),O330)),2)</f>
        <v>3532.12</v>
      </c>
      <c r="J330" s="10">
        <f t="shared" si="13"/>
        <v>3.2972543902941938E-4</v>
      </c>
      <c r="K330" s="33" t="s">
        <v>5596</v>
      </c>
      <c r="L330" s="39">
        <v>0.119926030854416</v>
      </c>
      <c r="M330" s="32">
        <v>38.89</v>
      </c>
      <c r="O330" s="32">
        <v>4013.44</v>
      </c>
    </row>
    <row r="331" spans="1:15" ht="27.6">
      <c r="A331" s="6" t="s">
        <v>985</v>
      </c>
      <c r="B331" s="6" t="s">
        <v>986</v>
      </c>
      <c r="C331" s="6" t="s">
        <v>987</v>
      </c>
      <c r="D331" s="7" t="s">
        <v>988</v>
      </c>
      <c r="E331" s="6" t="s">
        <v>220</v>
      </c>
      <c r="F331" s="8">
        <v>2</v>
      </c>
      <c r="G331" s="8">
        <v>44.71</v>
      </c>
      <c r="H331" s="8">
        <f>ROUND(IF(K331="SIM",M331*(1-L331),IF('Controle de Grupos'!$B$11="SIM",M331*(1-'Controle de Grupos'!$E$11),M331)),2)</f>
        <v>48.09</v>
      </c>
      <c r="I331" s="8">
        <f>ROUND(IF(K331="SIM",O331*(1-L331),IF('Controle de Grupos'!$B$11="SIM",O331*(1-'Controle de Grupos'!$E$11),O331)),2)</f>
        <v>96.17</v>
      </c>
      <c r="J331" s="10">
        <f t="shared" si="13"/>
        <v>8.9775249627587007E-6</v>
      </c>
      <c r="K331" s="33" t="s">
        <v>5596</v>
      </c>
      <c r="L331" s="39">
        <v>0.119926030854416</v>
      </c>
      <c r="M331" s="32">
        <v>54.64</v>
      </c>
      <c r="O331" s="32">
        <v>109.28</v>
      </c>
    </row>
    <row r="332" spans="1:15" ht="27.6">
      <c r="A332" s="6" t="s">
        <v>989</v>
      </c>
      <c r="B332" s="6" t="s">
        <v>990</v>
      </c>
      <c r="C332" s="6" t="s">
        <v>987</v>
      </c>
      <c r="D332" s="7" t="s">
        <v>991</v>
      </c>
      <c r="E332" s="6" t="s">
        <v>220</v>
      </c>
      <c r="F332" s="8">
        <v>2</v>
      </c>
      <c r="G332" s="8">
        <v>66.650000000000006</v>
      </c>
      <c r="H332" s="8">
        <f>ROUND(IF(K332="SIM",M332*(1-L332),IF('Controle de Grupos'!$B$11="SIM",M332*(1-'Controle de Grupos'!$E$11),M332)),2)</f>
        <v>71.69</v>
      </c>
      <c r="I332" s="8">
        <f>ROUND(IF(K332="SIM",O332*(1-L332),IF('Controle de Grupos'!$B$11="SIM",O332*(1-'Controle de Grupos'!$E$11),O332)),2)</f>
        <v>143.38</v>
      </c>
      <c r="J332" s="10">
        <f t="shared" si="13"/>
        <v>1.3384605689511725E-5</v>
      </c>
      <c r="K332" s="33" t="s">
        <v>5596</v>
      </c>
      <c r="L332" s="39">
        <v>0.119926030854416</v>
      </c>
      <c r="M332" s="32">
        <v>81.459999999999994</v>
      </c>
      <c r="O332" s="32">
        <v>162.91999999999999</v>
      </c>
    </row>
    <row r="333" spans="1:15" ht="27.6">
      <c r="A333" s="6" t="s">
        <v>992</v>
      </c>
      <c r="B333" s="6" t="s">
        <v>993</v>
      </c>
      <c r="C333" s="6" t="s">
        <v>987</v>
      </c>
      <c r="D333" s="7" t="s">
        <v>994</v>
      </c>
      <c r="E333" s="6" t="s">
        <v>220</v>
      </c>
      <c r="F333" s="8">
        <v>2</v>
      </c>
      <c r="G333" s="8">
        <v>93.12</v>
      </c>
      <c r="H333" s="8">
        <f>ROUND(IF(K333="SIM",M333*(1-L333),IF('Controle de Grupos'!$B$11="SIM",M333*(1-'Controle de Grupos'!$E$11),M333)),2)</f>
        <v>100.17</v>
      </c>
      <c r="I333" s="8">
        <f>ROUND(IF(K333="SIM",O333*(1-L333),IF('Controle de Grupos'!$B$11="SIM",O333*(1-'Controle de Grupos'!$E$11),O333)),2)</f>
        <v>200.34</v>
      </c>
      <c r="J333" s="10">
        <f t="shared" si="13"/>
        <v>1.8701854539243819E-5</v>
      </c>
      <c r="K333" s="33" t="s">
        <v>5596</v>
      </c>
      <c r="L333" s="39">
        <v>0.119926030854416</v>
      </c>
      <c r="M333" s="32">
        <v>113.82</v>
      </c>
      <c r="O333" s="32">
        <v>227.64</v>
      </c>
    </row>
    <row r="334" spans="1:15" ht="27.6">
      <c r="A334" s="6" t="s">
        <v>995</v>
      </c>
      <c r="B334" s="6" t="s">
        <v>996</v>
      </c>
      <c r="C334" s="6" t="s">
        <v>953</v>
      </c>
      <c r="D334" s="7" t="s">
        <v>997</v>
      </c>
      <c r="E334" s="6" t="s">
        <v>220</v>
      </c>
      <c r="F334" s="8">
        <v>6</v>
      </c>
      <c r="G334" s="8">
        <v>24.67</v>
      </c>
      <c r="H334" s="8">
        <f>ROUND(IF(K334="SIM",M334*(1-L334),IF('Controle de Grupos'!$B$11="SIM",M334*(1-'Controle de Grupos'!$E$11),M334)),2)</f>
        <v>26.53</v>
      </c>
      <c r="I334" s="8">
        <f>ROUND(IF(K334="SIM",O334*(1-L334),IF('Controle de Grupos'!$B$11="SIM",O334*(1-'Controle de Grupos'!$E$11),O334)),2)</f>
        <v>159.21</v>
      </c>
      <c r="J334" s="10">
        <f t="shared" si="13"/>
        <v>1.4862345318922875E-5</v>
      </c>
      <c r="K334" s="33" t="s">
        <v>5596</v>
      </c>
      <c r="L334" s="39">
        <v>0.119926030854416</v>
      </c>
      <c r="M334" s="32">
        <v>30.15</v>
      </c>
      <c r="O334" s="32">
        <v>180.9</v>
      </c>
    </row>
    <row r="335" spans="1:15" ht="27.6">
      <c r="A335" s="6" t="s">
        <v>998</v>
      </c>
      <c r="B335" s="6" t="s">
        <v>999</v>
      </c>
      <c r="C335" s="6" t="s">
        <v>953</v>
      </c>
      <c r="D335" s="7" t="s">
        <v>1000</v>
      </c>
      <c r="E335" s="6" t="s">
        <v>220</v>
      </c>
      <c r="F335" s="8">
        <v>1</v>
      </c>
      <c r="G335" s="8">
        <v>15.74</v>
      </c>
      <c r="H335" s="8">
        <f>ROUND(IF(K335="SIM",M335*(1-L335),IF('Controle de Grupos'!$B$11="SIM",M335*(1-'Controle de Grupos'!$E$11),M335)),2)</f>
        <v>16.920000000000002</v>
      </c>
      <c r="I335" s="8">
        <f>ROUND(IF(K335="SIM",O335*(1-L335),IF('Controle de Grupos'!$B$11="SIM",O335*(1-'Controle de Grupos'!$E$11),O335)),2)</f>
        <v>16.920000000000002</v>
      </c>
      <c r="J335" s="10">
        <f t="shared" si="13"/>
        <v>1.5794917580313739E-6</v>
      </c>
      <c r="K335" s="33" t="s">
        <v>5596</v>
      </c>
      <c r="L335" s="39">
        <v>0.119926030854416</v>
      </c>
      <c r="M335" s="32">
        <v>19.23</v>
      </c>
      <c r="O335" s="32">
        <v>19.23</v>
      </c>
    </row>
    <row r="336" spans="1:15" ht="41.4">
      <c r="A336" s="6" t="s">
        <v>1001</v>
      </c>
      <c r="B336" s="6" t="s">
        <v>1002</v>
      </c>
      <c r="C336" s="6" t="s">
        <v>953</v>
      </c>
      <c r="D336" s="7" t="s">
        <v>1003</v>
      </c>
      <c r="E336" s="6" t="s">
        <v>220</v>
      </c>
      <c r="F336" s="8">
        <v>1</v>
      </c>
      <c r="G336" s="8">
        <v>13.62</v>
      </c>
      <c r="H336" s="8">
        <f>ROUND(IF(K336="SIM",M336*(1-L336),IF('Controle de Grupos'!$B$11="SIM",M336*(1-'Controle de Grupos'!$E$11),M336)),2)</f>
        <v>14.64</v>
      </c>
      <c r="I336" s="8">
        <f>ROUND(IF(K336="SIM",O336*(1-L336),IF('Controle de Grupos'!$B$11="SIM",O336*(1-'Controle de Grupos'!$E$11),O336)),2)</f>
        <v>14.64</v>
      </c>
      <c r="J336" s="10">
        <f t="shared" si="13"/>
        <v>1.3666524431193448E-6</v>
      </c>
      <c r="K336" s="33" t="s">
        <v>5596</v>
      </c>
      <c r="L336" s="39">
        <v>0.119926030854416</v>
      </c>
      <c r="M336" s="32">
        <v>16.64</v>
      </c>
      <c r="O336" s="32">
        <v>16.64</v>
      </c>
    </row>
    <row r="337" spans="1:15" ht="41.4">
      <c r="A337" s="6" t="s">
        <v>1004</v>
      </c>
      <c r="B337" s="6" t="s">
        <v>1005</v>
      </c>
      <c r="C337" s="6" t="s">
        <v>953</v>
      </c>
      <c r="D337" s="7" t="s">
        <v>1006</v>
      </c>
      <c r="E337" s="6" t="s">
        <v>220</v>
      </c>
      <c r="F337" s="8">
        <v>5</v>
      </c>
      <c r="G337" s="8">
        <v>12.82</v>
      </c>
      <c r="H337" s="8">
        <f>ROUND(IF(K337="SIM",M337*(1-L337),IF('Controle de Grupos'!$B$11="SIM",M337*(1-'Controle de Grupos'!$E$11),M337)),2)</f>
        <v>13.78</v>
      </c>
      <c r="I337" s="8">
        <f>ROUND(IF(K337="SIM",O337*(1-L337),IF('Controle de Grupos'!$B$11="SIM",O337*(1-'Controle de Grupos'!$E$11),O337)),2)</f>
        <v>68.91</v>
      </c>
      <c r="J337" s="10">
        <f t="shared" si="13"/>
        <v>6.4327882414859323E-6</v>
      </c>
      <c r="K337" s="33" t="s">
        <v>5596</v>
      </c>
      <c r="L337" s="39">
        <v>0.119926030854416</v>
      </c>
      <c r="M337" s="32">
        <v>15.66</v>
      </c>
      <c r="O337" s="32">
        <v>78.3</v>
      </c>
    </row>
    <row r="338" spans="1:15" ht="27.6">
      <c r="A338" s="6" t="s">
        <v>1007</v>
      </c>
      <c r="B338" s="6" t="s">
        <v>1008</v>
      </c>
      <c r="C338" s="6" t="s">
        <v>953</v>
      </c>
      <c r="D338" s="7" t="s">
        <v>1009</v>
      </c>
      <c r="E338" s="6" t="s">
        <v>220</v>
      </c>
      <c r="F338" s="8">
        <v>1</v>
      </c>
      <c r="G338" s="8">
        <v>19.89</v>
      </c>
      <c r="H338" s="8">
        <f>ROUND(IF(K338="SIM",M338*(1-L338),IF('Controle de Grupos'!$B$11="SIM",M338*(1-'Controle de Grupos'!$E$11),M338)),2)</f>
        <v>21.39</v>
      </c>
      <c r="I338" s="8">
        <f>ROUND(IF(K338="SIM",O338*(1-L338),IF('Controle de Grupos'!$B$11="SIM",O338*(1-'Controle de Grupos'!$E$11),O338)),2)</f>
        <v>21.39</v>
      </c>
      <c r="J338" s="10">
        <f t="shared" si="13"/>
        <v>1.9967688359510099E-6</v>
      </c>
      <c r="K338" s="33" t="s">
        <v>5596</v>
      </c>
      <c r="L338" s="39">
        <v>0.119926030854416</v>
      </c>
      <c r="M338" s="32">
        <v>24.31</v>
      </c>
      <c r="O338" s="32">
        <v>24.31</v>
      </c>
    </row>
    <row r="339" spans="1:15" ht="41.4">
      <c r="A339" s="6" t="s">
        <v>1010</v>
      </c>
      <c r="B339" s="6" t="s">
        <v>1011</v>
      </c>
      <c r="C339" s="6" t="s">
        <v>953</v>
      </c>
      <c r="D339" s="7" t="s">
        <v>1012</v>
      </c>
      <c r="E339" s="6" t="s">
        <v>220</v>
      </c>
      <c r="F339" s="8">
        <v>1</v>
      </c>
      <c r="G339" s="8">
        <v>12.36</v>
      </c>
      <c r="H339" s="8">
        <f>ROUND(IF(K339="SIM",M339*(1-L339),IF('Controle de Grupos'!$B$11="SIM",M339*(1-'Controle de Grupos'!$E$11),M339)),2)</f>
        <v>13.29</v>
      </c>
      <c r="I339" s="8">
        <f>ROUND(IF(K339="SIM",O339*(1-L339),IF('Controle de Grupos'!$B$11="SIM",O339*(1-'Controle de Grupos'!$E$11),O339)),2)</f>
        <v>13.29</v>
      </c>
      <c r="J339" s="10">
        <f t="shared" si="13"/>
        <v>1.2406291645530117E-6</v>
      </c>
      <c r="K339" s="33" t="s">
        <v>5596</v>
      </c>
      <c r="L339" s="39">
        <v>0.119926030854416</v>
      </c>
      <c r="M339" s="32">
        <v>15.1</v>
      </c>
      <c r="O339" s="32">
        <v>15.1</v>
      </c>
    </row>
    <row r="340" spans="1:15" ht="41.4">
      <c r="A340" s="6" t="s">
        <v>1013</v>
      </c>
      <c r="B340" s="6" t="s">
        <v>1014</v>
      </c>
      <c r="C340" s="6" t="s">
        <v>1015</v>
      </c>
      <c r="D340" s="7" t="s">
        <v>1016</v>
      </c>
      <c r="E340" s="6" t="s">
        <v>220</v>
      </c>
      <c r="F340" s="8">
        <v>1</v>
      </c>
      <c r="G340" s="8">
        <v>32.200000000000003</v>
      </c>
      <c r="H340" s="8">
        <f>ROUND(IF(K340="SIM",M340*(1-L340),IF('Controle de Grupos'!$B$11="SIM",M340*(1-'Controle de Grupos'!$E$11),M340)),2)</f>
        <v>34.630000000000003</v>
      </c>
      <c r="I340" s="8">
        <f>ROUND(IF(K340="SIM",O340*(1-L340),IF('Controle de Grupos'!$B$11="SIM",O340*(1-'Controle de Grupos'!$E$11),O340)),2)</f>
        <v>34.630000000000003</v>
      </c>
      <c r="J340" s="10">
        <f t="shared" si="13"/>
        <v>3.2327304716682316E-6</v>
      </c>
      <c r="K340" s="33" t="s">
        <v>5596</v>
      </c>
      <c r="L340" s="39">
        <v>0.119926030854416</v>
      </c>
      <c r="M340" s="32">
        <v>39.35</v>
      </c>
      <c r="O340" s="32">
        <v>39.35</v>
      </c>
    </row>
    <row r="341" spans="1:15" ht="27.6">
      <c r="A341" s="6" t="s">
        <v>1017</v>
      </c>
      <c r="B341" s="6" t="s">
        <v>1018</v>
      </c>
      <c r="C341" s="6" t="s">
        <v>1019</v>
      </c>
      <c r="D341" s="7" t="s">
        <v>1020</v>
      </c>
      <c r="E341" s="6" t="s">
        <v>220</v>
      </c>
      <c r="F341" s="8">
        <v>1</v>
      </c>
      <c r="G341" s="8">
        <v>36.520000000000003</v>
      </c>
      <c r="H341" s="8">
        <f>ROUND(IF(K341="SIM",M341*(1-L341),IF('Controle de Grupos'!$B$11="SIM",M341*(1-'Controle de Grupos'!$E$11),M341)),2)</f>
        <v>39.28</v>
      </c>
      <c r="I341" s="8">
        <f>ROUND(IF(K341="SIM",O341*(1-L341),IF('Controle de Grupos'!$B$11="SIM",O341*(1-'Controle de Grupos'!$E$11),O341)),2)</f>
        <v>39.28</v>
      </c>
      <c r="J341" s="10">
        <f t="shared" si="13"/>
        <v>3.6668106533967119E-6</v>
      </c>
      <c r="K341" s="33" t="s">
        <v>5596</v>
      </c>
      <c r="L341" s="39">
        <v>0.119926030854416</v>
      </c>
      <c r="M341" s="32">
        <v>44.63</v>
      </c>
      <c r="O341" s="32">
        <v>44.63</v>
      </c>
    </row>
    <row r="342" spans="1:15" ht="27.6">
      <c r="A342" s="6" t="s">
        <v>1021</v>
      </c>
      <c r="B342" s="6" t="s">
        <v>1022</v>
      </c>
      <c r="C342" s="6" t="s">
        <v>1023</v>
      </c>
      <c r="D342" s="7" t="s">
        <v>1024</v>
      </c>
      <c r="E342" s="6" t="s">
        <v>220</v>
      </c>
      <c r="F342" s="8">
        <v>1</v>
      </c>
      <c r="G342" s="8">
        <v>13.46</v>
      </c>
      <c r="H342" s="8">
        <f>ROUND(IF(K342="SIM",M342*(1-L342),IF('Controle de Grupos'!$B$11="SIM",M342*(1-'Controle de Grupos'!$E$11),M342)),2)</f>
        <v>14.48</v>
      </c>
      <c r="I342" s="8">
        <f>ROUND(IF(K342="SIM",O342*(1-L342),IF('Controle de Grupos'!$B$11="SIM",O342*(1-'Controle de Grupos'!$E$11),O342)),2)</f>
        <v>14.48</v>
      </c>
      <c r="J342" s="10">
        <f t="shared" si="13"/>
        <v>1.3517163508448164E-6</v>
      </c>
      <c r="K342" s="33" t="s">
        <v>5596</v>
      </c>
      <c r="L342" s="39">
        <v>0.119926030854416</v>
      </c>
      <c r="M342" s="32">
        <v>16.45</v>
      </c>
      <c r="O342" s="32">
        <v>16.45</v>
      </c>
    </row>
    <row r="343" spans="1:15" ht="27.6">
      <c r="A343" s="6" t="s">
        <v>1025</v>
      </c>
      <c r="B343" s="6" t="s">
        <v>1026</v>
      </c>
      <c r="C343" s="6" t="s">
        <v>1019</v>
      </c>
      <c r="D343" s="7" t="s">
        <v>1027</v>
      </c>
      <c r="E343" s="6" t="s">
        <v>220</v>
      </c>
      <c r="F343" s="8">
        <v>1</v>
      </c>
      <c r="G343" s="8">
        <v>16</v>
      </c>
      <c r="H343" s="8">
        <f>ROUND(IF(K343="SIM",M343*(1-L343),IF('Controle de Grupos'!$B$11="SIM",M343*(1-'Controle de Grupos'!$E$11),M343)),2)</f>
        <v>17.21</v>
      </c>
      <c r="I343" s="8">
        <f>ROUND(IF(K343="SIM",O343*(1-L343),IF('Controle de Grupos'!$B$11="SIM",O343*(1-'Controle de Grupos'!$E$11),O343)),2)</f>
        <v>17.21</v>
      </c>
      <c r="J343" s="10">
        <f t="shared" si="13"/>
        <v>1.6065634252789565E-6</v>
      </c>
      <c r="K343" s="33" t="s">
        <v>5596</v>
      </c>
      <c r="L343" s="39">
        <v>0.119926030854416</v>
      </c>
      <c r="M343" s="32">
        <v>19.55</v>
      </c>
      <c r="O343" s="32">
        <v>19.55</v>
      </c>
    </row>
    <row r="344" spans="1:15" ht="27.6">
      <c r="A344" s="6" t="s">
        <v>1028</v>
      </c>
      <c r="B344" s="6" t="s">
        <v>1029</v>
      </c>
      <c r="C344" s="6" t="s">
        <v>1030</v>
      </c>
      <c r="D344" s="7" t="s">
        <v>1031</v>
      </c>
      <c r="E344" s="6" t="s">
        <v>220</v>
      </c>
      <c r="F344" s="8">
        <v>2</v>
      </c>
      <c r="G344" s="8">
        <v>23.17</v>
      </c>
      <c r="H344" s="8">
        <f>ROUND(IF(K344="SIM",M344*(1-L344),IF('Controle de Grupos'!$B$11="SIM",M344*(1-'Controle de Grupos'!$E$11),M344)),2)</f>
        <v>24.92</v>
      </c>
      <c r="I344" s="8">
        <f>ROUND(IF(K344="SIM",O344*(1-L344),IF('Controle de Grupos'!$B$11="SIM",O344*(1-'Controle de Grupos'!$E$11),O344)),2)</f>
        <v>49.85</v>
      </c>
      <c r="J344" s="10">
        <f t="shared" si="13"/>
        <v>4.6535262492827415E-6</v>
      </c>
      <c r="K344" s="33" t="s">
        <v>5596</v>
      </c>
      <c r="L344" s="39">
        <v>0.119926030854416</v>
      </c>
      <c r="M344" s="32">
        <v>28.32</v>
      </c>
      <c r="O344" s="32">
        <v>56.64</v>
      </c>
    </row>
    <row r="345" spans="1:15" ht="41.4">
      <c r="A345" s="6" t="s">
        <v>1032</v>
      </c>
      <c r="B345" s="6" t="s">
        <v>1033</v>
      </c>
      <c r="C345" s="6" t="s">
        <v>936</v>
      </c>
      <c r="D345" s="7" t="s">
        <v>1034</v>
      </c>
      <c r="E345" s="6" t="s">
        <v>220</v>
      </c>
      <c r="F345" s="8">
        <v>2</v>
      </c>
      <c r="G345" s="8">
        <v>9.51</v>
      </c>
      <c r="H345" s="8">
        <f>ROUND(IF(K345="SIM",M345*(1-L345),IF('Controle de Grupos'!$B$11="SIM",M345*(1-'Controle de Grupos'!$E$11),M345)),2)</f>
        <v>10.23</v>
      </c>
      <c r="I345" s="8">
        <f>ROUND(IF(K345="SIM",O345*(1-L345),IF('Controle de Grupos'!$B$11="SIM",O345*(1-'Controle de Grupos'!$E$11),O345)),2)</f>
        <v>20.45</v>
      </c>
      <c r="J345" s="10">
        <f t="shared" si="13"/>
        <v>1.9090192938381559E-6</v>
      </c>
      <c r="K345" s="33" t="s">
        <v>5596</v>
      </c>
      <c r="L345" s="39">
        <v>0.119926030854416</v>
      </c>
      <c r="M345" s="32">
        <v>11.62</v>
      </c>
      <c r="O345" s="32">
        <v>23.24</v>
      </c>
    </row>
    <row r="346" spans="1:15" ht="41.4">
      <c r="A346" s="6" t="s">
        <v>1035</v>
      </c>
      <c r="B346" s="6" t="s">
        <v>949</v>
      </c>
      <c r="C346" s="6" t="s">
        <v>946</v>
      </c>
      <c r="D346" s="7" t="s">
        <v>950</v>
      </c>
      <c r="E346" s="6" t="s">
        <v>220</v>
      </c>
      <c r="F346" s="8">
        <v>2</v>
      </c>
      <c r="G346" s="8">
        <v>8.6999999999999993</v>
      </c>
      <c r="H346" s="8">
        <f>ROUND(IF(K346="SIM",M346*(1-L346),IF('Controle de Grupos'!$B$11="SIM",M346*(1-'Controle de Grupos'!$E$11),M346)),2)</f>
        <v>9.36</v>
      </c>
      <c r="I346" s="8">
        <f>ROUND(IF(K346="SIM",O346*(1-L346),IF('Controle de Grupos'!$B$11="SIM",O346*(1-'Controle de Grupos'!$E$11),O346)),2)</f>
        <v>18.71</v>
      </c>
      <c r="J346" s="10">
        <f t="shared" si="13"/>
        <v>1.7465892903526599E-6</v>
      </c>
      <c r="K346" s="33" t="s">
        <v>5596</v>
      </c>
      <c r="L346" s="39">
        <v>0.119926030854416</v>
      </c>
      <c r="M346" s="32">
        <v>10.63</v>
      </c>
      <c r="O346" s="32">
        <v>21.26</v>
      </c>
    </row>
    <row r="347" spans="1:15" ht="41.4">
      <c r="A347" s="6" t="s">
        <v>1036</v>
      </c>
      <c r="B347" s="6" t="s">
        <v>952</v>
      </c>
      <c r="C347" s="6" t="s">
        <v>953</v>
      </c>
      <c r="D347" s="7" t="s">
        <v>954</v>
      </c>
      <c r="E347" s="6" t="s">
        <v>220</v>
      </c>
      <c r="F347" s="8">
        <v>2</v>
      </c>
      <c r="G347" s="8">
        <v>7.26</v>
      </c>
      <c r="H347" s="8">
        <f>ROUND(IF(K347="SIM",M347*(1-L347),IF('Controle de Grupos'!$B$11="SIM",M347*(1-'Controle de Grupos'!$E$11),M347)),2)</f>
        <v>7.81</v>
      </c>
      <c r="I347" s="8">
        <f>ROUND(IF(K347="SIM",O347*(1-L347),IF('Controle de Grupos'!$B$11="SIM",O347*(1-'Controle de Grupos'!$E$11),O347)),2)</f>
        <v>15.61</v>
      </c>
      <c r="J347" s="10">
        <f t="shared" si="13"/>
        <v>1.4572025025336729E-6</v>
      </c>
      <c r="K347" s="33" t="s">
        <v>5596</v>
      </c>
      <c r="L347" s="39">
        <v>0.119926030854416</v>
      </c>
      <c r="M347" s="32">
        <v>8.8699999999999992</v>
      </c>
      <c r="O347" s="32">
        <v>17.739999999999998</v>
      </c>
    </row>
    <row r="348" spans="1:15" ht="41.4">
      <c r="A348" s="6" t="s">
        <v>1037</v>
      </c>
      <c r="B348" s="6" t="s">
        <v>1038</v>
      </c>
      <c r="C348" s="6" t="s">
        <v>960</v>
      </c>
      <c r="D348" s="7" t="s">
        <v>1039</v>
      </c>
      <c r="E348" s="6" t="s">
        <v>220</v>
      </c>
      <c r="F348" s="8">
        <v>3</v>
      </c>
      <c r="G348" s="8">
        <v>26.52</v>
      </c>
      <c r="H348" s="8">
        <f>ROUND(IF(K348="SIM",M348*(1-L348),IF('Controle de Grupos'!$B$11="SIM",M348*(1-'Controle de Grupos'!$E$11),M348)),2)</f>
        <v>28.52</v>
      </c>
      <c r="I348" s="8">
        <f>ROUND(IF(K348="SIM",O348*(1-L348),IF('Controle de Grupos'!$B$11="SIM",O348*(1-'Controle de Grupos'!$E$11),O348)),2)</f>
        <v>85.57</v>
      </c>
      <c r="J348" s="10">
        <f t="shared" si="13"/>
        <v>7.9880088495711973E-6</v>
      </c>
      <c r="K348" s="33" t="s">
        <v>5596</v>
      </c>
      <c r="L348" s="39">
        <v>0.119926030854416</v>
      </c>
      <c r="M348" s="32">
        <v>32.409999999999997</v>
      </c>
      <c r="O348" s="32">
        <v>97.23</v>
      </c>
    </row>
    <row r="349" spans="1:15" ht="27.6">
      <c r="A349" s="6" t="s">
        <v>1040</v>
      </c>
      <c r="B349" s="6" t="s">
        <v>1041</v>
      </c>
      <c r="C349" s="6" t="s">
        <v>964</v>
      </c>
      <c r="D349" s="7" t="s">
        <v>1042</v>
      </c>
      <c r="E349" s="6" t="s">
        <v>220</v>
      </c>
      <c r="F349" s="8">
        <v>2</v>
      </c>
      <c r="G349" s="8">
        <v>37.869999999999997</v>
      </c>
      <c r="H349" s="8">
        <f>ROUND(IF(K349="SIM",M349*(1-L349),IF('Controle de Grupos'!$B$11="SIM",M349*(1-'Controle de Grupos'!$E$11),M349)),2)</f>
        <v>40.729999999999997</v>
      </c>
      <c r="I349" s="8">
        <f>ROUND(IF(K349="SIM",O349*(1-L349),IF('Controle de Grupos'!$B$11="SIM",O349*(1-'Controle de Grupos'!$E$11),O349)),2)</f>
        <v>81.459999999999994</v>
      </c>
      <c r="J349" s="10">
        <f t="shared" si="13"/>
        <v>7.6043379792692498E-6</v>
      </c>
      <c r="K349" s="33" t="s">
        <v>5596</v>
      </c>
      <c r="L349" s="39">
        <v>0.119926030854416</v>
      </c>
      <c r="M349" s="32">
        <v>46.28</v>
      </c>
      <c r="O349" s="32">
        <v>92.56</v>
      </c>
    </row>
    <row r="350" spans="1:15" ht="27.6">
      <c r="A350" s="6" t="s">
        <v>1043</v>
      </c>
      <c r="B350" s="6" t="s">
        <v>1044</v>
      </c>
      <c r="C350" s="6" t="s">
        <v>964</v>
      </c>
      <c r="D350" s="7" t="s">
        <v>1045</v>
      </c>
      <c r="E350" s="6" t="s">
        <v>220</v>
      </c>
      <c r="F350" s="8">
        <v>1</v>
      </c>
      <c r="G350" s="8">
        <v>19.739999999999998</v>
      </c>
      <c r="H350" s="8">
        <f>ROUND(IF(K350="SIM",M350*(1-L350),IF('Controle de Grupos'!$B$11="SIM",M350*(1-'Controle de Grupos'!$E$11),M350)),2)</f>
        <v>21.23</v>
      </c>
      <c r="I350" s="8">
        <f>ROUND(IF(K350="SIM",O350*(1-L350),IF('Controle de Grupos'!$B$11="SIM",O350*(1-'Controle de Grupos'!$E$11),O350)),2)</f>
        <v>21.23</v>
      </c>
      <c r="J350" s="10">
        <f t="shared" si="13"/>
        <v>1.9818327436764817E-6</v>
      </c>
      <c r="K350" s="33" t="s">
        <v>5596</v>
      </c>
      <c r="L350" s="39">
        <v>0.119926030854416</v>
      </c>
      <c r="M350" s="32">
        <v>24.12</v>
      </c>
      <c r="O350" s="32">
        <v>24.12</v>
      </c>
    </row>
    <row r="351" spans="1:15" ht="27.6">
      <c r="A351" s="6" t="s">
        <v>1046</v>
      </c>
      <c r="B351" s="6" t="s">
        <v>1047</v>
      </c>
      <c r="C351" s="6" t="s">
        <v>1048</v>
      </c>
      <c r="D351" s="7" t="s">
        <v>1049</v>
      </c>
      <c r="E351" s="6" t="s">
        <v>220</v>
      </c>
      <c r="F351" s="8">
        <v>2</v>
      </c>
      <c r="G351" s="8">
        <v>615.4</v>
      </c>
      <c r="H351" s="8">
        <f>ROUND(IF(K351="SIM",M351*(1-L351),IF('Controle de Grupos'!$B$11="SIM",M351*(1-'Controle de Grupos'!$E$11),M351)),2)</f>
        <v>661.99</v>
      </c>
      <c r="I351" s="8">
        <f>ROUND(IF(K351="SIM",O351*(1-L351),IF('Controle de Grupos'!$B$11="SIM",O351*(1-'Controle de Grupos'!$E$11),O351)),2)</f>
        <v>1323.98</v>
      </c>
      <c r="J351" s="10">
        <f t="shared" si="13"/>
        <v>1.2359429656018785E-4</v>
      </c>
      <c r="K351" s="33" t="s">
        <v>5596</v>
      </c>
      <c r="L351" s="39">
        <v>0.119926030854416</v>
      </c>
      <c r="M351" s="32">
        <v>752.2</v>
      </c>
      <c r="O351" s="32">
        <v>1504.4</v>
      </c>
    </row>
    <row r="352" spans="1:15">
      <c r="A352" s="15" t="s">
        <v>99</v>
      </c>
      <c r="B352" s="15"/>
      <c r="C352" s="15" t="s">
        <v>974</v>
      </c>
      <c r="D352" s="16" t="s">
        <v>100</v>
      </c>
      <c r="E352" s="15"/>
      <c r="F352" s="17">
        <v>1</v>
      </c>
      <c r="G352" s="17"/>
      <c r="H352" s="17">
        <f>SUM(I353,I354,I355,I356,I357,I358,I359,I360,I361,I362,I363,I364,I365,I366,I367,I368,I369,I370,I371,I372,I373,I374,I375,I376,I377,I378,I379,I380,I381,I382,I383,I384,I385,I386,I387)</f>
        <v>38811.01</v>
      </c>
      <c r="I352" s="17">
        <f>H352</f>
        <v>38811.01</v>
      </c>
      <c r="J352" s="18">
        <f t="shared" si="13"/>
        <v>3.6230301664227681E-3</v>
      </c>
      <c r="K352" s="33" t="s">
        <v>5599</v>
      </c>
      <c r="L352" s="39">
        <v>0</v>
      </c>
      <c r="M352" s="32"/>
      <c r="O352" s="32"/>
    </row>
    <row r="353" spans="1:15" ht="27.6">
      <c r="A353" s="6" t="s">
        <v>1050</v>
      </c>
      <c r="B353" s="6" t="s">
        <v>1051</v>
      </c>
      <c r="C353" s="6" t="s">
        <v>1052</v>
      </c>
      <c r="D353" s="7" t="s">
        <v>1053</v>
      </c>
      <c r="E353" s="6" t="s">
        <v>220</v>
      </c>
      <c r="F353" s="8">
        <v>1</v>
      </c>
      <c r="G353" s="8">
        <v>219.23</v>
      </c>
      <c r="H353" s="8">
        <f>ROUND(IF(K353="SIM",M353*(1-L353),IF('Controle de Grupos'!$B$11="SIM",M353*(1-'Controle de Grupos'!$E$11),M353)),2)</f>
        <v>235.82</v>
      </c>
      <c r="I353" s="8">
        <f>ROUND(IF(K353="SIM",O353*(1-L353),IF('Controle de Grupos'!$B$11="SIM",O353*(1-'Controle de Grupos'!$E$11),O353)),2)</f>
        <v>235.82</v>
      </c>
      <c r="J353" s="10">
        <f t="shared" si="13"/>
        <v>2.2013933001120482E-5</v>
      </c>
      <c r="K353" s="33" t="s">
        <v>5596</v>
      </c>
      <c r="L353" s="39">
        <v>0.119926030854416</v>
      </c>
      <c r="M353" s="32">
        <v>267.95999999999998</v>
      </c>
      <c r="O353" s="32">
        <v>267.95999999999998</v>
      </c>
    </row>
    <row r="354" spans="1:15" ht="41.4">
      <c r="A354" s="6" t="s">
        <v>1054</v>
      </c>
      <c r="B354" s="6" t="s">
        <v>1055</v>
      </c>
      <c r="C354" s="6" t="s">
        <v>1056</v>
      </c>
      <c r="D354" s="7" t="s">
        <v>1057</v>
      </c>
      <c r="E354" s="6" t="s">
        <v>220</v>
      </c>
      <c r="F354" s="8">
        <v>9</v>
      </c>
      <c r="G354" s="8">
        <v>592.02</v>
      </c>
      <c r="H354" s="8">
        <f>ROUND(IF(K354="SIM",M354*(1-L354),IF('Controle de Grupos'!$B$11="SIM",M354*(1-'Controle de Grupos'!$E$11),M354)),2)</f>
        <v>636.84</v>
      </c>
      <c r="I354" s="8">
        <f>ROUND(IF(K354="SIM",O354*(1-L354),IF('Controle de Grupos'!$B$11="SIM",O354*(1-'Controle de Grupos'!$E$11),O354)),2)</f>
        <v>5731.55</v>
      </c>
      <c r="J354" s="10">
        <f t="shared" si="13"/>
        <v>5.3504349797545636E-4</v>
      </c>
      <c r="K354" s="33" t="s">
        <v>5596</v>
      </c>
      <c r="L354" s="39">
        <v>0.119926030854416</v>
      </c>
      <c r="M354" s="32">
        <v>723.62</v>
      </c>
      <c r="O354" s="32">
        <v>6512.58</v>
      </c>
    </row>
    <row r="355" spans="1:15" ht="27.6">
      <c r="A355" s="6" t="s">
        <v>1058</v>
      </c>
      <c r="B355" s="6" t="s">
        <v>1047</v>
      </c>
      <c r="C355" s="6" t="s">
        <v>1048</v>
      </c>
      <c r="D355" s="7" t="s">
        <v>1049</v>
      </c>
      <c r="E355" s="6" t="s">
        <v>220</v>
      </c>
      <c r="F355" s="8">
        <v>9</v>
      </c>
      <c r="G355" s="8">
        <v>615.4</v>
      </c>
      <c r="H355" s="8">
        <f>ROUND(IF(K355="SIM",M355*(1-L355),IF('Controle de Grupos'!$B$11="SIM",M355*(1-'Controle de Grupos'!$E$11),M355)),2)</f>
        <v>661.99</v>
      </c>
      <c r="I355" s="8">
        <f>ROUND(IF(K355="SIM",O355*(1-L355),IF('Controle de Grupos'!$B$11="SIM",O355*(1-'Controle de Grupos'!$E$11),O355)),2)</f>
        <v>5957.92</v>
      </c>
      <c r="J355" s="10">
        <f t="shared" si="13"/>
        <v>5.5617526802661252E-4</v>
      </c>
      <c r="K355" s="33" t="s">
        <v>5596</v>
      </c>
      <c r="L355" s="39">
        <v>0.119926030854416</v>
      </c>
      <c r="M355" s="32">
        <v>752.2</v>
      </c>
      <c r="O355" s="32">
        <v>6769.8</v>
      </c>
    </row>
    <row r="356" spans="1:15" ht="41.4">
      <c r="A356" s="6" t="s">
        <v>1059</v>
      </c>
      <c r="B356" s="6" t="s">
        <v>1060</v>
      </c>
      <c r="C356" s="6" t="s">
        <v>1052</v>
      </c>
      <c r="D356" s="7" t="s">
        <v>1061</v>
      </c>
      <c r="E356" s="6" t="s">
        <v>220</v>
      </c>
      <c r="F356" s="8">
        <v>21</v>
      </c>
      <c r="G356" s="8">
        <v>67.5</v>
      </c>
      <c r="H356" s="8">
        <f>ROUND(IF(K356="SIM",M356*(1-L356),IF('Controle de Grupos'!$B$11="SIM",M356*(1-'Controle de Grupos'!$E$11),M356)),2)</f>
        <v>72.61</v>
      </c>
      <c r="I356" s="8">
        <f>ROUND(IF(K356="SIM",O356*(1-L356),IF('Controle de Grupos'!$B$11="SIM",O356*(1-'Controle de Grupos'!$E$11),O356)),2)</f>
        <v>1524.73</v>
      </c>
      <c r="J356" s="10">
        <f t="shared" si="13"/>
        <v>1.4233442483588515E-4</v>
      </c>
      <c r="K356" s="33" t="s">
        <v>5596</v>
      </c>
      <c r="L356" s="39">
        <v>0.119926030854416</v>
      </c>
      <c r="M356" s="32">
        <v>82.5</v>
      </c>
      <c r="O356" s="32">
        <v>1732.5</v>
      </c>
    </row>
    <row r="357" spans="1:15" ht="41.4">
      <c r="A357" s="6" t="s">
        <v>1062</v>
      </c>
      <c r="B357" s="6" t="s">
        <v>1063</v>
      </c>
      <c r="C357" s="6" t="s">
        <v>1052</v>
      </c>
      <c r="D357" s="7" t="s">
        <v>1064</v>
      </c>
      <c r="E357" s="6" t="s">
        <v>220</v>
      </c>
      <c r="F357" s="8">
        <v>6</v>
      </c>
      <c r="G357" s="8">
        <v>142.91</v>
      </c>
      <c r="H357" s="8">
        <f>ROUND(IF(K357="SIM",M357*(1-L357),IF('Controle de Grupos'!$B$11="SIM",M357*(1-'Controle de Grupos'!$E$11),M357)),2)</f>
        <v>153.72</v>
      </c>
      <c r="I357" s="8">
        <f>ROUND(IF(K357="SIM",O357*(1-L357),IF('Controle de Grupos'!$B$11="SIM",O357*(1-'Controle de Grupos'!$E$11),O357)),2)</f>
        <v>922.34</v>
      </c>
      <c r="J357" s="10">
        <f t="shared" si="13"/>
        <v>8.6100970928053037E-5</v>
      </c>
      <c r="K357" s="33" t="s">
        <v>5596</v>
      </c>
      <c r="L357" s="39">
        <v>0.119926030854416</v>
      </c>
      <c r="M357" s="32">
        <v>174.67</v>
      </c>
      <c r="O357" s="32">
        <v>1048.02</v>
      </c>
    </row>
    <row r="358" spans="1:15" ht="41.4">
      <c r="A358" s="6" t="s">
        <v>1065</v>
      </c>
      <c r="B358" s="6" t="s">
        <v>1066</v>
      </c>
      <c r="C358" s="6" t="s">
        <v>1067</v>
      </c>
      <c r="D358" s="7" t="s">
        <v>1068</v>
      </c>
      <c r="E358" s="6" t="s">
        <v>236</v>
      </c>
      <c r="F358" s="8">
        <v>42.2</v>
      </c>
      <c r="G358" s="8">
        <v>28.45</v>
      </c>
      <c r="H358" s="8">
        <f>ROUND(IF(K358="SIM",M358*(1-L358),IF('Controle de Grupos'!$B$11="SIM",M358*(1-'Controle de Grupos'!$E$11),M358)),2)</f>
        <v>30.6</v>
      </c>
      <c r="I358" s="8">
        <f>ROUND(IF(K358="SIM",O358*(1-L358),IF('Controle de Grupos'!$B$11="SIM",O358*(1-'Controle de Grupos'!$E$11),O358)),2)</f>
        <v>1291.32</v>
      </c>
      <c r="J358" s="10">
        <f t="shared" si="13"/>
        <v>1.2054546672464974E-4</v>
      </c>
      <c r="K358" s="33" t="s">
        <v>5596</v>
      </c>
      <c r="L358" s="39">
        <v>0.119926030854416</v>
      </c>
      <c r="M358" s="32">
        <v>34.770000000000003</v>
      </c>
      <c r="O358" s="32">
        <v>1467.29</v>
      </c>
    </row>
    <row r="359" spans="1:15" ht="41.4">
      <c r="A359" s="6" t="s">
        <v>1069</v>
      </c>
      <c r="B359" s="6" t="s">
        <v>1070</v>
      </c>
      <c r="C359" s="6" t="s">
        <v>1067</v>
      </c>
      <c r="D359" s="7" t="s">
        <v>1071</v>
      </c>
      <c r="E359" s="6" t="s">
        <v>236</v>
      </c>
      <c r="F359" s="8">
        <v>36.299999999999997</v>
      </c>
      <c r="G359" s="8">
        <v>35.15</v>
      </c>
      <c r="H359" s="8">
        <f>ROUND(IF(K359="SIM",M359*(1-L359),IF('Controle de Grupos'!$B$11="SIM",M359*(1-'Controle de Grupos'!$E$11),M359)),2)</f>
        <v>37.81</v>
      </c>
      <c r="I359" s="8">
        <f>ROUND(IF(K359="SIM",O359*(1-L359),IF('Controle de Grupos'!$B$11="SIM",O359*(1-'Controle de Grupos'!$E$11),O359)),2)</f>
        <v>1372.42</v>
      </c>
      <c r="J359" s="10">
        <f t="shared" si="13"/>
        <v>1.2811619849630132E-4</v>
      </c>
      <c r="K359" s="33" t="s">
        <v>5596</v>
      </c>
      <c r="L359" s="39">
        <v>0.119926030854416</v>
      </c>
      <c r="M359" s="32">
        <v>42.96</v>
      </c>
      <c r="O359" s="32">
        <v>1559.44</v>
      </c>
    </row>
    <row r="360" spans="1:15" ht="41.4">
      <c r="A360" s="6" t="s">
        <v>1072</v>
      </c>
      <c r="B360" s="6" t="s">
        <v>1073</v>
      </c>
      <c r="C360" s="6" t="s">
        <v>1067</v>
      </c>
      <c r="D360" s="7" t="s">
        <v>1074</v>
      </c>
      <c r="E360" s="6" t="s">
        <v>236</v>
      </c>
      <c r="F360" s="8">
        <v>5.3</v>
      </c>
      <c r="G360" s="8">
        <v>43.54</v>
      </c>
      <c r="H360" s="8">
        <f>ROUND(IF(K360="SIM",M360*(1-L360),IF('Controle de Grupos'!$B$11="SIM",M360*(1-'Controle de Grupos'!$E$11),M360)),2)</f>
        <v>46.83</v>
      </c>
      <c r="I360" s="8">
        <f>ROUND(IF(K360="SIM",O360*(1-L360),IF('Controle de Grupos'!$B$11="SIM",O360*(1-'Controle de Grupos'!$E$11),O360)),2)</f>
        <v>248.19</v>
      </c>
      <c r="J360" s="10">
        <f t="shared" si="13"/>
        <v>2.3168679635094956E-5</v>
      </c>
      <c r="K360" s="33" t="s">
        <v>5596</v>
      </c>
      <c r="L360" s="39">
        <v>0.119926030854416</v>
      </c>
      <c r="M360" s="32">
        <v>53.21</v>
      </c>
      <c r="O360" s="32">
        <v>282.01</v>
      </c>
    </row>
    <row r="361" spans="1:15" ht="41.4">
      <c r="A361" s="6" t="s">
        <v>1075</v>
      </c>
      <c r="B361" s="6" t="s">
        <v>1076</v>
      </c>
      <c r="C361" s="6" t="s">
        <v>1067</v>
      </c>
      <c r="D361" s="7" t="s">
        <v>1077</v>
      </c>
      <c r="E361" s="6" t="s">
        <v>236</v>
      </c>
      <c r="F361" s="8">
        <v>227.2</v>
      </c>
      <c r="G361" s="8">
        <v>48.97</v>
      </c>
      <c r="H361" s="8">
        <f>ROUND(IF(K361="SIM",M361*(1-L361),IF('Controle de Grupos'!$B$11="SIM",M361*(1-'Controle de Grupos'!$E$11),M361)),2)</f>
        <v>52.67</v>
      </c>
      <c r="I361" s="8">
        <f>ROUND(IF(K361="SIM",O361*(1-L361),IF('Controle de Grupos'!$B$11="SIM",O361*(1-'Controle de Grupos'!$E$11),O361)),2)</f>
        <v>11967.18</v>
      </c>
      <c r="J361" s="10">
        <f t="shared" si="13"/>
        <v>1.1171431546618143E-3</v>
      </c>
      <c r="K361" s="33" t="s">
        <v>5596</v>
      </c>
      <c r="L361" s="39">
        <v>0.119926030854416</v>
      </c>
      <c r="M361" s="32">
        <v>59.85</v>
      </c>
      <c r="O361" s="32">
        <v>13597.92</v>
      </c>
    </row>
    <row r="362" spans="1:15" ht="27.6">
      <c r="A362" s="6" t="s">
        <v>1078</v>
      </c>
      <c r="B362" s="6" t="s">
        <v>1079</v>
      </c>
      <c r="C362" s="6" t="s">
        <v>977</v>
      </c>
      <c r="D362" s="7" t="s">
        <v>1080</v>
      </c>
      <c r="E362" s="6" t="s">
        <v>236</v>
      </c>
      <c r="F362" s="8">
        <v>11.5</v>
      </c>
      <c r="G362" s="8">
        <v>110.54</v>
      </c>
      <c r="H362" s="8">
        <f>ROUND(IF(K362="SIM",M362*(1-L362),IF('Controle de Grupos'!$B$11="SIM",M362*(1-'Controle de Grupos'!$E$11),M362)),2)</f>
        <v>118.91</v>
      </c>
      <c r="I362" s="8">
        <f>ROUND(IF(K362="SIM",O362*(1-L362),IF('Controle de Grupos'!$B$11="SIM",O362*(1-'Controle de Grupos'!$E$11),O362)),2)</f>
        <v>1367.42</v>
      </c>
      <c r="J362" s="10">
        <f t="shared" si="13"/>
        <v>1.2764944561272231E-4</v>
      </c>
      <c r="K362" s="33" t="s">
        <v>5596</v>
      </c>
      <c r="L362" s="39">
        <v>0.119926030854416</v>
      </c>
      <c r="M362" s="32">
        <v>135.11000000000001</v>
      </c>
      <c r="O362" s="32">
        <v>1553.76</v>
      </c>
    </row>
    <row r="363" spans="1:15" ht="27.6">
      <c r="A363" s="6" t="s">
        <v>1081</v>
      </c>
      <c r="B363" s="6" t="s">
        <v>1082</v>
      </c>
      <c r="C363" s="6" t="s">
        <v>1083</v>
      </c>
      <c r="D363" s="7" t="s">
        <v>1084</v>
      </c>
      <c r="E363" s="6" t="s">
        <v>220</v>
      </c>
      <c r="F363" s="8">
        <v>6</v>
      </c>
      <c r="G363" s="8">
        <v>77.790000000000006</v>
      </c>
      <c r="H363" s="8">
        <f>ROUND(IF(K363="SIM",M363*(1-L363),IF('Controle de Grupos'!$B$11="SIM",M363*(1-'Controle de Grupos'!$E$11),M363)),2)</f>
        <v>83.68</v>
      </c>
      <c r="I363" s="8">
        <f>ROUND(IF(K363="SIM",O363*(1-L363),IF('Controle de Grupos'!$B$11="SIM",O363*(1-'Controle de Grupos'!$E$11),O363)),2)</f>
        <v>502.06</v>
      </c>
      <c r="J363" s="10">
        <f t="shared" si="13"/>
        <v>4.686759054593567E-5</v>
      </c>
      <c r="K363" s="33" t="s">
        <v>5596</v>
      </c>
      <c r="L363" s="39">
        <v>0.119926030854416</v>
      </c>
      <c r="M363" s="32">
        <v>95.08</v>
      </c>
      <c r="O363" s="32">
        <v>570.48</v>
      </c>
    </row>
    <row r="364" spans="1:15" ht="41.4">
      <c r="A364" s="6" t="s">
        <v>1085</v>
      </c>
      <c r="B364" s="6" t="s">
        <v>1086</v>
      </c>
      <c r="C364" s="6" t="s">
        <v>953</v>
      </c>
      <c r="D364" s="7" t="s">
        <v>1087</v>
      </c>
      <c r="E364" s="6" t="s">
        <v>220</v>
      </c>
      <c r="F364" s="8">
        <v>14</v>
      </c>
      <c r="G364" s="8">
        <v>33.21</v>
      </c>
      <c r="H364" s="8">
        <f>ROUND(IF(K364="SIM",M364*(1-L364),IF('Controle de Grupos'!$B$11="SIM",M364*(1-'Controle de Grupos'!$E$11),M364)),2)</f>
        <v>35.72</v>
      </c>
      <c r="I364" s="8">
        <f>ROUND(IF(K364="SIM",O364*(1-L364),IF('Controle de Grupos'!$B$11="SIM",O364*(1-'Controle de Grupos'!$E$11),O364)),2)</f>
        <v>500.11</v>
      </c>
      <c r="J364" s="10">
        <f t="shared" si="13"/>
        <v>4.668555692133986E-5</v>
      </c>
      <c r="K364" s="33" t="s">
        <v>5596</v>
      </c>
      <c r="L364" s="39">
        <v>0.119926030854416</v>
      </c>
      <c r="M364" s="32">
        <v>40.590000000000003</v>
      </c>
      <c r="O364" s="32">
        <v>568.26</v>
      </c>
    </row>
    <row r="365" spans="1:15" ht="41.4">
      <c r="A365" s="6" t="s">
        <v>1088</v>
      </c>
      <c r="B365" s="6" t="s">
        <v>1089</v>
      </c>
      <c r="C365" s="6" t="s">
        <v>953</v>
      </c>
      <c r="D365" s="7" t="s">
        <v>1090</v>
      </c>
      <c r="E365" s="6" t="s">
        <v>220</v>
      </c>
      <c r="F365" s="8">
        <v>2</v>
      </c>
      <c r="G365" s="8">
        <v>27.7</v>
      </c>
      <c r="H365" s="8">
        <f>ROUND(IF(K365="SIM",M365*(1-L365),IF('Controle de Grupos'!$B$11="SIM",M365*(1-'Controle de Grupos'!$E$11),M365)),2)</f>
        <v>29.79</v>
      </c>
      <c r="I365" s="8">
        <f>ROUND(IF(K365="SIM",O365*(1-L365),IF('Controle de Grupos'!$B$11="SIM",O365*(1-'Controle de Grupos'!$E$11),O365)),2)</f>
        <v>59.58</v>
      </c>
      <c r="J365" s="10">
        <f t="shared" si="13"/>
        <v>5.5618273607274971E-6</v>
      </c>
      <c r="K365" s="33" t="s">
        <v>5596</v>
      </c>
      <c r="L365" s="39">
        <v>0.119926030854416</v>
      </c>
      <c r="M365" s="32">
        <v>33.85</v>
      </c>
      <c r="O365" s="32">
        <v>67.7</v>
      </c>
    </row>
    <row r="366" spans="1:15" ht="41.4">
      <c r="A366" s="6" t="s">
        <v>1091</v>
      </c>
      <c r="B366" s="6" t="s">
        <v>1092</v>
      </c>
      <c r="C366" s="6" t="s">
        <v>953</v>
      </c>
      <c r="D366" s="7" t="s">
        <v>1093</v>
      </c>
      <c r="E366" s="6" t="s">
        <v>220</v>
      </c>
      <c r="F366" s="8">
        <v>23</v>
      </c>
      <c r="G366" s="8">
        <v>18.86</v>
      </c>
      <c r="H366" s="8">
        <f>ROUND(IF(K366="SIM",M366*(1-L366),IF('Controle de Grupos'!$B$11="SIM",M366*(1-'Controle de Grupos'!$E$11),M366)),2)</f>
        <v>20.29</v>
      </c>
      <c r="I366" s="8">
        <f>ROUND(IF(K366="SIM",O366*(1-L366),IF('Controle de Grupos'!$B$11="SIM",O366*(1-'Controle de Grupos'!$E$11),O366)),2)</f>
        <v>466.57</v>
      </c>
      <c r="J366" s="10">
        <f t="shared" si="13"/>
        <v>4.3554578578291847E-5</v>
      </c>
      <c r="K366" s="33" t="s">
        <v>5596</v>
      </c>
      <c r="L366" s="39">
        <v>0.119926030854416</v>
      </c>
      <c r="M366" s="32">
        <v>23.05</v>
      </c>
      <c r="O366" s="32">
        <v>530.15</v>
      </c>
    </row>
    <row r="367" spans="1:15" ht="41.4">
      <c r="A367" s="6" t="s">
        <v>1094</v>
      </c>
      <c r="B367" s="6" t="s">
        <v>1095</v>
      </c>
      <c r="C367" s="6" t="s">
        <v>953</v>
      </c>
      <c r="D367" s="7" t="s">
        <v>1096</v>
      </c>
      <c r="E367" s="6" t="s">
        <v>220</v>
      </c>
      <c r="F367" s="8">
        <v>16</v>
      </c>
      <c r="G367" s="8">
        <v>13.56</v>
      </c>
      <c r="H367" s="8">
        <f>ROUND(IF(K367="SIM",M367*(1-L367),IF('Controle de Grupos'!$B$11="SIM",M367*(1-'Controle de Grupos'!$E$11),M367)),2)</f>
        <v>14.58</v>
      </c>
      <c r="I367" s="8">
        <f>ROUND(IF(K367="SIM",O367*(1-L367),IF('Controle de Grupos'!$B$11="SIM",O367*(1-'Controle de Grupos'!$E$11),O367)),2)</f>
        <v>233.33</v>
      </c>
      <c r="J367" s="10">
        <f t="shared" si="13"/>
        <v>2.1781490065098139E-5</v>
      </c>
      <c r="K367" s="33" t="s">
        <v>5596</v>
      </c>
      <c r="L367" s="39">
        <v>0.119926030854416</v>
      </c>
      <c r="M367" s="32">
        <v>16.57</v>
      </c>
      <c r="O367" s="32">
        <v>265.12</v>
      </c>
    </row>
    <row r="368" spans="1:15" ht="41.4">
      <c r="A368" s="6" t="s">
        <v>1097</v>
      </c>
      <c r="B368" s="6" t="s">
        <v>1098</v>
      </c>
      <c r="C368" s="6" t="s">
        <v>953</v>
      </c>
      <c r="D368" s="7" t="s">
        <v>1099</v>
      </c>
      <c r="E368" s="6" t="s">
        <v>220</v>
      </c>
      <c r="F368" s="8">
        <v>28</v>
      </c>
      <c r="G368" s="8">
        <v>32.29</v>
      </c>
      <c r="H368" s="8">
        <f>ROUND(IF(K368="SIM",M368*(1-L368),IF('Controle de Grupos'!$B$11="SIM",M368*(1-'Controle de Grupos'!$E$11),M368)),2)</f>
        <v>34.729999999999997</v>
      </c>
      <c r="I368" s="8">
        <f>ROUND(IF(K368="SIM",O368*(1-L368),IF('Controle de Grupos'!$B$11="SIM",O368*(1-'Controle de Grupos'!$E$11),O368)),2)</f>
        <v>972.38</v>
      </c>
      <c r="J368" s="10">
        <f t="shared" si="13"/>
        <v>9.0772233786911777E-5</v>
      </c>
      <c r="K368" s="33" t="s">
        <v>5596</v>
      </c>
      <c r="L368" s="39">
        <v>0.119926030854416</v>
      </c>
      <c r="M368" s="32">
        <v>39.46</v>
      </c>
      <c r="O368" s="32">
        <v>1104.8800000000001</v>
      </c>
    </row>
    <row r="369" spans="1:15" ht="41.4">
      <c r="A369" s="6" t="s">
        <v>1100</v>
      </c>
      <c r="B369" s="6" t="s">
        <v>1101</v>
      </c>
      <c r="C369" s="6" t="s">
        <v>953</v>
      </c>
      <c r="D369" s="7" t="s">
        <v>1102</v>
      </c>
      <c r="E369" s="6" t="s">
        <v>220</v>
      </c>
      <c r="F369" s="8">
        <v>3</v>
      </c>
      <c r="G369" s="8">
        <v>18.059999999999999</v>
      </c>
      <c r="H369" s="8">
        <f>ROUND(IF(K369="SIM",M369*(1-L369),IF('Controle de Grupos'!$B$11="SIM",M369*(1-'Controle de Grupos'!$E$11),M369)),2)</f>
        <v>19.420000000000002</v>
      </c>
      <c r="I369" s="8">
        <f>ROUND(IF(K369="SIM",O369*(1-L369),IF('Controle de Grupos'!$B$11="SIM",O369*(1-'Controle de Grupos'!$E$11),O369)),2)</f>
        <v>58.27</v>
      </c>
      <c r="J369" s="10">
        <f t="shared" si="13"/>
        <v>5.4395381052297965E-6</v>
      </c>
      <c r="K369" s="33" t="s">
        <v>5596</v>
      </c>
      <c r="L369" s="39">
        <v>0.119926030854416</v>
      </c>
      <c r="M369" s="32">
        <v>22.07</v>
      </c>
      <c r="O369" s="32">
        <v>66.209999999999994</v>
      </c>
    </row>
    <row r="370" spans="1:15" ht="41.4">
      <c r="A370" s="6" t="s">
        <v>1103</v>
      </c>
      <c r="B370" s="6" t="s">
        <v>1104</v>
      </c>
      <c r="C370" s="6" t="s">
        <v>953</v>
      </c>
      <c r="D370" s="7" t="s">
        <v>1105</v>
      </c>
      <c r="E370" s="6" t="s">
        <v>220</v>
      </c>
      <c r="F370" s="8">
        <v>36</v>
      </c>
      <c r="G370" s="8">
        <v>13.31</v>
      </c>
      <c r="H370" s="8">
        <f>ROUND(IF(K370="SIM",M370*(1-L370),IF('Controle de Grupos'!$B$11="SIM",M370*(1-'Controle de Grupos'!$E$11),M370)),2)</f>
        <v>14.31</v>
      </c>
      <c r="I370" s="8">
        <f>ROUND(IF(K370="SIM",O370*(1-L370),IF('Controle de Grupos'!$B$11="SIM",O370*(1-'Controle de Grupos'!$E$11),O370)),2)</f>
        <v>515.16</v>
      </c>
      <c r="J370" s="10">
        <f t="shared" si="13"/>
        <v>4.8090483100912676E-5</v>
      </c>
      <c r="K370" s="33" t="s">
        <v>5596</v>
      </c>
      <c r="L370" s="39">
        <v>0.119926030854416</v>
      </c>
      <c r="M370" s="32">
        <v>16.260000000000002</v>
      </c>
      <c r="O370" s="32">
        <v>585.36</v>
      </c>
    </row>
    <row r="371" spans="1:15" ht="41.4">
      <c r="A371" s="6" t="s">
        <v>1106</v>
      </c>
      <c r="B371" s="6" t="s">
        <v>1107</v>
      </c>
      <c r="C371" s="6" t="s">
        <v>1083</v>
      </c>
      <c r="D371" s="7" t="s">
        <v>1108</v>
      </c>
      <c r="E371" s="6" t="s">
        <v>220</v>
      </c>
      <c r="F371" s="8">
        <v>18</v>
      </c>
      <c r="G371" s="8">
        <v>48.74</v>
      </c>
      <c r="H371" s="8">
        <f>ROUND(IF(K371="SIM",M371*(1-L371),IF('Controle de Grupos'!$B$11="SIM",M371*(1-'Controle de Grupos'!$E$11),M371)),2)</f>
        <v>52.43</v>
      </c>
      <c r="I371" s="8">
        <f>ROUND(IF(K371="SIM",O371*(1-L371),IF('Controle de Grupos'!$B$11="SIM",O371*(1-'Controle de Grupos'!$E$11),O371)),2)</f>
        <v>943.67</v>
      </c>
      <c r="J371" s="10">
        <f t="shared" si="13"/>
        <v>8.8092138729401091E-5</v>
      </c>
      <c r="K371" s="33" t="s">
        <v>5596</v>
      </c>
      <c r="L371" s="39">
        <v>0.119926030854416</v>
      </c>
      <c r="M371" s="32">
        <v>59.57</v>
      </c>
      <c r="O371" s="32">
        <v>1072.26</v>
      </c>
    </row>
    <row r="372" spans="1:15" ht="41.4">
      <c r="A372" s="6" t="s">
        <v>1109</v>
      </c>
      <c r="B372" s="6" t="s">
        <v>1110</v>
      </c>
      <c r="C372" s="6" t="s">
        <v>1083</v>
      </c>
      <c r="D372" s="7" t="s">
        <v>1111</v>
      </c>
      <c r="E372" s="6" t="s">
        <v>220</v>
      </c>
      <c r="F372" s="8">
        <v>1</v>
      </c>
      <c r="G372" s="8">
        <v>45.3</v>
      </c>
      <c r="H372" s="8">
        <f>ROUND(IF(K372="SIM",M372*(1-L372),IF('Controle de Grupos'!$B$11="SIM",M372*(1-'Controle de Grupos'!$E$11),M372)),2)</f>
        <v>48.73</v>
      </c>
      <c r="I372" s="8">
        <f>ROUND(IF(K372="SIM",O372*(1-L372),IF('Controle de Grupos'!$B$11="SIM",O372*(1-'Controle de Grupos'!$E$11),O372)),2)</f>
        <v>48.73</v>
      </c>
      <c r="J372" s="10">
        <f t="shared" si="13"/>
        <v>4.5489736033610428E-6</v>
      </c>
      <c r="K372" s="33" t="s">
        <v>5596</v>
      </c>
      <c r="L372" s="39">
        <v>0.119926030854416</v>
      </c>
      <c r="M372" s="32">
        <v>55.37</v>
      </c>
      <c r="O372" s="32">
        <v>55.37</v>
      </c>
    </row>
    <row r="373" spans="1:15" ht="41.4">
      <c r="A373" s="6" t="s">
        <v>1112</v>
      </c>
      <c r="B373" s="6" t="s">
        <v>1113</v>
      </c>
      <c r="C373" s="6" t="s">
        <v>1083</v>
      </c>
      <c r="D373" s="7" t="s">
        <v>1111</v>
      </c>
      <c r="E373" s="6" t="s">
        <v>220</v>
      </c>
      <c r="F373" s="8">
        <v>1</v>
      </c>
      <c r="G373" s="8">
        <v>27.31</v>
      </c>
      <c r="H373" s="8">
        <f>ROUND(IF(K373="SIM",M373*(1-L373),IF('Controle de Grupos'!$B$11="SIM",M373*(1-'Controle de Grupos'!$E$11),M373)),2)</f>
        <v>29.38</v>
      </c>
      <c r="I373" s="8">
        <f>ROUND(IF(K373="SIM",O373*(1-L373),IF('Controle de Grupos'!$B$11="SIM",O373*(1-'Controle de Grupos'!$E$11),O373)),2)</f>
        <v>29.38</v>
      </c>
      <c r="J373" s="10">
        <f t="shared" si="13"/>
        <v>2.7426399439102698E-6</v>
      </c>
      <c r="K373" s="33" t="s">
        <v>5596</v>
      </c>
      <c r="L373" s="39">
        <v>0.119926030854416</v>
      </c>
      <c r="M373" s="32">
        <v>33.380000000000003</v>
      </c>
      <c r="O373" s="32">
        <v>33.380000000000003</v>
      </c>
    </row>
    <row r="374" spans="1:15" ht="41.4">
      <c r="A374" s="6" t="s">
        <v>1114</v>
      </c>
      <c r="B374" s="6" t="s">
        <v>1115</v>
      </c>
      <c r="C374" s="6" t="s">
        <v>1083</v>
      </c>
      <c r="D374" s="7" t="s">
        <v>1116</v>
      </c>
      <c r="E374" s="6" t="s">
        <v>220</v>
      </c>
      <c r="F374" s="8">
        <v>36</v>
      </c>
      <c r="G374" s="8">
        <v>16.5</v>
      </c>
      <c r="H374" s="8">
        <f>ROUND(IF(K374="SIM",M374*(1-L374),IF('Controle de Grupos'!$B$11="SIM",M374*(1-'Controle de Grupos'!$E$11),M374)),2)</f>
        <v>17.739999999999998</v>
      </c>
      <c r="I374" s="8">
        <f>ROUND(IF(K374="SIM",O374*(1-L374),IF('Controle de Grupos'!$B$11="SIM",O374*(1-'Controle de Grupos'!$E$11),O374)),2)</f>
        <v>638.72</v>
      </c>
      <c r="J374" s="10">
        <f t="shared" si="13"/>
        <v>5.9624880359917206E-5</v>
      </c>
      <c r="K374" s="33" t="s">
        <v>5596</v>
      </c>
      <c r="L374" s="39">
        <v>0.119926030854416</v>
      </c>
      <c r="M374" s="32">
        <v>20.16</v>
      </c>
      <c r="O374" s="32">
        <v>725.76</v>
      </c>
    </row>
    <row r="375" spans="1:15" ht="41.4">
      <c r="A375" s="6" t="s">
        <v>1117</v>
      </c>
      <c r="B375" s="6" t="s">
        <v>1118</v>
      </c>
      <c r="C375" s="6" t="s">
        <v>1119</v>
      </c>
      <c r="D375" s="7" t="s">
        <v>1120</v>
      </c>
      <c r="E375" s="6" t="s">
        <v>220</v>
      </c>
      <c r="F375" s="8">
        <v>21</v>
      </c>
      <c r="G375" s="8">
        <v>58.81</v>
      </c>
      <c r="H375" s="8">
        <f>ROUND(IF(K375="SIM",M375*(1-L375),IF('Controle de Grupos'!$B$11="SIM",M375*(1-'Controle de Grupos'!$E$11),M375)),2)</f>
        <v>63.26</v>
      </c>
      <c r="I375" s="8">
        <f>ROUND(IF(K375="SIM",O375*(1-L375),IF('Controle de Grupos'!$B$11="SIM",O375*(1-'Controle de Grupos'!$E$11),O375)),2)</f>
        <v>1328.45</v>
      </c>
      <c r="J375" s="10">
        <f t="shared" si="13"/>
        <v>1.2401157363810749E-4</v>
      </c>
      <c r="K375" s="33" t="s">
        <v>5596</v>
      </c>
      <c r="L375" s="39">
        <v>0.119926030854416</v>
      </c>
      <c r="M375" s="32">
        <v>71.88</v>
      </c>
      <c r="O375" s="32">
        <v>1509.48</v>
      </c>
    </row>
    <row r="376" spans="1:15" ht="41.4">
      <c r="A376" s="6" t="s">
        <v>1121</v>
      </c>
      <c r="B376" s="6" t="s">
        <v>1122</v>
      </c>
      <c r="C376" s="6" t="s">
        <v>1119</v>
      </c>
      <c r="D376" s="7" t="s">
        <v>1123</v>
      </c>
      <c r="E376" s="6" t="s">
        <v>220</v>
      </c>
      <c r="F376" s="8">
        <v>19</v>
      </c>
      <c r="G376" s="8">
        <v>49.37</v>
      </c>
      <c r="H376" s="8">
        <f>ROUND(IF(K376="SIM",M376*(1-L376),IF('Controle de Grupos'!$B$11="SIM",M376*(1-'Controle de Grupos'!$E$11),M376)),2)</f>
        <v>53.1</v>
      </c>
      <c r="I376" s="8">
        <f>ROUND(IF(K376="SIM",O376*(1-L376),IF('Controle de Grupos'!$B$11="SIM",O376*(1-'Controle de Grupos'!$E$11),O376)),2)</f>
        <v>1008.97</v>
      </c>
      <c r="J376" s="10">
        <f t="shared" si="13"/>
        <v>9.4187931388942992E-5</v>
      </c>
      <c r="K376" s="33" t="s">
        <v>5596</v>
      </c>
      <c r="L376" s="39">
        <v>0.119926030854416</v>
      </c>
      <c r="M376" s="32">
        <v>60.34</v>
      </c>
      <c r="O376" s="32">
        <v>1146.46</v>
      </c>
    </row>
    <row r="377" spans="1:15" ht="41.4">
      <c r="A377" s="6" t="s">
        <v>1124</v>
      </c>
      <c r="B377" s="6" t="s">
        <v>1125</v>
      </c>
      <c r="C377" s="6" t="s">
        <v>1119</v>
      </c>
      <c r="D377" s="7" t="s">
        <v>1126</v>
      </c>
      <c r="E377" s="6" t="s">
        <v>220</v>
      </c>
      <c r="F377" s="8">
        <v>1</v>
      </c>
      <c r="G377" s="8">
        <v>47.01</v>
      </c>
      <c r="H377" s="8">
        <f>ROUND(IF(K377="SIM",M377*(1-L377),IF('Controle de Grupos'!$B$11="SIM",M377*(1-'Controle de Grupos'!$E$11),M377)),2)</f>
        <v>50.57</v>
      </c>
      <c r="I377" s="8">
        <f>ROUND(IF(K377="SIM",O377*(1-L377),IF('Controle de Grupos'!$B$11="SIM",O377*(1-'Controle de Grupos'!$E$11),O377)),2)</f>
        <v>50.57</v>
      </c>
      <c r="J377" s="10">
        <f t="shared" si="13"/>
        <v>4.7207386645181191E-6</v>
      </c>
      <c r="K377" s="33" t="s">
        <v>5596</v>
      </c>
      <c r="L377" s="39">
        <v>0.119926030854416</v>
      </c>
      <c r="M377" s="32">
        <v>57.46</v>
      </c>
      <c r="O377" s="32">
        <v>57.46</v>
      </c>
    </row>
    <row r="378" spans="1:15" ht="41.4">
      <c r="A378" s="6" t="s">
        <v>1127</v>
      </c>
      <c r="B378" s="6" t="s">
        <v>1128</v>
      </c>
      <c r="C378" s="6" t="s">
        <v>1119</v>
      </c>
      <c r="D378" s="7" t="s">
        <v>1129</v>
      </c>
      <c r="E378" s="6" t="s">
        <v>220</v>
      </c>
      <c r="F378" s="8">
        <v>8</v>
      </c>
      <c r="G378" s="8">
        <v>19.149999999999999</v>
      </c>
      <c r="H378" s="8">
        <f>ROUND(IF(K378="SIM",M378*(1-L378),IF('Controle de Grupos'!$B$11="SIM",M378*(1-'Controle de Grupos'!$E$11),M378)),2)</f>
        <v>20.59</v>
      </c>
      <c r="I378" s="8">
        <f>ROUND(IF(K378="SIM",O378*(1-L378),IF('Controle de Grupos'!$B$11="SIM",O378*(1-'Controle de Grupos'!$E$11),O378)),2)</f>
        <v>164.75</v>
      </c>
      <c r="J378" s="10">
        <f t="shared" si="13"/>
        <v>1.5379507513928418E-5</v>
      </c>
      <c r="K378" s="33" t="s">
        <v>5596</v>
      </c>
      <c r="L378" s="39">
        <v>0.119926030854416</v>
      </c>
      <c r="M378" s="32">
        <v>23.4</v>
      </c>
      <c r="O378" s="32">
        <v>187.2</v>
      </c>
    </row>
    <row r="379" spans="1:15" ht="41.4">
      <c r="A379" s="6" t="s">
        <v>1130</v>
      </c>
      <c r="B379" s="6" t="s">
        <v>1131</v>
      </c>
      <c r="C379" s="6" t="s">
        <v>1015</v>
      </c>
      <c r="D379" s="7" t="s">
        <v>1132</v>
      </c>
      <c r="E379" s="6" t="s">
        <v>220</v>
      </c>
      <c r="F379" s="8">
        <v>2</v>
      </c>
      <c r="G379" s="8">
        <v>38.83</v>
      </c>
      <c r="H379" s="8">
        <f>ROUND(IF(K379="SIM",M379*(1-L379),IF('Controle de Grupos'!$B$11="SIM",M379*(1-'Controle de Grupos'!$E$11),M379)),2)</f>
        <v>41.77</v>
      </c>
      <c r="I379" s="8">
        <f>ROUND(IF(K379="SIM",O379*(1-L379),IF('Controle de Grupos'!$B$11="SIM",O379*(1-'Controle de Grupos'!$E$11),O379)),2)</f>
        <v>83.54</v>
      </c>
      <c r="J379" s="10">
        <f t="shared" si="13"/>
        <v>7.7985071788381191E-6</v>
      </c>
      <c r="K379" s="33" t="s">
        <v>5596</v>
      </c>
      <c r="L379" s="39">
        <v>0.119926030854416</v>
      </c>
      <c r="M379" s="32">
        <v>47.46</v>
      </c>
      <c r="O379" s="32">
        <v>94.92</v>
      </c>
    </row>
    <row r="380" spans="1:15" ht="41.4">
      <c r="A380" s="6" t="s">
        <v>1133</v>
      </c>
      <c r="B380" s="6" t="s">
        <v>1134</v>
      </c>
      <c r="C380" s="6" t="s">
        <v>1015</v>
      </c>
      <c r="D380" s="7" t="s">
        <v>1135</v>
      </c>
      <c r="E380" s="6" t="s">
        <v>220</v>
      </c>
      <c r="F380" s="8">
        <v>3</v>
      </c>
      <c r="G380" s="8">
        <v>23.76</v>
      </c>
      <c r="H380" s="8">
        <f>ROUND(IF(K380="SIM",M380*(1-L380),IF('Controle de Grupos'!$B$11="SIM",M380*(1-'Controle de Grupos'!$E$11),M380)),2)</f>
        <v>25.56</v>
      </c>
      <c r="I380" s="8">
        <f>ROUND(IF(K380="SIM",O380*(1-L380),IF('Controle de Grupos'!$B$11="SIM",O380*(1-'Controle de Grupos'!$E$11),O380)),2)</f>
        <v>76.67</v>
      </c>
      <c r="J380" s="10">
        <f t="shared" si="13"/>
        <v>7.1571887168005579E-6</v>
      </c>
      <c r="K380" s="33" t="s">
        <v>5596</v>
      </c>
      <c r="L380" s="39">
        <v>0.119926030854416</v>
      </c>
      <c r="M380" s="32">
        <v>29.04</v>
      </c>
      <c r="O380" s="32">
        <v>87.12</v>
      </c>
    </row>
    <row r="381" spans="1:15" ht="41.4">
      <c r="A381" s="6" t="s">
        <v>1136</v>
      </c>
      <c r="B381" s="6" t="s">
        <v>1137</v>
      </c>
      <c r="C381" s="6" t="s">
        <v>1138</v>
      </c>
      <c r="D381" s="7" t="s">
        <v>1139</v>
      </c>
      <c r="E381" s="6" t="s">
        <v>220</v>
      </c>
      <c r="F381" s="8">
        <v>1</v>
      </c>
      <c r="G381" s="8">
        <v>34.549999999999997</v>
      </c>
      <c r="H381" s="8">
        <f>ROUND(IF(K381="SIM",M381*(1-L381),IF('Controle de Grupos'!$B$11="SIM",M381*(1-'Controle de Grupos'!$E$11),M381)),2)</f>
        <v>37.17</v>
      </c>
      <c r="I381" s="8">
        <f>ROUND(IF(K381="SIM",O381*(1-L381),IF('Controle de Grupos'!$B$11="SIM",O381*(1-'Controle de Grupos'!$E$11),O381)),2)</f>
        <v>37.17</v>
      </c>
      <c r="J381" s="10">
        <f t="shared" si="13"/>
        <v>3.4698409365263692E-6</v>
      </c>
      <c r="K381" s="33" t="s">
        <v>5596</v>
      </c>
      <c r="L381" s="39">
        <v>0.119926030854416</v>
      </c>
      <c r="M381" s="32">
        <v>42.23</v>
      </c>
      <c r="O381" s="32">
        <v>42.23</v>
      </c>
    </row>
    <row r="382" spans="1:15">
      <c r="A382" s="6" t="s">
        <v>1140</v>
      </c>
      <c r="B382" s="6" t="s">
        <v>1141</v>
      </c>
      <c r="C382" s="6" t="s">
        <v>1142</v>
      </c>
      <c r="D382" s="7" t="s">
        <v>1143</v>
      </c>
      <c r="E382" s="6" t="s">
        <v>220</v>
      </c>
      <c r="F382" s="8">
        <v>4</v>
      </c>
      <c r="G382" s="8">
        <v>38.299999999999997</v>
      </c>
      <c r="H382" s="8">
        <f>ROUND(IF(K382="SIM",M382*(1-L382),IF('Controle de Grupos'!$B$11="SIM",M382*(1-'Controle de Grupos'!$E$11),M382)),2)</f>
        <v>41.2</v>
      </c>
      <c r="I382" s="8">
        <f>ROUND(IF(K382="SIM",O382*(1-L382),IF('Controle de Grupos'!$B$11="SIM",O382*(1-'Controle de Grupos'!$E$11),O382)),2)</f>
        <v>164.79</v>
      </c>
      <c r="J382" s="10">
        <f t="shared" si="13"/>
        <v>1.538324153699705E-5</v>
      </c>
      <c r="K382" s="33" t="s">
        <v>5596</v>
      </c>
      <c r="L382" s="39">
        <v>0.119926030854416</v>
      </c>
      <c r="M382" s="32">
        <v>46.81</v>
      </c>
      <c r="O382" s="32">
        <v>187.24</v>
      </c>
    </row>
    <row r="383" spans="1:15" ht="41.4">
      <c r="A383" s="6" t="s">
        <v>1144</v>
      </c>
      <c r="B383" s="6" t="s">
        <v>1145</v>
      </c>
      <c r="C383" s="6" t="s">
        <v>1138</v>
      </c>
      <c r="D383" s="7" t="s">
        <v>1146</v>
      </c>
      <c r="E383" s="6" t="s">
        <v>220</v>
      </c>
      <c r="F383" s="8">
        <v>2</v>
      </c>
      <c r="G383" s="8">
        <v>20.68</v>
      </c>
      <c r="H383" s="8">
        <f>ROUND(IF(K383="SIM",M383*(1-L383),IF('Controle de Grupos'!$B$11="SIM",M383*(1-'Controle de Grupos'!$E$11),M383)),2)</f>
        <v>22.24</v>
      </c>
      <c r="I383" s="8">
        <f>ROUND(IF(K383="SIM",O383*(1-L383),IF('Controle de Grupos'!$B$11="SIM",O383*(1-'Controle de Grupos'!$E$11),O383)),2)</f>
        <v>44.48</v>
      </c>
      <c r="J383" s="10">
        <f t="shared" si="13"/>
        <v>4.1522336523188828E-6</v>
      </c>
      <c r="K383" s="33" t="s">
        <v>5596</v>
      </c>
      <c r="L383" s="39">
        <v>0.119926030854416</v>
      </c>
      <c r="M383" s="32">
        <v>25.27</v>
      </c>
      <c r="O383" s="32">
        <v>50.54</v>
      </c>
    </row>
    <row r="384" spans="1:15" ht="41.4">
      <c r="A384" s="6" t="s">
        <v>1147</v>
      </c>
      <c r="B384" s="6" t="s">
        <v>1148</v>
      </c>
      <c r="C384" s="6" t="s">
        <v>1019</v>
      </c>
      <c r="D384" s="7" t="s">
        <v>1149</v>
      </c>
      <c r="E384" s="6" t="s">
        <v>220</v>
      </c>
      <c r="F384" s="8">
        <v>1</v>
      </c>
      <c r="G384" s="8">
        <v>50.02</v>
      </c>
      <c r="H384" s="8">
        <f>ROUND(IF(K384="SIM",M384*(1-L384),IF('Controle de Grupos'!$B$11="SIM",M384*(1-'Controle de Grupos'!$E$11),M384)),2)</f>
        <v>53.8</v>
      </c>
      <c r="I384" s="8">
        <f>ROUND(IF(K384="SIM",O384*(1-L384),IF('Controle de Grupos'!$B$11="SIM",O384*(1-'Controle de Grupos'!$E$11),O384)),2)</f>
        <v>53.8</v>
      </c>
      <c r="J384" s="10">
        <f t="shared" si="13"/>
        <v>5.0222610273101601E-6</v>
      </c>
      <c r="K384" s="33" t="s">
        <v>5596</v>
      </c>
      <c r="L384" s="39">
        <v>0.119926030854416</v>
      </c>
      <c r="M384" s="32">
        <v>61.13</v>
      </c>
      <c r="O384" s="32">
        <v>61.13</v>
      </c>
    </row>
    <row r="385" spans="1:15" ht="41.4">
      <c r="A385" s="6" t="s">
        <v>1150</v>
      </c>
      <c r="B385" s="6" t="s">
        <v>1151</v>
      </c>
      <c r="C385" s="6" t="s">
        <v>1019</v>
      </c>
      <c r="D385" s="7" t="s">
        <v>1152</v>
      </c>
      <c r="E385" s="6" t="s">
        <v>220</v>
      </c>
      <c r="F385" s="8">
        <v>3</v>
      </c>
      <c r="G385" s="8">
        <v>47.1</v>
      </c>
      <c r="H385" s="8">
        <f>ROUND(IF(K385="SIM",M385*(1-L385),IF('Controle de Grupos'!$B$11="SIM",M385*(1-'Controle de Grupos'!$E$11),M385)),2)</f>
        <v>50.67</v>
      </c>
      <c r="I385" s="8">
        <f>ROUND(IF(K385="SIM",O385*(1-L385),IF('Controle de Grupos'!$B$11="SIM",O385*(1-'Controle de Grupos'!$E$11),O385)),2)</f>
        <v>152</v>
      </c>
      <c r="J385" s="10">
        <f t="shared" si="13"/>
        <v>1.418928766080194E-5</v>
      </c>
      <c r="K385" s="33" t="s">
        <v>5596</v>
      </c>
      <c r="L385" s="39">
        <v>0.119926030854416</v>
      </c>
      <c r="M385" s="32">
        <v>57.57</v>
      </c>
      <c r="O385" s="32">
        <v>172.71</v>
      </c>
    </row>
    <row r="386" spans="1:15" ht="41.4">
      <c r="A386" s="6" t="s">
        <v>1153</v>
      </c>
      <c r="B386" s="6" t="s">
        <v>1154</v>
      </c>
      <c r="C386" s="6" t="s">
        <v>1019</v>
      </c>
      <c r="D386" s="7" t="s">
        <v>1155</v>
      </c>
      <c r="E386" s="6" t="s">
        <v>220</v>
      </c>
      <c r="F386" s="8">
        <v>1</v>
      </c>
      <c r="G386" s="8">
        <v>28.67</v>
      </c>
      <c r="H386" s="8">
        <f>ROUND(IF(K386="SIM",M386*(1-L386),IF('Controle de Grupos'!$B$11="SIM",M386*(1-'Controle de Grupos'!$E$11),M386)),2)</f>
        <v>30.84</v>
      </c>
      <c r="I386" s="8">
        <f>ROUND(IF(K386="SIM",O386*(1-L386),IF('Controle de Grupos'!$B$11="SIM",O386*(1-'Controle de Grupos'!$E$11),O386)),2)</f>
        <v>30.84</v>
      </c>
      <c r="J386" s="10">
        <f t="shared" si="13"/>
        <v>2.8789317859153412E-6</v>
      </c>
      <c r="K386" s="33" t="s">
        <v>5596</v>
      </c>
      <c r="L386" s="39">
        <v>0.119926030854416</v>
      </c>
      <c r="M386" s="32">
        <v>35.04</v>
      </c>
      <c r="O386" s="32">
        <v>35.04</v>
      </c>
    </row>
    <row r="387" spans="1:15" ht="55.2">
      <c r="A387" s="6" t="s">
        <v>1156</v>
      </c>
      <c r="B387" s="6" t="s">
        <v>1157</v>
      </c>
      <c r="C387" s="6" t="s">
        <v>936</v>
      </c>
      <c r="D387" s="7" t="s">
        <v>1158</v>
      </c>
      <c r="E387" s="6" t="s">
        <v>220</v>
      </c>
      <c r="F387" s="8">
        <v>2</v>
      </c>
      <c r="G387" s="8">
        <v>13.08</v>
      </c>
      <c r="H387" s="8">
        <f>ROUND(IF(K387="SIM",M387*(1-L387),IF('Controle de Grupos'!$B$11="SIM",M387*(1-'Controle de Grupos'!$E$11),M387)),2)</f>
        <v>14.06</v>
      </c>
      <c r="I387" s="8">
        <f>ROUND(IF(K387="SIM",O387*(1-L387),IF('Controle de Grupos'!$B$11="SIM",O387*(1-'Controle de Grupos'!$E$11),O387)),2)</f>
        <v>28.13</v>
      </c>
      <c r="J387" s="10">
        <f t="shared" ref="J387:J450" si="14">IFERROR(I387/$I$696,0)</f>
        <v>2.625951723015517E-6</v>
      </c>
      <c r="K387" s="33" t="s">
        <v>5596</v>
      </c>
      <c r="L387" s="39">
        <v>0.119926030854416</v>
      </c>
      <c r="M387" s="32">
        <v>15.98</v>
      </c>
      <c r="O387" s="32">
        <v>31.96</v>
      </c>
    </row>
    <row r="388" spans="1:15">
      <c r="A388" s="15" t="s">
        <v>101</v>
      </c>
      <c r="B388" s="15"/>
      <c r="C388" s="15" t="s">
        <v>974</v>
      </c>
      <c r="D388" s="16" t="s">
        <v>102</v>
      </c>
      <c r="E388" s="15"/>
      <c r="F388" s="17">
        <v>1</v>
      </c>
      <c r="G388" s="17"/>
      <c r="H388" s="17">
        <f>SUM(I389,I390,I391,I392,I393,I394,I395,I396,I397,I398,I399,I400,I401,I402,I403)</f>
        <v>5735.27</v>
      </c>
      <c r="I388" s="17">
        <f>H388</f>
        <v>5735.27</v>
      </c>
      <c r="J388" s="18">
        <f t="shared" si="14"/>
        <v>5.3539076212083916E-4</v>
      </c>
      <c r="K388" s="33" t="s">
        <v>5599</v>
      </c>
      <c r="L388" s="39">
        <v>0</v>
      </c>
      <c r="M388" s="32"/>
      <c r="O388" s="32"/>
    </row>
    <row r="389" spans="1:15" ht="41.4">
      <c r="A389" s="6" t="s">
        <v>1159</v>
      </c>
      <c r="B389" s="6" t="s">
        <v>1160</v>
      </c>
      <c r="C389" s="6" t="s">
        <v>1067</v>
      </c>
      <c r="D389" s="7" t="s">
        <v>1161</v>
      </c>
      <c r="E389" s="6" t="s">
        <v>236</v>
      </c>
      <c r="F389" s="8">
        <v>6.6</v>
      </c>
      <c r="G389" s="8">
        <v>27.17</v>
      </c>
      <c r="H389" s="8">
        <f>ROUND(IF(K389="SIM",M389*(1-L389),IF('Controle de Grupos'!$B$11="SIM",M389*(1-'Controle de Grupos'!$E$11),M389)),2)</f>
        <v>29.22</v>
      </c>
      <c r="I389" s="8">
        <f>ROUND(IF(K389="SIM",O389*(1-L389),IF('Controle de Grupos'!$B$11="SIM",O389*(1-'Controle de Grupos'!$E$11),O389)),2)</f>
        <v>192.84</v>
      </c>
      <c r="J389" s="10">
        <f t="shared" si="14"/>
        <v>1.8001725213875303E-5</v>
      </c>
      <c r="K389" s="33" t="s">
        <v>5596</v>
      </c>
      <c r="L389" s="39">
        <v>0.119926030854416</v>
      </c>
      <c r="M389" s="32">
        <v>33.200000000000003</v>
      </c>
      <c r="O389" s="32">
        <v>219.12</v>
      </c>
    </row>
    <row r="390" spans="1:15" ht="41.4">
      <c r="A390" s="6" t="s">
        <v>1162</v>
      </c>
      <c r="B390" s="6" t="s">
        <v>1163</v>
      </c>
      <c r="C390" s="6" t="s">
        <v>1067</v>
      </c>
      <c r="D390" s="7" t="s">
        <v>1164</v>
      </c>
      <c r="E390" s="6" t="s">
        <v>236</v>
      </c>
      <c r="F390" s="8">
        <v>154.5</v>
      </c>
      <c r="G390" s="8">
        <v>15.41</v>
      </c>
      <c r="H390" s="8">
        <f>ROUND(IF(K390="SIM",M390*(1-L390),IF('Controle de Grupos'!$B$11="SIM",M390*(1-'Controle de Grupos'!$E$11),M390)),2)</f>
        <v>16.57</v>
      </c>
      <c r="I390" s="8">
        <f>ROUND(IF(K390="SIM",O390*(1-L390),IF('Controle de Grupos'!$B$11="SIM",O390*(1-'Controle de Grupos'!$E$11),O390)),2)</f>
        <v>2560.34</v>
      </c>
      <c r="J390" s="10">
        <f t="shared" si="14"/>
        <v>2.3900921558853711E-4</v>
      </c>
      <c r="K390" s="33" t="s">
        <v>5596</v>
      </c>
      <c r="L390" s="39">
        <v>0.119926030854416</v>
      </c>
      <c r="M390" s="32">
        <v>18.829999999999998</v>
      </c>
      <c r="O390" s="32">
        <v>2909.23</v>
      </c>
    </row>
    <row r="391" spans="1:15" ht="41.4">
      <c r="A391" s="6" t="s">
        <v>1165</v>
      </c>
      <c r="B391" s="6" t="s">
        <v>1166</v>
      </c>
      <c r="C391" s="6" t="s">
        <v>953</v>
      </c>
      <c r="D391" s="7" t="s">
        <v>1167</v>
      </c>
      <c r="E391" s="6" t="s">
        <v>220</v>
      </c>
      <c r="F391" s="8">
        <v>2</v>
      </c>
      <c r="G391" s="8">
        <v>24.88</v>
      </c>
      <c r="H391" s="8">
        <f>ROUND(IF(K391="SIM",M391*(1-L391),IF('Controle de Grupos'!$B$11="SIM",M391*(1-'Controle de Grupos'!$E$11),M391)),2)</f>
        <v>26.76</v>
      </c>
      <c r="I391" s="8">
        <f>ROUND(IF(K391="SIM",O391*(1-L391),IF('Controle de Grupos'!$B$11="SIM",O391*(1-'Controle de Grupos'!$E$11),O391)),2)</f>
        <v>53.53</v>
      </c>
      <c r="J391" s="10">
        <f t="shared" si="14"/>
        <v>4.9970563715968942E-6</v>
      </c>
      <c r="K391" s="33" t="s">
        <v>5596</v>
      </c>
      <c r="L391" s="39">
        <v>0.119926030854416</v>
      </c>
      <c r="M391" s="32">
        <v>30.41</v>
      </c>
      <c r="O391" s="32">
        <v>60.82</v>
      </c>
    </row>
    <row r="392" spans="1:15" ht="41.4">
      <c r="A392" s="6" t="s">
        <v>1168</v>
      </c>
      <c r="B392" s="6" t="s">
        <v>1169</v>
      </c>
      <c r="C392" s="6" t="s">
        <v>953</v>
      </c>
      <c r="D392" s="7" t="s">
        <v>1170</v>
      </c>
      <c r="E392" s="6" t="s">
        <v>220</v>
      </c>
      <c r="F392" s="8">
        <v>41</v>
      </c>
      <c r="G392" s="8">
        <v>11.47</v>
      </c>
      <c r="H392" s="8">
        <f>ROUND(IF(K392="SIM",M392*(1-L392),IF('Controle de Grupos'!$B$11="SIM",M392*(1-'Controle de Grupos'!$E$11),M392)),2)</f>
        <v>12.33</v>
      </c>
      <c r="I392" s="8">
        <f>ROUND(IF(K392="SIM",O392*(1-L392),IF('Controle de Grupos'!$B$11="SIM",O392*(1-'Controle de Grupos'!$E$11),O392)),2)</f>
        <v>505.52</v>
      </c>
      <c r="J392" s="10">
        <f t="shared" si="14"/>
        <v>4.7190583541372349E-5</v>
      </c>
      <c r="K392" s="33" t="s">
        <v>5596</v>
      </c>
      <c r="L392" s="39">
        <v>0.119926030854416</v>
      </c>
      <c r="M392" s="32">
        <v>14.01</v>
      </c>
      <c r="O392" s="32">
        <v>574.41</v>
      </c>
    </row>
    <row r="393" spans="1:15" ht="41.4">
      <c r="A393" s="6" t="s">
        <v>1171</v>
      </c>
      <c r="B393" s="6" t="s">
        <v>1172</v>
      </c>
      <c r="C393" s="6" t="s">
        <v>953</v>
      </c>
      <c r="D393" s="7" t="s">
        <v>1173</v>
      </c>
      <c r="E393" s="6" t="s">
        <v>220</v>
      </c>
      <c r="F393" s="8">
        <v>45</v>
      </c>
      <c r="G393" s="8">
        <v>10.67</v>
      </c>
      <c r="H393" s="8">
        <f>ROUND(IF(K393="SIM",M393*(1-L393),IF('Controle de Grupos'!$B$11="SIM",M393*(1-'Controle de Grupos'!$E$11),M393)),2)</f>
        <v>11.48</v>
      </c>
      <c r="I393" s="8">
        <f>ROUND(IF(K393="SIM",O393*(1-L393),IF('Controle de Grupos'!$B$11="SIM",O393*(1-'Controle de Grupos'!$E$11),O393)),2)</f>
        <v>516.42999999999995</v>
      </c>
      <c r="J393" s="10">
        <f t="shared" si="14"/>
        <v>4.8209038333341742E-5</v>
      </c>
      <c r="K393" s="33" t="s">
        <v>5596</v>
      </c>
      <c r="L393" s="39">
        <v>0.119926030854416</v>
      </c>
      <c r="M393" s="32">
        <v>13.04</v>
      </c>
      <c r="O393" s="32">
        <v>586.79999999999995</v>
      </c>
    </row>
    <row r="394" spans="1:15" ht="41.4">
      <c r="A394" s="6" t="s">
        <v>1174</v>
      </c>
      <c r="B394" s="6" t="s">
        <v>1175</v>
      </c>
      <c r="C394" s="6" t="s">
        <v>1083</v>
      </c>
      <c r="D394" s="7" t="s">
        <v>1176</v>
      </c>
      <c r="E394" s="6" t="s">
        <v>220</v>
      </c>
      <c r="F394" s="8">
        <v>24</v>
      </c>
      <c r="G394" s="8">
        <v>19.920000000000002</v>
      </c>
      <c r="H394" s="8">
        <f>ROUND(IF(K394="SIM",M394*(1-L394),IF('Controle de Grupos'!$B$11="SIM",M394*(1-'Controle de Grupos'!$E$11),M394)),2)</f>
        <v>21.42</v>
      </c>
      <c r="I394" s="8">
        <f>ROUND(IF(K394="SIM",O394*(1-L394),IF('Controle de Grupos'!$B$11="SIM",O394*(1-'Controle de Grupos'!$E$11),O394)),2)</f>
        <v>514.1</v>
      </c>
      <c r="J394" s="10">
        <f t="shared" si="14"/>
        <v>4.7991531489593935E-5</v>
      </c>
      <c r="K394" s="33" t="s">
        <v>5596</v>
      </c>
      <c r="L394" s="39">
        <v>0.119926030854416</v>
      </c>
      <c r="M394" s="32">
        <v>24.34</v>
      </c>
      <c r="O394" s="32">
        <v>584.16</v>
      </c>
    </row>
    <row r="395" spans="1:15" ht="41.4">
      <c r="A395" s="6" t="s">
        <v>1177</v>
      </c>
      <c r="B395" s="6" t="s">
        <v>1178</v>
      </c>
      <c r="C395" s="6" t="s">
        <v>1083</v>
      </c>
      <c r="D395" s="7" t="s">
        <v>1176</v>
      </c>
      <c r="E395" s="6" t="s">
        <v>220</v>
      </c>
      <c r="F395" s="8">
        <v>3</v>
      </c>
      <c r="G395" s="8">
        <v>42.48</v>
      </c>
      <c r="H395" s="8">
        <f>ROUND(IF(K395="SIM",M395*(1-L395),IF('Controle de Grupos'!$B$11="SIM",M395*(1-'Controle de Grupos'!$E$11),M395)),2)</f>
        <v>45.69</v>
      </c>
      <c r="I395" s="8">
        <f>ROUND(IF(K395="SIM",O395*(1-L395),IF('Controle de Grupos'!$B$11="SIM",O395*(1-'Controle de Grupos'!$E$11),O395)),2)</f>
        <v>137.08000000000001</v>
      </c>
      <c r="J395" s="10">
        <f t="shared" si="14"/>
        <v>1.2796497056202171E-5</v>
      </c>
      <c r="K395" s="33" t="s">
        <v>5596</v>
      </c>
      <c r="L395" s="39">
        <v>0.119926030854416</v>
      </c>
      <c r="M395" s="32">
        <v>51.92</v>
      </c>
      <c r="O395" s="32">
        <v>155.76</v>
      </c>
    </row>
    <row r="396" spans="1:15" ht="41.4">
      <c r="A396" s="6" t="s">
        <v>1179</v>
      </c>
      <c r="B396" s="6" t="s">
        <v>1180</v>
      </c>
      <c r="C396" s="6" t="s">
        <v>1119</v>
      </c>
      <c r="D396" s="7" t="s">
        <v>1181</v>
      </c>
      <c r="E396" s="6" t="s">
        <v>220</v>
      </c>
      <c r="F396" s="8">
        <v>3</v>
      </c>
      <c r="G396" s="8">
        <v>21.38</v>
      </c>
      <c r="H396" s="8">
        <f>ROUND(IF(K396="SIM",M396*(1-L396),IF('Controle de Grupos'!$B$11="SIM",M396*(1-'Controle de Grupos'!$E$11),M396)),2)</f>
        <v>23</v>
      </c>
      <c r="I396" s="8">
        <f>ROUND(IF(K396="SIM",O396*(1-L396),IF('Controle de Grupos'!$B$11="SIM",O396*(1-'Controle de Grupos'!$E$11),O396)),2)</f>
        <v>68.989999999999995</v>
      </c>
      <c r="J396" s="10">
        <f t="shared" si="14"/>
        <v>6.4402562876231955E-6</v>
      </c>
      <c r="K396" s="33" t="s">
        <v>5596</v>
      </c>
      <c r="L396" s="39">
        <v>0.119926030854416</v>
      </c>
      <c r="M396" s="32">
        <v>26.13</v>
      </c>
      <c r="O396" s="32">
        <v>78.39</v>
      </c>
    </row>
    <row r="397" spans="1:15" ht="41.4">
      <c r="A397" s="6" t="s">
        <v>1182</v>
      </c>
      <c r="B397" s="6" t="s">
        <v>1183</v>
      </c>
      <c r="C397" s="6" t="s">
        <v>1119</v>
      </c>
      <c r="D397" s="7" t="s">
        <v>1184</v>
      </c>
      <c r="E397" s="6" t="s">
        <v>220</v>
      </c>
      <c r="F397" s="8">
        <v>3</v>
      </c>
      <c r="G397" s="8">
        <v>33.659999999999997</v>
      </c>
      <c r="H397" s="8">
        <f>ROUND(IF(K397="SIM",M397*(1-L397),IF('Controle de Grupos'!$B$11="SIM",M397*(1-'Controle de Grupos'!$E$11),M397)),2)</f>
        <v>36.21</v>
      </c>
      <c r="I397" s="8">
        <f>ROUND(IF(K397="SIM",O397*(1-L397),IF('Controle de Grupos'!$B$11="SIM",O397*(1-'Controle de Grupos'!$E$11),O397)),2)</f>
        <v>108.62</v>
      </c>
      <c r="J397" s="10">
        <f t="shared" si="14"/>
        <v>1.013973964287044E-5</v>
      </c>
      <c r="K397" s="33" t="s">
        <v>5596</v>
      </c>
      <c r="L397" s="39">
        <v>0.119926030854416</v>
      </c>
      <c r="M397" s="32">
        <v>41.14</v>
      </c>
      <c r="O397" s="32">
        <v>123.42</v>
      </c>
    </row>
    <row r="398" spans="1:15" ht="41.4">
      <c r="A398" s="6" t="s">
        <v>1185</v>
      </c>
      <c r="B398" s="6" t="s">
        <v>1186</v>
      </c>
      <c r="C398" s="6" t="s">
        <v>1015</v>
      </c>
      <c r="D398" s="7" t="s">
        <v>1187</v>
      </c>
      <c r="E398" s="6" t="s">
        <v>220</v>
      </c>
      <c r="F398" s="8">
        <v>1</v>
      </c>
      <c r="G398" s="8">
        <v>18.82</v>
      </c>
      <c r="H398" s="8">
        <f>ROUND(IF(K398="SIM",M398*(1-L398),IF('Controle de Grupos'!$B$11="SIM",M398*(1-'Controle de Grupos'!$E$11),M398)),2)</f>
        <v>20.239999999999998</v>
      </c>
      <c r="I398" s="8">
        <f>ROUND(IF(K398="SIM",O398*(1-L398),IF('Controle de Grupos'!$B$11="SIM",O398*(1-'Controle de Grupos'!$E$11),O398)),2)</f>
        <v>20.239999999999998</v>
      </c>
      <c r="J398" s="10">
        <f t="shared" si="14"/>
        <v>1.8894156727278372E-6</v>
      </c>
      <c r="K398" s="33" t="s">
        <v>5596</v>
      </c>
      <c r="L398" s="39">
        <v>0.119926030854416</v>
      </c>
      <c r="M398" s="32">
        <v>23</v>
      </c>
      <c r="O398" s="32">
        <v>23</v>
      </c>
    </row>
    <row r="399" spans="1:15" ht="41.4">
      <c r="A399" s="6" t="s">
        <v>1188</v>
      </c>
      <c r="B399" s="6" t="s">
        <v>1189</v>
      </c>
      <c r="C399" s="6" t="s">
        <v>1019</v>
      </c>
      <c r="D399" s="7" t="s">
        <v>1190</v>
      </c>
      <c r="E399" s="6" t="s">
        <v>220</v>
      </c>
      <c r="F399" s="8">
        <v>38</v>
      </c>
      <c r="G399" s="8">
        <v>18.809999999999999</v>
      </c>
      <c r="H399" s="8">
        <f>ROUND(IF(K399="SIM",M399*(1-L399),IF('Controle de Grupos'!$B$11="SIM",M399*(1-'Controle de Grupos'!$E$11),M399)),2)</f>
        <v>20.23</v>
      </c>
      <c r="I399" s="8">
        <f>ROUND(IF(K399="SIM",O399*(1-L399),IF('Controle de Grupos'!$B$11="SIM",O399*(1-'Controle de Grupos'!$E$11),O399)),2)</f>
        <v>768.85</v>
      </c>
      <c r="J399" s="10">
        <f t="shared" si="14"/>
        <v>7.1772590907944554E-5</v>
      </c>
      <c r="K399" s="33" t="s">
        <v>5596</v>
      </c>
      <c r="L399" s="39">
        <v>0.119926030854416</v>
      </c>
      <c r="M399" s="32">
        <v>22.99</v>
      </c>
      <c r="O399" s="32">
        <v>873.62</v>
      </c>
    </row>
    <row r="400" spans="1:15">
      <c r="A400" s="6" t="s">
        <v>1191</v>
      </c>
      <c r="B400" s="6" t="s">
        <v>1192</v>
      </c>
      <c r="C400" s="6" t="s">
        <v>1193</v>
      </c>
      <c r="D400" s="7" t="s">
        <v>1194</v>
      </c>
      <c r="E400" s="6" t="s">
        <v>220</v>
      </c>
      <c r="F400" s="8">
        <v>1</v>
      </c>
      <c r="G400" s="8">
        <v>43.89</v>
      </c>
      <c r="H400" s="8">
        <f>ROUND(IF(K400="SIM",M400*(1-L400),IF('Controle de Grupos'!$B$11="SIM",M400*(1-'Controle de Grupos'!$E$11),M400)),2)</f>
        <v>47.21</v>
      </c>
      <c r="I400" s="8">
        <f>ROUND(IF(K400="SIM",O400*(1-L400),IF('Controle de Grupos'!$B$11="SIM",O400*(1-'Controle de Grupos'!$E$11),O400)),2)</f>
        <v>47.21</v>
      </c>
      <c r="J400" s="10">
        <f t="shared" si="14"/>
        <v>4.4070807267530236E-6</v>
      </c>
      <c r="K400" s="33" t="s">
        <v>5596</v>
      </c>
      <c r="L400" s="39">
        <v>0.119926030854416</v>
      </c>
      <c r="M400" s="32">
        <v>53.64</v>
      </c>
      <c r="O400" s="32">
        <v>53.64</v>
      </c>
    </row>
    <row r="401" spans="1:15" ht="41.4">
      <c r="A401" s="6" t="s">
        <v>1195</v>
      </c>
      <c r="B401" s="6" t="s">
        <v>1145</v>
      </c>
      <c r="C401" s="6" t="s">
        <v>1138</v>
      </c>
      <c r="D401" s="7" t="s">
        <v>1146</v>
      </c>
      <c r="E401" s="6" t="s">
        <v>220</v>
      </c>
      <c r="F401" s="8">
        <v>3</v>
      </c>
      <c r="G401" s="8">
        <v>20.68</v>
      </c>
      <c r="H401" s="8">
        <f>ROUND(IF(K401="SIM",M401*(1-L401),IF('Controle de Grupos'!$B$11="SIM",M401*(1-'Controle de Grupos'!$E$11),M401)),2)</f>
        <v>22.24</v>
      </c>
      <c r="I401" s="8">
        <f>ROUND(IF(K401="SIM",O401*(1-L401),IF('Controle de Grupos'!$B$11="SIM",O401*(1-'Controle de Grupos'!$E$11),O401)),2)</f>
        <v>66.72</v>
      </c>
      <c r="J401" s="10">
        <f t="shared" si="14"/>
        <v>6.2283504784783251E-6</v>
      </c>
      <c r="K401" s="33" t="s">
        <v>5596</v>
      </c>
      <c r="L401" s="39">
        <v>0.119926030854416</v>
      </c>
      <c r="M401" s="32">
        <v>25.27</v>
      </c>
      <c r="O401" s="32">
        <v>75.81</v>
      </c>
    </row>
    <row r="402" spans="1:15" ht="41.4">
      <c r="A402" s="6" t="s">
        <v>1196</v>
      </c>
      <c r="B402" s="6" t="s">
        <v>1197</v>
      </c>
      <c r="C402" s="6" t="s">
        <v>1198</v>
      </c>
      <c r="D402" s="7" t="s">
        <v>1199</v>
      </c>
      <c r="E402" s="6" t="s">
        <v>220</v>
      </c>
      <c r="F402" s="8">
        <v>3</v>
      </c>
      <c r="G402" s="8">
        <v>25.61</v>
      </c>
      <c r="H402" s="8">
        <f>ROUND(IF(K402="SIM",M402*(1-L402),IF('Controle de Grupos'!$B$11="SIM",M402*(1-'Controle de Grupos'!$E$11),M402)),2)</f>
        <v>27.55</v>
      </c>
      <c r="I402" s="8">
        <f>ROUND(IF(K402="SIM",O402*(1-L402),IF('Controle de Grupos'!$B$11="SIM",O402*(1-'Controle de Grupos'!$E$11),O402)),2)</f>
        <v>82.64</v>
      </c>
      <c r="J402" s="10">
        <f t="shared" si="14"/>
        <v>7.7144916597938976E-6</v>
      </c>
      <c r="K402" s="33" t="s">
        <v>5596</v>
      </c>
      <c r="L402" s="39">
        <v>0.119926030854416</v>
      </c>
      <c r="M402" s="32">
        <v>31.3</v>
      </c>
      <c r="O402" s="32">
        <v>93.9</v>
      </c>
    </row>
    <row r="403" spans="1:15" ht="41.4">
      <c r="A403" s="6" t="s">
        <v>1200</v>
      </c>
      <c r="B403" s="6" t="s">
        <v>1201</v>
      </c>
      <c r="C403" s="6" t="s">
        <v>1198</v>
      </c>
      <c r="D403" s="7" t="s">
        <v>1199</v>
      </c>
      <c r="E403" s="6" t="s">
        <v>220</v>
      </c>
      <c r="F403" s="8">
        <v>7</v>
      </c>
      <c r="G403" s="8">
        <v>12.24</v>
      </c>
      <c r="H403" s="8">
        <f>ROUND(IF(K403="SIM",M403*(1-L403),IF('Controle de Grupos'!$B$11="SIM",M403*(1-'Controle de Grupos'!$E$11),M403)),2)</f>
        <v>13.17</v>
      </c>
      <c r="I403" s="8">
        <f>ROUND(IF(K403="SIM",O403*(1-L403),IF('Controle de Grupos'!$B$11="SIM",O403*(1-'Controle de Grupos'!$E$11),O403)),2)</f>
        <v>92.16</v>
      </c>
      <c r="J403" s="10">
        <f t="shared" si="14"/>
        <v>8.6031891501283338E-6</v>
      </c>
      <c r="K403" s="33" t="s">
        <v>5596</v>
      </c>
      <c r="L403" s="39">
        <v>0.119926030854416</v>
      </c>
      <c r="M403" s="32">
        <v>14.96</v>
      </c>
      <c r="O403" s="32">
        <v>104.72</v>
      </c>
    </row>
    <row r="404" spans="1:15">
      <c r="A404" s="15" t="s">
        <v>103</v>
      </c>
      <c r="B404" s="15"/>
      <c r="C404" s="15" t="s">
        <v>974</v>
      </c>
      <c r="D404" s="16" t="s">
        <v>104</v>
      </c>
      <c r="E404" s="15"/>
      <c r="F404" s="17">
        <v>1</v>
      </c>
      <c r="G404" s="17"/>
      <c r="H404" s="17">
        <f>SUM(I405,I406,I407,I408,I409,I410,I411,I412,I413,I414,I415,I416,I417,I418,I419,I420,I421,I422,I423,I424,I425,I426,I427,I428,I429)</f>
        <v>160240.66000000006</v>
      </c>
      <c r="I404" s="17">
        <f>H404</f>
        <v>160240.66000000006</v>
      </c>
      <c r="J404" s="18">
        <f t="shared" si="14"/>
        <v>1.4958558024320789E-2</v>
      </c>
      <c r="K404" s="33" t="s">
        <v>5599</v>
      </c>
      <c r="L404" s="39">
        <v>0</v>
      </c>
      <c r="M404" s="32"/>
      <c r="O404" s="32"/>
    </row>
    <row r="405" spans="1:15" ht="41.4">
      <c r="A405" s="6" t="s">
        <v>1202</v>
      </c>
      <c r="B405" s="6" t="s">
        <v>1203</v>
      </c>
      <c r="C405" s="6" t="s">
        <v>1052</v>
      </c>
      <c r="D405" s="7" t="s">
        <v>1204</v>
      </c>
      <c r="E405" s="6" t="s">
        <v>220</v>
      </c>
      <c r="F405" s="8">
        <v>6</v>
      </c>
      <c r="G405" s="8">
        <v>1969.64</v>
      </c>
      <c r="H405" s="8">
        <f>ROUND(IF(K405="SIM",M405*(1-L405),IF('Controle de Grupos'!$B$11="SIM",M405*(1-'Controle de Grupos'!$E$11),M405)),2)</f>
        <v>2118.77</v>
      </c>
      <c r="I405" s="8">
        <f>ROUND(IF(K405="SIM",O405*(1-L405),IF('Controle de Grupos'!$B$11="SIM",O405*(1-'Controle de Grupos'!$E$11),O405)),2)</f>
        <v>12712.62</v>
      </c>
      <c r="J405" s="10">
        <f t="shared" si="14"/>
        <v>1.1867304085688419E-3</v>
      </c>
      <c r="K405" s="33" t="s">
        <v>5596</v>
      </c>
      <c r="L405" s="39">
        <v>0.119926030854416</v>
      </c>
      <c r="M405" s="32">
        <v>2407.4899999999998</v>
      </c>
      <c r="O405" s="32">
        <v>14444.94</v>
      </c>
    </row>
    <row r="406" spans="1:15" ht="41.4">
      <c r="A406" s="6" t="s">
        <v>1205</v>
      </c>
      <c r="B406" s="6" t="s">
        <v>1206</v>
      </c>
      <c r="C406" s="6" t="s">
        <v>1207</v>
      </c>
      <c r="D406" s="7" t="s">
        <v>1208</v>
      </c>
      <c r="E406" s="6" t="s">
        <v>220</v>
      </c>
      <c r="F406" s="8">
        <v>7</v>
      </c>
      <c r="G406" s="8">
        <v>1564.14</v>
      </c>
      <c r="H406" s="8">
        <f>ROUND(IF(K406="SIM",M406*(1-L406),IF('Controle de Grupos'!$B$11="SIM",M406*(1-'Controle de Grupos'!$E$11),M406)),2)</f>
        <v>1682.56</v>
      </c>
      <c r="I406" s="8">
        <f>ROUND(IF(K406="SIM",O406*(1-L406),IF('Controle de Grupos'!$B$11="SIM",O406*(1-'Controle de Grupos'!$E$11),O406)),2)</f>
        <v>11777.92</v>
      </c>
      <c r="J406" s="10">
        <f t="shared" si="14"/>
        <v>1.0994756245125816E-3</v>
      </c>
      <c r="K406" s="33" t="s">
        <v>5596</v>
      </c>
      <c r="L406" s="39">
        <v>0.119926030854416</v>
      </c>
      <c r="M406" s="32">
        <v>1911.84</v>
      </c>
      <c r="O406" s="32">
        <v>13382.88</v>
      </c>
    </row>
    <row r="407" spans="1:15" ht="27.6">
      <c r="A407" s="6" t="s">
        <v>1209</v>
      </c>
      <c r="B407" s="6" t="s">
        <v>1210</v>
      </c>
      <c r="C407" s="6" t="s">
        <v>1052</v>
      </c>
      <c r="D407" s="7" t="s">
        <v>1211</v>
      </c>
      <c r="E407" s="6" t="s">
        <v>220</v>
      </c>
      <c r="F407" s="8">
        <v>13</v>
      </c>
      <c r="G407" s="8">
        <v>1356.65</v>
      </c>
      <c r="H407" s="8">
        <f>ROUND(IF(K407="SIM",M407*(1-L407),IF('Controle de Grupos'!$B$11="SIM",M407*(1-'Controle de Grupos'!$E$11),M407)),2)</f>
        <v>1459.37</v>
      </c>
      <c r="I407" s="8">
        <f>ROUND(IF(K407="SIM",O407*(1-L407),IF('Controle de Grupos'!$B$11="SIM",O407*(1-'Controle de Grupos'!$E$11),O407)),2)</f>
        <v>18971.75</v>
      </c>
      <c r="J407" s="10">
        <f t="shared" si="14"/>
        <v>1.7710238038080211E-3</v>
      </c>
      <c r="K407" s="33" t="s">
        <v>5596</v>
      </c>
      <c r="L407" s="39">
        <v>0.119926030854416</v>
      </c>
      <c r="M407" s="32">
        <v>1658.23</v>
      </c>
      <c r="O407" s="32">
        <v>21556.99</v>
      </c>
    </row>
    <row r="408" spans="1:15">
      <c r="A408" s="6" t="s">
        <v>1212</v>
      </c>
      <c r="B408" s="6" t="s">
        <v>1213</v>
      </c>
      <c r="C408" s="6" t="s">
        <v>1214</v>
      </c>
      <c r="D408" s="7" t="s">
        <v>1215</v>
      </c>
      <c r="E408" s="6" t="s">
        <v>236</v>
      </c>
      <c r="F408" s="8">
        <v>6</v>
      </c>
      <c r="G408" s="8">
        <v>96.47</v>
      </c>
      <c r="H408" s="8">
        <f>ROUND(IF(K408="SIM",M408*(1-L408),IF('Controle de Grupos'!$B$11="SIM",M408*(1-'Controle de Grupos'!$E$11),M408)),2)</f>
        <v>103.77</v>
      </c>
      <c r="I408" s="8">
        <f>ROUND(IF(K408="SIM",O408*(1-L408),IF('Controle de Grupos'!$B$11="SIM",O408*(1-'Controle de Grupos'!$E$11),O408)),2)</f>
        <v>622.62</v>
      </c>
      <c r="J408" s="10">
        <f t="shared" si="14"/>
        <v>5.8121936074792787E-5</v>
      </c>
      <c r="K408" s="33" t="s">
        <v>5596</v>
      </c>
      <c r="L408" s="39">
        <v>0.119926030854416</v>
      </c>
      <c r="M408" s="32">
        <v>117.91</v>
      </c>
      <c r="O408" s="32">
        <v>707.46</v>
      </c>
    </row>
    <row r="409" spans="1:15" ht="27.6">
      <c r="A409" s="6" t="s">
        <v>1216</v>
      </c>
      <c r="B409" s="6" t="s">
        <v>1047</v>
      </c>
      <c r="C409" s="6" t="s">
        <v>1048</v>
      </c>
      <c r="D409" s="7" t="s">
        <v>1049</v>
      </c>
      <c r="E409" s="6" t="s">
        <v>220</v>
      </c>
      <c r="F409" s="8">
        <v>7</v>
      </c>
      <c r="G409" s="8">
        <v>615.4</v>
      </c>
      <c r="H409" s="8">
        <f>ROUND(IF(K409="SIM",M409*(1-L409),IF('Controle de Grupos'!$B$11="SIM",M409*(1-'Controle de Grupos'!$E$11),M409)),2)</f>
        <v>661.99</v>
      </c>
      <c r="I409" s="8">
        <f>ROUND(IF(K409="SIM",O409*(1-L409),IF('Controle de Grupos'!$B$11="SIM",O409*(1-'Controle de Grupos'!$E$11),O409)),2)</f>
        <v>4633.9399999999996</v>
      </c>
      <c r="J409" s="10">
        <f t="shared" si="14"/>
        <v>4.3258097146642457E-4</v>
      </c>
      <c r="K409" s="33" t="s">
        <v>5596</v>
      </c>
      <c r="L409" s="39">
        <v>0.119926030854416</v>
      </c>
      <c r="M409" s="32">
        <v>752.2</v>
      </c>
      <c r="O409" s="32">
        <v>5265.4</v>
      </c>
    </row>
    <row r="410" spans="1:15" ht="27.6">
      <c r="A410" s="6" t="s">
        <v>1217</v>
      </c>
      <c r="B410" s="6" t="s">
        <v>1218</v>
      </c>
      <c r="C410" s="6" t="s">
        <v>1067</v>
      </c>
      <c r="D410" s="7" t="s">
        <v>1219</v>
      </c>
      <c r="E410" s="6" t="s">
        <v>236</v>
      </c>
      <c r="F410" s="8">
        <v>259.8</v>
      </c>
      <c r="G410" s="8">
        <v>60.58</v>
      </c>
      <c r="H410" s="8">
        <f>ROUND(IF(K410="SIM",M410*(1-L410),IF('Controle de Grupos'!$B$11="SIM",M410*(1-'Controle de Grupos'!$E$11),M410)),2)</f>
        <v>65.16</v>
      </c>
      <c r="I410" s="8">
        <f>ROUND(IF(K410="SIM",O410*(1-L410),IF('Controle de Grupos'!$B$11="SIM",O410*(1-'Controle de Grupos'!$E$11),O410)),2)</f>
        <v>16928.740000000002</v>
      </c>
      <c r="J410" s="10">
        <f t="shared" si="14"/>
        <v>1.58030764207187E-3</v>
      </c>
      <c r="K410" s="33" t="s">
        <v>5596</v>
      </c>
      <c r="L410" s="39">
        <v>0.119926030854416</v>
      </c>
      <c r="M410" s="32">
        <v>74.040000000000006</v>
      </c>
      <c r="O410" s="32">
        <v>19235.59</v>
      </c>
    </row>
    <row r="411" spans="1:15" ht="27.6">
      <c r="A411" s="6" t="s">
        <v>1220</v>
      </c>
      <c r="B411" s="6" t="s">
        <v>1221</v>
      </c>
      <c r="C411" s="6" t="s">
        <v>1067</v>
      </c>
      <c r="D411" s="7" t="s">
        <v>1222</v>
      </c>
      <c r="E411" s="6" t="s">
        <v>236</v>
      </c>
      <c r="F411" s="8">
        <v>59.4</v>
      </c>
      <c r="G411" s="8">
        <v>85.33</v>
      </c>
      <c r="H411" s="8">
        <f>ROUND(IF(K411="SIM",M411*(1-L411),IF('Controle de Grupos'!$B$11="SIM",M411*(1-'Controle de Grupos'!$E$11),M411)),2)</f>
        <v>91.78</v>
      </c>
      <c r="I411" s="8">
        <f>ROUND(IF(K411="SIM",O411*(1-L411),IF('Controle de Grupos'!$B$11="SIM",O411*(1-'Controle de Grupos'!$E$11),O411)),2)</f>
        <v>5451.9</v>
      </c>
      <c r="J411" s="10">
        <f t="shared" si="14"/>
        <v>5.089380091968822E-4</v>
      </c>
      <c r="K411" s="33" t="s">
        <v>5596</v>
      </c>
      <c r="L411" s="39">
        <v>0.119926030854416</v>
      </c>
      <c r="M411" s="32">
        <v>104.29</v>
      </c>
      <c r="O411" s="32">
        <v>6194.82</v>
      </c>
    </row>
    <row r="412" spans="1:15" ht="41.4">
      <c r="A412" s="6" t="s">
        <v>1223</v>
      </c>
      <c r="B412" s="6" t="s">
        <v>1224</v>
      </c>
      <c r="C412" s="6" t="s">
        <v>1067</v>
      </c>
      <c r="D412" s="7" t="s">
        <v>1225</v>
      </c>
      <c r="E412" s="6" t="s">
        <v>236</v>
      </c>
      <c r="F412" s="8">
        <v>46.6</v>
      </c>
      <c r="G412" s="8">
        <v>161.58000000000001</v>
      </c>
      <c r="H412" s="8">
        <f>ROUND(IF(K412="SIM",M412*(1-L412),IF('Controle de Grupos'!$B$11="SIM",M412*(1-'Controle de Grupos'!$E$11),M412)),2)</f>
        <v>173.81</v>
      </c>
      <c r="I412" s="8">
        <f>ROUND(IF(K412="SIM",O412*(1-L412),IF('Controle de Grupos'!$B$11="SIM",O412*(1-'Controle de Grupos'!$E$11),O412)),2)</f>
        <v>8099.35</v>
      </c>
      <c r="J412" s="10">
        <f t="shared" si="14"/>
        <v>7.5607899352313288E-4</v>
      </c>
      <c r="K412" s="33" t="s">
        <v>5596</v>
      </c>
      <c r="L412" s="39">
        <v>0.119926030854416</v>
      </c>
      <c r="M412" s="32">
        <v>197.49</v>
      </c>
      <c r="O412" s="32">
        <v>9203.0300000000007</v>
      </c>
    </row>
    <row r="413" spans="1:15" ht="41.4">
      <c r="A413" s="6" t="s">
        <v>1226</v>
      </c>
      <c r="B413" s="6" t="s">
        <v>1227</v>
      </c>
      <c r="C413" s="6" t="s">
        <v>1067</v>
      </c>
      <c r="D413" s="7" t="s">
        <v>1225</v>
      </c>
      <c r="E413" s="6" t="s">
        <v>236</v>
      </c>
      <c r="F413" s="8">
        <v>48.2</v>
      </c>
      <c r="G413" s="8">
        <v>249.79</v>
      </c>
      <c r="H413" s="8">
        <f>ROUND(IF(K413="SIM",M413*(1-L413),IF('Controle de Grupos'!$B$11="SIM",M413*(1-'Controle de Grupos'!$E$11),M413)),2)</f>
        <v>268.7</v>
      </c>
      <c r="I413" s="8">
        <f>ROUND(IF(K413="SIM",O413*(1-L413),IF('Controle de Grupos'!$B$11="SIM",O413*(1-'Controle de Grupos'!$E$11),O413)),2)</f>
        <v>12951.12</v>
      </c>
      <c r="J413" s="10">
        <f t="shared" si="14"/>
        <v>1.2089945211155608E-3</v>
      </c>
      <c r="K413" s="33" t="s">
        <v>5596</v>
      </c>
      <c r="L413" s="39">
        <v>0.119926030854416</v>
      </c>
      <c r="M413" s="32">
        <v>305.31</v>
      </c>
      <c r="O413" s="32">
        <v>14715.94</v>
      </c>
    </row>
    <row r="414" spans="1:15" ht="41.4">
      <c r="A414" s="6" t="s">
        <v>1228</v>
      </c>
      <c r="B414" s="6" t="s">
        <v>1229</v>
      </c>
      <c r="C414" s="6" t="s">
        <v>1067</v>
      </c>
      <c r="D414" s="7" t="s">
        <v>1230</v>
      </c>
      <c r="E414" s="6" t="s">
        <v>236</v>
      </c>
      <c r="F414" s="8">
        <v>88.7</v>
      </c>
      <c r="G414" s="8">
        <v>380.79</v>
      </c>
      <c r="H414" s="8">
        <f>ROUND(IF(K414="SIM",M414*(1-L414),IF('Controle de Grupos'!$B$11="SIM",M414*(1-'Controle de Grupos'!$E$11),M414)),2)</f>
        <v>409.61</v>
      </c>
      <c r="I414" s="8">
        <f>ROUND(IF(K414="SIM",O414*(1-L414),IF('Controle de Grupos'!$B$11="SIM",O414*(1-'Controle de Grupos'!$E$11),O414)),2)</f>
        <v>36332.660000000003</v>
      </c>
      <c r="J414" s="10">
        <f t="shared" si="14"/>
        <v>3.3916747646191596E-3</v>
      </c>
      <c r="K414" s="33" t="s">
        <v>5596</v>
      </c>
      <c r="L414" s="39">
        <v>0.119926030854416</v>
      </c>
      <c r="M414" s="32">
        <v>465.43</v>
      </c>
      <c r="O414" s="32">
        <v>41283.64</v>
      </c>
    </row>
    <row r="415" spans="1:15" ht="41.4">
      <c r="A415" s="6" t="s">
        <v>1231</v>
      </c>
      <c r="B415" s="6" t="s">
        <v>1232</v>
      </c>
      <c r="C415" s="6" t="s">
        <v>953</v>
      </c>
      <c r="D415" s="7" t="s">
        <v>1233</v>
      </c>
      <c r="E415" s="6" t="s">
        <v>220</v>
      </c>
      <c r="F415" s="8">
        <v>1</v>
      </c>
      <c r="G415" s="8">
        <v>129.16999999999999</v>
      </c>
      <c r="H415" s="8">
        <f>ROUND(IF(K415="SIM",M415*(1-L415),IF('Controle de Grupos'!$B$11="SIM",M415*(1-'Controle de Grupos'!$E$11),M415)),2)</f>
        <v>138.94999999999999</v>
      </c>
      <c r="I415" s="8">
        <f>ROUND(IF(K415="SIM",O415*(1-L415),IF('Controle de Grupos'!$B$11="SIM",O415*(1-'Controle de Grupos'!$E$11),O415)),2)</f>
        <v>138.94999999999999</v>
      </c>
      <c r="J415" s="10">
        <f t="shared" si="14"/>
        <v>1.297106263466072E-5</v>
      </c>
      <c r="K415" s="33" t="s">
        <v>5596</v>
      </c>
      <c r="L415" s="39">
        <v>0.119926030854416</v>
      </c>
      <c r="M415" s="32">
        <v>157.88</v>
      </c>
      <c r="O415" s="32">
        <v>157.88</v>
      </c>
    </row>
    <row r="416" spans="1:15" ht="41.4">
      <c r="A416" s="6" t="s">
        <v>1234</v>
      </c>
      <c r="B416" s="6" t="s">
        <v>1235</v>
      </c>
      <c r="C416" s="6" t="s">
        <v>953</v>
      </c>
      <c r="D416" s="7" t="s">
        <v>1236</v>
      </c>
      <c r="E416" s="6" t="s">
        <v>220</v>
      </c>
      <c r="F416" s="8">
        <v>14</v>
      </c>
      <c r="G416" s="8">
        <v>40.93</v>
      </c>
      <c r="H416" s="8">
        <f>ROUND(IF(K416="SIM",M416*(1-L416),IF('Controle de Grupos'!$B$11="SIM",M416*(1-'Controle de Grupos'!$E$11),M416)),2)</f>
        <v>44.02</v>
      </c>
      <c r="I416" s="8">
        <f>ROUND(IF(K416="SIM",O416*(1-L416),IF('Controle de Grupos'!$B$11="SIM",O416*(1-'Controle de Grupos'!$E$11),O416)),2)</f>
        <v>616.29999999999995</v>
      </c>
      <c r="J416" s="10">
        <f t="shared" si="14"/>
        <v>5.7531960429948918E-5</v>
      </c>
      <c r="K416" s="33" t="s">
        <v>5596</v>
      </c>
      <c r="L416" s="39">
        <v>0.119926030854416</v>
      </c>
      <c r="M416" s="32">
        <v>50.02</v>
      </c>
      <c r="O416" s="32">
        <v>700.28</v>
      </c>
    </row>
    <row r="417" spans="1:15" ht="41.4">
      <c r="A417" s="6" t="s">
        <v>1237</v>
      </c>
      <c r="B417" s="6" t="s">
        <v>1238</v>
      </c>
      <c r="C417" s="6" t="s">
        <v>191</v>
      </c>
      <c r="D417" s="7" t="s">
        <v>1239</v>
      </c>
      <c r="E417" s="6" t="s">
        <v>220</v>
      </c>
      <c r="F417" s="8">
        <v>1</v>
      </c>
      <c r="G417" s="8">
        <v>132.61000000000001</v>
      </c>
      <c r="H417" s="8">
        <f>ROUND(IF(K417="SIM",M417*(1-L417),IF('Controle de Grupos'!$B$11="SIM",M417*(1-'Controle de Grupos'!$E$11),M417)),2)</f>
        <v>142.63999999999999</v>
      </c>
      <c r="I417" s="8">
        <f>ROUND(IF(K417="SIM",O417*(1-L417),IF('Controle de Grupos'!$B$11="SIM",O417*(1-'Controle de Grupos'!$E$11),O417)),2)</f>
        <v>142.63999999999999</v>
      </c>
      <c r="J417" s="10">
        <f t="shared" si="14"/>
        <v>1.331552626274203E-5</v>
      </c>
      <c r="K417" s="33" t="s">
        <v>5596</v>
      </c>
      <c r="L417" s="39">
        <v>0.119926030854416</v>
      </c>
      <c r="M417" s="32">
        <v>162.08000000000001</v>
      </c>
      <c r="O417" s="32">
        <v>162.08000000000001</v>
      </c>
    </row>
    <row r="418" spans="1:15">
      <c r="A418" s="6" t="s">
        <v>1240</v>
      </c>
      <c r="B418" s="6" t="s">
        <v>1241</v>
      </c>
      <c r="C418" s="6" t="s">
        <v>509</v>
      </c>
      <c r="D418" s="7" t="s">
        <v>1242</v>
      </c>
      <c r="E418" s="6" t="s">
        <v>220</v>
      </c>
      <c r="F418" s="8">
        <v>1</v>
      </c>
      <c r="G418" s="8">
        <v>252.52</v>
      </c>
      <c r="H418" s="8">
        <f>ROUND(IF(K418="SIM",M418*(1-L418),IF('Controle de Grupos'!$B$11="SIM",M418*(1-'Controle de Grupos'!$E$11),M418)),2)</f>
        <v>271.63</v>
      </c>
      <c r="I418" s="8">
        <f>ROUND(IF(K418="SIM",O418*(1-L418),IF('Controle de Grupos'!$B$11="SIM",O418*(1-'Controle de Grupos'!$E$11),O418)),2)</f>
        <v>271.63</v>
      </c>
      <c r="J418" s="10">
        <f t="shared" si="14"/>
        <v>2.5356817153313361E-5</v>
      </c>
      <c r="K418" s="33" t="s">
        <v>5596</v>
      </c>
      <c r="L418" s="39">
        <v>0.119926030854416</v>
      </c>
      <c r="M418" s="32">
        <v>308.64999999999998</v>
      </c>
      <c r="O418" s="32">
        <v>308.64999999999998</v>
      </c>
    </row>
    <row r="419" spans="1:15">
      <c r="A419" s="6" t="s">
        <v>1243</v>
      </c>
      <c r="B419" s="6" t="s">
        <v>1244</v>
      </c>
      <c r="C419" s="6" t="s">
        <v>509</v>
      </c>
      <c r="D419" s="7" t="s">
        <v>1245</v>
      </c>
      <c r="E419" s="6" t="s">
        <v>220</v>
      </c>
      <c r="F419" s="8">
        <v>14</v>
      </c>
      <c r="G419" s="8">
        <v>92.34</v>
      </c>
      <c r="H419" s="8">
        <f>ROUND(IF(K419="SIM",M419*(1-L419),IF('Controle de Grupos'!$B$11="SIM",M419*(1-'Controle de Grupos'!$E$11),M419)),2)</f>
        <v>99.33</v>
      </c>
      <c r="I419" s="8">
        <f>ROUND(IF(K419="SIM",O419*(1-L419),IF('Controle de Grupos'!$B$11="SIM",O419*(1-'Controle de Grupos'!$E$11),O419)),2)</f>
        <v>1390.55</v>
      </c>
      <c r="J419" s="10">
        <f t="shared" si="14"/>
        <v>1.2980864445215879E-4</v>
      </c>
      <c r="K419" s="33" t="s">
        <v>5596</v>
      </c>
      <c r="L419" s="39">
        <v>0.119926030854416</v>
      </c>
      <c r="M419" s="32">
        <v>112.86</v>
      </c>
      <c r="O419" s="32">
        <v>1580.04</v>
      </c>
    </row>
    <row r="420" spans="1:15">
      <c r="A420" s="6" t="s">
        <v>1246</v>
      </c>
      <c r="B420" s="6" t="s">
        <v>1247</v>
      </c>
      <c r="C420" s="6" t="s">
        <v>509</v>
      </c>
      <c r="D420" s="7" t="s">
        <v>1248</v>
      </c>
      <c r="E420" s="6" t="s">
        <v>220</v>
      </c>
      <c r="F420" s="8">
        <v>1</v>
      </c>
      <c r="G420" s="8">
        <v>245.94</v>
      </c>
      <c r="H420" s="8">
        <f>ROUND(IF(K420="SIM",M420*(1-L420),IF('Controle de Grupos'!$B$11="SIM",M420*(1-'Controle de Grupos'!$E$11),M420)),2)</f>
        <v>264.56</v>
      </c>
      <c r="I420" s="8">
        <f>ROUND(IF(K420="SIM",O420*(1-L420),IF('Controle de Grupos'!$B$11="SIM",O420*(1-'Controle de Grupos'!$E$11),O420)),2)</f>
        <v>264.56</v>
      </c>
      <c r="J420" s="10">
        <f t="shared" si="14"/>
        <v>2.469682857593264E-5</v>
      </c>
      <c r="K420" s="33" t="s">
        <v>5596</v>
      </c>
      <c r="L420" s="39">
        <v>0.119926030854416</v>
      </c>
      <c r="M420" s="32">
        <v>300.61</v>
      </c>
      <c r="O420" s="32">
        <v>300.61</v>
      </c>
    </row>
    <row r="421" spans="1:15" ht="41.4">
      <c r="A421" s="6" t="s">
        <v>1249</v>
      </c>
      <c r="B421" s="6" t="s">
        <v>1250</v>
      </c>
      <c r="C421" s="6" t="s">
        <v>191</v>
      </c>
      <c r="D421" s="7" t="s">
        <v>1251</v>
      </c>
      <c r="E421" s="6" t="s">
        <v>220</v>
      </c>
      <c r="F421" s="8">
        <v>29</v>
      </c>
      <c r="G421" s="8">
        <v>58.53</v>
      </c>
      <c r="H421" s="8">
        <f>ROUND(IF(K421="SIM",M421*(1-L421),IF('Controle de Grupos'!$B$11="SIM",M421*(1-'Controle de Grupos'!$E$11),M421)),2)</f>
        <v>62.96</v>
      </c>
      <c r="I421" s="8">
        <f>ROUND(IF(K421="SIM",O421*(1-L421),IF('Controle de Grupos'!$B$11="SIM",O421*(1-'Controle de Grupos'!$E$11),O421)),2)</f>
        <v>1825.85</v>
      </c>
      <c r="J421" s="10">
        <f t="shared" si="14"/>
        <v>1.704441504965475E-4</v>
      </c>
      <c r="K421" s="33" t="s">
        <v>5596</v>
      </c>
      <c r="L421" s="39">
        <v>0.119926030854416</v>
      </c>
      <c r="M421" s="32">
        <v>71.540000000000006</v>
      </c>
      <c r="O421" s="32">
        <v>2074.66</v>
      </c>
    </row>
    <row r="422" spans="1:15">
      <c r="A422" s="6" t="s">
        <v>1252</v>
      </c>
      <c r="B422" s="6" t="s">
        <v>1253</v>
      </c>
      <c r="C422" s="6" t="s">
        <v>509</v>
      </c>
      <c r="D422" s="7" t="s">
        <v>1254</v>
      </c>
      <c r="E422" s="6" t="s">
        <v>220</v>
      </c>
      <c r="F422" s="8">
        <v>2</v>
      </c>
      <c r="G422" s="8">
        <v>563.82000000000005</v>
      </c>
      <c r="H422" s="8">
        <f>ROUND(IF(K422="SIM",M422*(1-L422),IF('Controle de Grupos'!$B$11="SIM",M422*(1-'Controle de Grupos'!$E$11),M422)),2)</f>
        <v>606.5</v>
      </c>
      <c r="I422" s="8">
        <f>ROUND(IF(K422="SIM",O422*(1-L422),IF('Controle de Grupos'!$B$11="SIM",O422*(1-'Controle de Grupos'!$E$11),O422)),2)</f>
        <v>1213.01</v>
      </c>
      <c r="J422" s="10">
        <f t="shared" si="14"/>
        <v>1.1323518306203527E-4</v>
      </c>
      <c r="K422" s="33" t="s">
        <v>5596</v>
      </c>
      <c r="L422" s="39">
        <v>0.119926030854416</v>
      </c>
      <c r="M422" s="32">
        <v>689.15</v>
      </c>
      <c r="O422" s="32">
        <v>1378.3</v>
      </c>
    </row>
    <row r="423" spans="1:15" ht="41.4">
      <c r="A423" s="6" t="s">
        <v>1255</v>
      </c>
      <c r="B423" s="6" t="s">
        <v>1256</v>
      </c>
      <c r="C423" s="6" t="s">
        <v>191</v>
      </c>
      <c r="D423" s="7" t="s">
        <v>1257</v>
      </c>
      <c r="E423" s="6" t="s">
        <v>220</v>
      </c>
      <c r="F423" s="8">
        <v>2</v>
      </c>
      <c r="G423" s="8">
        <v>204.03</v>
      </c>
      <c r="H423" s="8">
        <f>ROUND(IF(K423="SIM",M423*(1-L423),IF('Controle de Grupos'!$B$11="SIM",M423*(1-'Controle de Grupos'!$E$11),M423)),2)</f>
        <v>219.47</v>
      </c>
      <c r="I423" s="8">
        <f>ROUND(IF(K423="SIM",O423*(1-L423),IF('Controle de Grupos'!$B$11="SIM",O423*(1-'Controle de Grupos'!$E$11),O423)),2)</f>
        <v>438.95</v>
      </c>
      <c r="J423" s="10">
        <f t="shared" si="14"/>
        <v>4.0976235649401389E-5</v>
      </c>
      <c r="K423" s="33" t="s">
        <v>5596</v>
      </c>
      <c r="L423" s="39">
        <v>0.119926030854416</v>
      </c>
      <c r="M423" s="32">
        <v>249.38</v>
      </c>
      <c r="O423" s="32">
        <v>498.76</v>
      </c>
    </row>
    <row r="424" spans="1:15" ht="41.4">
      <c r="A424" s="6" t="s">
        <v>1258</v>
      </c>
      <c r="B424" s="6" t="s">
        <v>1259</v>
      </c>
      <c r="C424" s="6" t="s">
        <v>191</v>
      </c>
      <c r="D424" s="7" t="s">
        <v>1260</v>
      </c>
      <c r="E424" s="6" t="s">
        <v>220</v>
      </c>
      <c r="F424" s="8">
        <v>16</v>
      </c>
      <c r="G424" s="8">
        <v>43.46</v>
      </c>
      <c r="H424" s="8">
        <f>ROUND(IF(K424="SIM",M424*(1-L424),IF('Controle de Grupos'!$B$11="SIM",M424*(1-'Controle de Grupos'!$E$11),M424)),2)</f>
        <v>46.75</v>
      </c>
      <c r="I424" s="8">
        <f>ROUND(IF(K424="SIM",O424*(1-L424),IF('Controle de Grupos'!$B$11="SIM",O424*(1-'Controle de Grupos'!$E$11),O424)),2)</f>
        <v>747.99</v>
      </c>
      <c r="J424" s="10">
        <f t="shared" si="14"/>
        <v>6.9825297877652913E-5</v>
      </c>
      <c r="K424" s="33" t="s">
        <v>5596</v>
      </c>
      <c r="L424" s="39">
        <v>0.119926030854416</v>
      </c>
      <c r="M424" s="32">
        <v>53.12</v>
      </c>
      <c r="O424" s="32">
        <v>849.92</v>
      </c>
    </row>
    <row r="425" spans="1:15" ht="41.4">
      <c r="A425" s="6" t="s">
        <v>1261</v>
      </c>
      <c r="B425" s="6" t="s">
        <v>1262</v>
      </c>
      <c r="C425" s="6" t="s">
        <v>191</v>
      </c>
      <c r="D425" s="7" t="s">
        <v>1263</v>
      </c>
      <c r="E425" s="6" t="s">
        <v>220</v>
      </c>
      <c r="F425" s="8">
        <v>3</v>
      </c>
      <c r="G425" s="8">
        <v>91.41</v>
      </c>
      <c r="H425" s="8">
        <f>ROUND(IF(K425="SIM",M425*(1-L425),IF('Controle de Grupos'!$B$11="SIM",M425*(1-'Controle de Grupos'!$E$11),M425)),2)</f>
        <v>98.33</v>
      </c>
      <c r="I425" s="8">
        <f>ROUND(IF(K425="SIM",O425*(1-L425),IF('Controle de Grupos'!$B$11="SIM",O425*(1-'Controle de Grupos'!$E$11),O425)),2)</f>
        <v>294.99</v>
      </c>
      <c r="J425" s="10">
        <f t="shared" si="14"/>
        <v>2.7537486625394502E-5</v>
      </c>
      <c r="K425" s="33" t="s">
        <v>5596</v>
      </c>
      <c r="L425" s="39">
        <v>0.119926030854416</v>
      </c>
      <c r="M425" s="32">
        <v>111.73</v>
      </c>
      <c r="O425" s="32">
        <v>335.19</v>
      </c>
    </row>
    <row r="426" spans="1:15" ht="41.4">
      <c r="A426" s="6" t="s">
        <v>1264</v>
      </c>
      <c r="B426" s="6" t="s">
        <v>1265</v>
      </c>
      <c r="C426" s="6" t="s">
        <v>165</v>
      </c>
      <c r="D426" s="7" t="s">
        <v>1266</v>
      </c>
      <c r="E426" s="6" t="s">
        <v>220</v>
      </c>
      <c r="F426" s="8">
        <v>14</v>
      </c>
      <c r="G426" s="8">
        <v>43.53</v>
      </c>
      <c r="H426" s="8">
        <f>ROUND(IF(K426="SIM",M426*(1-L426),IF('Controle de Grupos'!$B$11="SIM",M426*(1-'Controle de Grupos'!$E$11),M426)),2)</f>
        <v>46.82</v>
      </c>
      <c r="I426" s="8">
        <f>ROUND(IF(K426="SIM",O426*(1-L426),IF('Controle de Grupos'!$B$11="SIM",O426*(1-'Controle de Grupos'!$E$11),O426)),2)</f>
        <v>655.48</v>
      </c>
      <c r="J426" s="10">
        <f t="shared" si="14"/>
        <v>6.1189436025674049E-5</v>
      </c>
      <c r="K426" s="33" t="s">
        <v>5596</v>
      </c>
      <c r="L426" s="39">
        <v>0.119926030854416</v>
      </c>
      <c r="M426" s="32">
        <v>53.2</v>
      </c>
      <c r="O426" s="32">
        <v>744.8</v>
      </c>
    </row>
    <row r="427" spans="1:15" ht="96.6">
      <c r="A427" s="6" t="s">
        <v>1267</v>
      </c>
      <c r="B427" s="6" t="s">
        <v>1268</v>
      </c>
      <c r="C427" s="6" t="s">
        <v>1269</v>
      </c>
      <c r="D427" s="7" t="s">
        <v>1270</v>
      </c>
      <c r="E427" s="6" t="s">
        <v>1271</v>
      </c>
      <c r="F427" s="8">
        <v>1</v>
      </c>
      <c r="G427" s="8">
        <v>18690</v>
      </c>
      <c r="H427" s="8">
        <f>ROUND(IF(K427="SIM",M427*(1-L427),IF('Controle de Grupos'!$B$11="SIM",M427*(1-'Controle de Grupos'!$E$11),M427)),2)</f>
        <v>20105.099999999999</v>
      </c>
      <c r="I427" s="8">
        <f>ROUND(IF(K427="SIM",O427*(1-L427),IF('Controle de Grupos'!$B$11="SIM",O427*(1-'Controle de Grupos'!$E$11),O427)),2)</f>
        <v>20105.099999999999</v>
      </c>
      <c r="J427" s="10">
        <f t="shared" si="14"/>
        <v>1.8768226799288754E-3</v>
      </c>
      <c r="K427" s="33" t="s">
        <v>5596</v>
      </c>
      <c r="L427" s="39">
        <v>0.119926030854416</v>
      </c>
      <c r="M427" s="32">
        <v>22844.78</v>
      </c>
      <c r="O427" s="32">
        <v>22844.78</v>
      </c>
    </row>
    <row r="428" spans="1:15" ht="27.6">
      <c r="A428" s="6" t="s">
        <v>1272</v>
      </c>
      <c r="B428" s="6" t="s">
        <v>1273</v>
      </c>
      <c r="C428" s="6" t="s">
        <v>1269</v>
      </c>
      <c r="D428" s="7" t="s">
        <v>1274</v>
      </c>
      <c r="E428" s="6" t="s">
        <v>1271</v>
      </c>
      <c r="F428" s="8">
        <v>1</v>
      </c>
      <c r="G428" s="8">
        <v>1245</v>
      </c>
      <c r="H428" s="8">
        <f>ROUND(IF(K428="SIM",M428*(1-L428),IF('Controle de Grupos'!$B$11="SIM",M428*(1-'Controle de Grupos'!$E$11),M428)),2)</f>
        <v>1339.26</v>
      </c>
      <c r="I428" s="8">
        <f>ROUND(IF(K428="SIM",O428*(1-L428),IF('Controle de Grupos'!$B$11="SIM",O428*(1-'Controle de Grupos'!$E$11),O428)),2)</f>
        <v>1339.26</v>
      </c>
      <c r="J428" s="10">
        <f t="shared" si="14"/>
        <v>1.250206933724053E-4</v>
      </c>
      <c r="K428" s="33" t="s">
        <v>5596</v>
      </c>
      <c r="L428" s="39">
        <v>0.119926030854416</v>
      </c>
      <c r="M428" s="32">
        <v>1521.76</v>
      </c>
      <c r="O428" s="32">
        <v>1521.76</v>
      </c>
    </row>
    <row r="429" spans="1:15" ht="55.2">
      <c r="A429" s="6" t="s">
        <v>1275</v>
      </c>
      <c r="B429" s="6" t="s">
        <v>1276</v>
      </c>
      <c r="C429" s="6" t="s">
        <v>1269</v>
      </c>
      <c r="D429" s="7" t="s">
        <v>1277</v>
      </c>
      <c r="E429" s="6" t="s">
        <v>1271</v>
      </c>
      <c r="F429" s="8">
        <v>1</v>
      </c>
      <c r="G429" s="8">
        <v>2150</v>
      </c>
      <c r="H429" s="8">
        <f>ROUND(IF(K429="SIM",M429*(1-L429),IF('Controle de Grupos'!$B$11="SIM",M429*(1-'Controle de Grupos'!$E$11),M429)),2)</f>
        <v>2312.7800000000002</v>
      </c>
      <c r="I429" s="8">
        <f>ROUND(IF(K429="SIM",O429*(1-L429),IF('Controle de Grupos'!$B$11="SIM",O429*(1-'Controle de Grupos'!$E$11),O429)),2)</f>
        <v>2312.7800000000002</v>
      </c>
      <c r="J429" s="10">
        <f t="shared" si="14"/>
        <v>2.1589934681677311E-4</v>
      </c>
      <c r="K429" s="33" t="s">
        <v>5596</v>
      </c>
      <c r="L429" s="39">
        <v>0.119926030854416</v>
      </c>
      <c r="M429" s="32">
        <v>2627.94</v>
      </c>
      <c r="O429" s="32">
        <v>2627.94</v>
      </c>
    </row>
    <row r="430" spans="1:15">
      <c r="A430" s="15" t="s">
        <v>105</v>
      </c>
      <c r="B430" s="15"/>
      <c r="C430" s="15"/>
      <c r="D430" s="16" t="s">
        <v>106</v>
      </c>
      <c r="E430" s="15"/>
      <c r="F430" s="17">
        <v>1</v>
      </c>
      <c r="G430" s="17"/>
      <c r="H430" s="17">
        <f>SUM(I431,I432,I433,I434,I435,I436,I437,I438,I439,I440,I441)</f>
        <v>14397.529999999999</v>
      </c>
      <c r="I430" s="17">
        <f>H430</f>
        <v>14397.529999999999</v>
      </c>
      <c r="J430" s="18">
        <f t="shared" si="14"/>
        <v>1.3440177287830641E-3</v>
      </c>
      <c r="K430" s="33" t="s">
        <v>5599</v>
      </c>
      <c r="L430" s="39">
        <v>0</v>
      </c>
      <c r="M430" s="32"/>
      <c r="O430" s="32"/>
    </row>
    <row r="431" spans="1:15" ht="41.4">
      <c r="A431" s="6" t="s">
        <v>1278</v>
      </c>
      <c r="B431" s="6" t="s">
        <v>1279</v>
      </c>
      <c r="C431" s="6" t="s">
        <v>191</v>
      </c>
      <c r="D431" s="7" t="s">
        <v>1280</v>
      </c>
      <c r="E431" s="6" t="s">
        <v>236</v>
      </c>
      <c r="F431" s="8">
        <v>216.2</v>
      </c>
      <c r="G431" s="8">
        <v>29.33</v>
      </c>
      <c r="H431" s="8">
        <f>ROUND(IF(K431="SIM",M431*(1-L431),IF('Controle de Grupos'!$B$11="SIM",M431*(1-'Controle de Grupos'!$E$11),M431)),2)</f>
        <v>31.55</v>
      </c>
      <c r="I431" s="8">
        <f>ROUND(IF(K431="SIM",O431*(1-L431),IF('Controle de Grupos'!$B$11="SIM",O431*(1-'Controle de Grupos'!$E$11),O431)),2)</f>
        <v>6821.25</v>
      </c>
      <c r="J431" s="10">
        <f t="shared" si="14"/>
        <v>6.3676762142266603E-4</v>
      </c>
      <c r="K431" s="33" t="s">
        <v>5596</v>
      </c>
      <c r="L431" s="39">
        <v>0.119926030854416</v>
      </c>
      <c r="M431" s="32">
        <v>35.85</v>
      </c>
      <c r="O431" s="32">
        <v>7750.77</v>
      </c>
    </row>
    <row r="432" spans="1:15" ht="41.4">
      <c r="A432" s="6" t="s">
        <v>1281</v>
      </c>
      <c r="B432" s="6" t="s">
        <v>1282</v>
      </c>
      <c r="C432" s="6" t="s">
        <v>191</v>
      </c>
      <c r="D432" s="7" t="s">
        <v>1283</v>
      </c>
      <c r="E432" s="6" t="s">
        <v>236</v>
      </c>
      <c r="F432" s="8">
        <v>78.400000000000006</v>
      </c>
      <c r="G432" s="8">
        <v>21.17</v>
      </c>
      <c r="H432" s="8">
        <f>ROUND(IF(K432="SIM",M432*(1-L432),IF('Controle de Grupos'!$B$11="SIM",M432*(1-'Controle de Grupos'!$E$11),M432)),2)</f>
        <v>22.77</v>
      </c>
      <c r="I432" s="8">
        <f>ROUND(IF(K432="SIM",O432*(1-L432),IF('Controle de Grupos'!$B$11="SIM",O432*(1-'Controle de Grupos'!$E$11),O432)),2)</f>
        <v>1784.97</v>
      </c>
      <c r="J432" s="10">
        <f t="shared" si="14"/>
        <v>1.6662797892040551E-4</v>
      </c>
      <c r="K432" s="33" t="s">
        <v>5596</v>
      </c>
      <c r="L432" s="39">
        <v>0.119926030854416</v>
      </c>
      <c r="M432" s="32">
        <v>25.87</v>
      </c>
      <c r="O432" s="32">
        <v>2028.2</v>
      </c>
    </row>
    <row r="433" spans="1:15" ht="41.4">
      <c r="A433" s="6" t="s">
        <v>1284</v>
      </c>
      <c r="B433" s="6" t="s">
        <v>1285</v>
      </c>
      <c r="C433" s="6" t="s">
        <v>191</v>
      </c>
      <c r="D433" s="7" t="s">
        <v>1286</v>
      </c>
      <c r="E433" s="6" t="s">
        <v>220</v>
      </c>
      <c r="F433" s="8">
        <v>83</v>
      </c>
      <c r="G433" s="8">
        <v>14.34</v>
      </c>
      <c r="H433" s="8">
        <f>ROUND(IF(K433="SIM",M433*(1-L433),IF('Controle de Grupos'!$B$11="SIM",M433*(1-'Controle de Grupos'!$E$11),M433)),2)</f>
        <v>15.42</v>
      </c>
      <c r="I433" s="8">
        <f>ROUND(IF(K433="SIM",O433*(1-L433),IF('Controle de Grupos'!$B$11="SIM",O433*(1-'Controle de Grupos'!$E$11),O433)),2)</f>
        <v>1279.77</v>
      </c>
      <c r="J433" s="10">
        <f t="shared" si="14"/>
        <v>1.1946726756358222E-4</v>
      </c>
      <c r="K433" s="33" t="s">
        <v>5596</v>
      </c>
      <c r="L433" s="39">
        <v>0.119926030854416</v>
      </c>
      <c r="M433" s="32">
        <v>17.52</v>
      </c>
      <c r="O433" s="32">
        <v>1454.16</v>
      </c>
    </row>
    <row r="434" spans="1:15" ht="41.4">
      <c r="A434" s="6" t="s">
        <v>1287</v>
      </c>
      <c r="B434" s="6" t="s">
        <v>1288</v>
      </c>
      <c r="C434" s="6" t="s">
        <v>191</v>
      </c>
      <c r="D434" s="7" t="s">
        <v>1289</v>
      </c>
      <c r="E434" s="6" t="s">
        <v>220</v>
      </c>
      <c r="F434" s="8">
        <v>157</v>
      </c>
      <c r="G434" s="8">
        <v>12.55</v>
      </c>
      <c r="H434" s="8">
        <f>ROUND(IF(K434="SIM",M434*(1-L434),IF('Controle de Grupos'!$B$11="SIM",M434*(1-'Controle de Grupos'!$E$11),M434)),2)</f>
        <v>13.49</v>
      </c>
      <c r="I434" s="8">
        <f>ROUND(IF(K434="SIM",O434*(1-L434),IF('Controle de Grupos'!$B$11="SIM",O434*(1-'Controle de Grupos'!$E$11),O434)),2)</f>
        <v>2118.17</v>
      </c>
      <c r="J434" s="10">
        <f t="shared" si="14"/>
        <v>1.9773239108211084E-4</v>
      </c>
      <c r="K434" s="33" t="s">
        <v>5596</v>
      </c>
      <c r="L434" s="39">
        <v>0.119926030854416</v>
      </c>
      <c r="M434" s="32">
        <v>15.33</v>
      </c>
      <c r="O434" s="32">
        <v>2406.81</v>
      </c>
    </row>
    <row r="435" spans="1:15" ht="41.4">
      <c r="A435" s="6" t="s">
        <v>1290</v>
      </c>
      <c r="B435" s="6" t="s">
        <v>1291</v>
      </c>
      <c r="C435" s="6" t="s">
        <v>191</v>
      </c>
      <c r="D435" s="7" t="s">
        <v>1292</v>
      </c>
      <c r="E435" s="6" t="s">
        <v>220</v>
      </c>
      <c r="F435" s="8">
        <v>8</v>
      </c>
      <c r="G435" s="8">
        <v>15.39</v>
      </c>
      <c r="H435" s="8">
        <f>ROUND(IF(K435="SIM",M435*(1-L435),IF('Controle de Grupos'!$B$11="SIM",M435*(1-'Controle de Grupos'!$E$11),M435)),2)</f>
        <v>16.55</v>
      </c>
      <c r="I435" s="8">
        <f>ROUND(IF(K435="SIM",O435*(1-L435),IF('Controle de Grupos'!$B$11="SIM",O435*(1-'Controle de Grupos'!$E$11),O435)),2)</f>
        <v>132.43</v>
      </c>
      <c r="J435" s="10">
        <f t="shared" si="14"/>
        <v>1.2362416874473692E-5</v>
      </c>
      <c r="K435" s="33" t="s">
        <v>5596</v>
      </c>
      <c r="L435" s="39">
        <v>0.119926030854416</v>
      </c>
      <c r="M435" s="32">
        <v>18.809999999999999</v>
      </c>
      <c r="O435" s="32">
        <v>150.47999999999999</v>
      </c>
    </row>
    <row r="436" spans="1:15" ht="41.4">
      <c r="A436" s="6" t="s">
        <v>1293</v>
      </c>
      <c r="B436" s="6" t="s">
        <v>1294</v>
      </c>
      <c r="C436" s="6" t="s">
        <v>191</v>
      </c>
      <c r="D436" s="7" t="s">
        <v>1295</v>
      </c>
      <c r="E436" s="6" t="s">
        <v>220</v>
      </c>
      <c r="F436" s="8">
        <v>1</v>
      </c>
      <c r="G436" s="8">
        <v>40.729999999999997</v>
      </c>
      <c r="H436" s="8">
        <f>ROUND(IF(K436="SIM",M436*(1-L436),IF('Controle de Grupos'!$B$11="SIM",M436*(1-'Controle de Grupos'!$E$11),M436)),2)</f>
        <v>43.81</v>
      </c>
      <c r="I436" s="8">
        <f>ROUND(IF(K436="SIM",O436*(1-L436),IF('Controle de Grupos'!$B$11="SIM",O436*(1-'Controle de Grupos'!$E$11),O436)),2)</f>
        <v>43.81</v>
      </c>
      <c r="J436" s="10">
        <f t="shared" si="14"/>
        <v>4.0896887659192965E-6</v>
      </c>
      <c r="K436" s="33" t="s">
        <v>5596</v>
      </c>
      <c r="L436" s="39">
        <v>0.119926030854416</v>
      </c>
      <c r="M436" s="32">
        <v>49.78</v>
      </c>
      <c r="O436" s="32">
        <v>49.78</v>
      </c>
    </row>
    <row r="437" spans="1:15" ht="41.4">
      <c r="A437" s="6" t="s">
        <v>1296</v>
      </c>
      <c r="B437" s="6" t="s">
        <v>1297</v>
      </c>
      <c r="C437" s="6" t="s">
        <v>191</v>
      </c>
      <c r="D437" s="7" t="s">
        <v>1298</v>
      </c>
      <c r="E437" s="6" t="s">
        <v>220</v>
      </c>
      <c r="F437" s="8">
        <v>9</v>
      </c>
      <c r="G437" s="8">
        <v>11.49</v>
      </c>
      <c r="H437" s="8">
        <f>ROUND(IF(K437="SIM",M437*(1-L437),IF('Controle de Grupos'!$B$11="SIM",M437*(1-'Controle de Grupos'!$E$11),M437)),2)</f>
        <v>12.36</v>
      </c>
      <c r="I437" s="8">
        <f>ROUND(IF(K437="SIM",O437*(1-L437),IF('Controle de Grupos'!$B$11="SIM",O437*(1-'Controle de Grupos'!$E$11),O437)),2)</f>
        <v>111.21</v>
      </c>
      <c r="J437" s="10">
        <f t="shared" si="14"/>
        <v>1.0381517636564366E-5</v>
      </c>
      <c r="K437" s="33" t="s">
        <v>5596</v>
      </c>
      <c r="L437" s="39">
        <v>0.119926030854416</v>
      </c>
      <c r="M437" s="32">
        <v>14.04</v>
      </c>
      <c r="O437" s="32">
        <v>126.36</v>
      </c>
    </row>
    <row r="438" spans="1:15" ht="41.4">
      <c r="A438" s="6" t="s">
        <v>1299</v>
      </c>
      <c r="B438" s="6" t="s">
        <v>1300</v>
      </c>
      <c r="C438" s="6" t="s">
        <v>191</v>
      </c>
      <c r="D438" s="7" t="s">
        <v>1301</v>
      </c>
      <c r="E438" s="6" t="s">
        <v>220</v>
      </c>
      <c r="F438" s="8">
        <v>36</v>
      </c>
      <c r="G438" s="8">
        <v>9.2899999999999991</v>
      </c>
      <c r="H438" s="8">
        <f>ROUND(IF(K438="SIM",M438*(1-L438),IF('Controle de Grupos'!$B$11="SIM",M438*(1-'Controle de Grupos'!$E$11),M438)),2)</f>
        <v>9.99</v>
      </c>
      <c r="I438" s="8">
        <f>ROUND(IF(K438="SIM",O438*(1-L438),IF('Controle de Grupos'!$B$11="SIM",O438*(1-'Controle de Grupos'!$E$11),O438)),2)</f>
        <v>359.6</v>
      </c>
      <c r="J438" s="10">
        <f t="shared" si="14"/>
        <v>3.3568867387002489E-5</v>
      </c>
      <c r="K438" s="33" t="s">
        <v>5596</v>
      </c>
      <c r="L438" s="39">
        <v>0.119926030854416</v>
      </c>
      <c r="M438" s="32">
        <v>11.35</v>
      </c>
      <c r="O438" s="32">
        <v>408.6</v>
      </c>
    </row>
    <row r="439" spans="1:15" ht="27.6">
      <c r="A439" s="6" t="s">
        <v>1302</v>
      </c>
      <c r="B439" s="6" t="s">
        <v>1303</v>
      </c>
      <c r="C439" s="6" t="s">
        <v>191</v>
      </c>
      <c r="D439" s="7" t="s">
        <v>1304</v>
      </c>
      <c r="E439" s="6" t="s">
        <v>220</v>
      </c>
      <c r="F439" s="8">
        <v>24</v>
      </c>
      <c r="G439" s="8">
        <v>17.55</v>
      </c>
      <c r="H439" s="8">
        <f>ROUND(IF(K439="SIM",M439*(1-L439),IF('Controle de Grupos'!$B$11="SIM",M439*(1-'Controle de Grupos'!$E$11),M439)),2)</f>
        <v>18.88</v>
      </c>
      <c r="I439" s="8">
        <f>ROUND(IF(K439="SIM",O439*(1-L439),IF('Controle de Grupos'!$B$11="SIM",O439*(1-'Controle de Grupos'!$E$11),O439)),2)</f>
        <v>453.06</v>
      </c>
      <c r="J439" s="10">
        <f t="shared" si="14"/>
        <v>4.2293412286861365E-5</v>
      </c>
      <c r="K439" s="33" t="s">
        <v>5596</v>
      </c>
      <c r="L439" s="39">
        <v>0.119926030854416</v>
      </c>
      <c r="M439" s="32">
        <v>21.45</v>
      </c>
      <c r="O439" s="32">
        <v>514.79999999999995</v>
      </c>
    </row>
    <row r="440" spans="1:15" ht="41.4">
      <c r="A440" s="6" t="s">
        <v>1305</v>
      </c>
      <c r="B440" s="6" t="s">
        <v>1306</v>
      </c>
      <c r="C440" s="6" t="s">
        <v>191</v>
      </c>
      <c r="D440" s="7" t="s">
        <v>1307</v>
      </c>
      <c r="E440" s="6" t="s">
        <v>220</v>
      </c>
      <c r="F440" s="8">
        <v>5</v>
      </c>
      <c r="G440" s="8">
        <v>22.18</v>
      </c>
      <c r="H440" s="8">
        <f>ROUND(IF(K440="SIM",M440*(1-L440),IF('Controle de Grupos'!$B$11="SIM",M440*(1-'Controle de Grupos'!$E$11),M440)),2)</f>
        <v>23.86</v>
      </c>
      <c r="I440" s="8">
        <f>ROUND(IF(K440="SIM",O440*(1-L440),IF('Controle de Grupos'!$B$11="SIM",O440*(1-'Controle de Grupos'!$E$11),O440)),2)</f>
        <v>119.29</v>
      </c>
      <c r="J440" s="10">
        <f t="shared" si="14"/>
        <v>1.113579029642805E-5</v>
      </c>
      <c r="K440" s="33" t="s">
        <v>5596</v>
      </c>
      <c r="L440" s="39">
        <v>0.119926030854416</v>
      </c>
      <c r="M440" s="32">
        <v>27.11</v>
      </c>
      <c r="O440" s="32">
        <v>135.55000000000001</v>
      </c>
    </row>
    <row r="441" spans="1:15" ht="41.4">
      <c r="A441" s="6" t="s">
        <v>1308</v>
      </c>
      <c r="B441" s="6" t="s">
        <v>1309</v>
      </c>
      <c r="C441" s="6" t="s">
        <v>191</v>
      </c>
      <c r="D441" s="7" t="s">
        <v>1310</v>
      </c>
      <c r="E441" s="6" t="s">
        <v>236</v>
      </c>
      <c r="F441" s="8">
        <v>216.2</v>
      </c>
      <c r="G441" s="8">
        <v>5.05</v>
      </c>
      <c r="H441" s="8">
        <f>ROUND(IF(K441="SIM",M441*(1-L441),IF('Controle de Grupos'!$B$11="SIM",M441*(1-'Controle de Grupos'!$E$11),M441)),2)</f>
        <v>5.43</v>
      </c>
      <c r="I441" s="8">
        <f>ROUND(IF(K441="SIM",O441*(1-L441),IF('Controle de Grupos'!$B$11="SIM",O441*(1-'Controle de Grupos'!$E$11),O441)),2)</f>
        <v>1173.97</v>
      </c>
      <c r="J441" s="10">
        <f t="shared" si="14"/>
        <v>1.0959077654705035E-4</v>
      </c>
      <c r="K441" s="33" t="s">
        <v>5596</v>
      </c>
      <c r="L441" s="39">
        <v>0.119926030854416</v>
      </c>
      <c r="M441" s="32">
        <v>6.17</v>
      </c>
      <c r="O441" s="32">
        <v>1333.95</v>
      </c>
    </row>
    <row r="442" spans="1:15">
      <c r="A442" s="15" t="s">
        <v>107</v>
      </c>
      <c r="B442" s="15"/>
      <c r="C442" s="15"/>
      <c r="D442" s="16" t="s">
        <v>108</v>
      </c>
      <c r="E442" s="15"/>
      <c r="F442" s="17">
        <v>1</v>
      </c>
      <c r="G442" s="17"/>
      <c r="H442" s="17">
        <f>SUM(I443,I444,I445,I446)</f>
        <v>41190.959999999999</v>
      </c>
      <c r="I442" s="17">
        <f>H442</f>
        <v>41190.959999999999</v>
      </c>
      <c r="J442" s="18">
        <f t="shared" si="14"/>
        <v>3.8451998714775413E-3</v>
      </c>
      <c r="K442" s="33" t="s">
        <v>5599</v>
      </c>
      <c r="L442" s="39">
        <v>0</v>
      </c>
      <c r="M442" s="32"/>
      <c r="O442" s="32"/>
    </row>
    <row r="443" spans="1:15" ht="41.4">
      <c r="A443" s="6" t="s">
        <v>1311</v>
      </c>
      <c r="B443" s="6" t="s">
        <v>1312</v>
      </c>
      <c r="C443" s="6" t="s">
        <v>191</v>
      </c>
      <c r="D443" s="7" t="s">
        <v>1313</v>
      </c>
      <c r="E443" s="6" t="s">
        <v>220</v>
      </c>
      <c r="F443" s="8">
        <v>1</v>
      </c>
      <c r="G443" s="8">
        <v>7606.34</v>
      </c>
      <c r="H443" s="8">
        <f>ROUND(IF(K443="SIM",M443*(1-L443),IF('Controle de Grupos'!$B$11="SIM",M443*(1-'Controle de Grupos'!$E$11),M443)),2)</f>
        <v>8182.24</v>
      </c>
      <c r="I443" s="8">
        <f>ROUND(IF(K443="SIM",O443*(1-L443),IF('Controle de Grupos'!$B$11="SIM",O443*(1-'Controle de Grupos'!$E$11),O443)),2)</f>
        <v>8182.24</v>
      </c>
      <c r="J443" s="10">
        <f t="shared" si="14"/>
        <v>7.6381682282710567E-4</v>
      </c>
      <c r="K443" s="33" t="s">
        <v>5596</v>
      </c>
      <c r="L443" s="39">
        <v>0.119926030854416</v>
      </c>
      <c r="M443" s="32">
        <v>9297.2199999999993</v>
      </c>
      <c r="O443" s="32">
        <v>9297.2199999999993</v>
      </c>
    </row>
    <row r="444" spans="1:15" ht="41.4">
      <c r="A444" s="6" t="s">
        <v>1314</v>
      </c>
      <c r="B444" s="6" t="s">
        <v>1315</v>
      </c>
      <c r="C444" s="6" t="s">
        <v>191</v>
      </c>
      <c r="D444" s="7" t="s">
        <v>1316</v>
      </c>
      <c r="E444" s="6" t="s">
        <v>220</v>
      </c>
      <c r="F444" s="8">
        <v>1</v>
      </c>
      <c r="G444" s="8">
        <v>8775.4599999999991</v>
      </c>
      <c r="H444" s="8">
        <f>ROUND(IF(K444="SIM",M444*(1-L444),IF('Controle de Grupos'!$B$11="SIM",M444*(1-'Controle de Grupos'!$E$11),M444)),2)</f>
        <v>9439.8799999999992</v>
      </c>
      <c r="I444" s="8">
        <f>ROUND(IF(K444="SIM",O444*(1-L444),IF('Controle de Grupos'!$B$11="SIM",O444*(1-'Controle de Grupos'!$E$11),O444)),2)</f>
        <v>9439.8799999999992</v>
      </c>
      <c r="J444" s="10">
        <f t="shared" si="14"/>
        <v>8.8121824212796711E-4</v>
      </c>
      <c r="K444" s="33" t="s">
        <v>5596</v>
      </c>
      <c r="L444" s="39">
        <v>0.119926030854416</v>
      </c>
      <c r="M444" s="32">
        <v>10726.24</v>
      </c>
      <c r="O444" s="32">
        <v>10726.24</v>
      </c>
    </row>
    <row r="445" spans="1:15" ht="55.2">
      <c r="A445" s="6" t="s">
        <v>1317</v>
      </c>
      <c r="B445" s="6" t="s">
        <v>1318</v>
      </c>
      <c r="C445" s="6" t="s">
        <v>165</v>
      </c>
      <c r="D445" s="7" t="s">
        <v>1319</v>
      </c>
      <c r="E445" s="6" t="s">
        <v>220</v>
      </c>
      <c r="F445" s="8">
        <v>2</v>
      </c>
      <c r="G445" s="8">
        <v>9724.18</v>
      </c>
      <c r="H445" s="8">
        <f>ROUND(IF(K445="SIM",M445*(1-L445),IF('Controle de Grupos'!$B$11="SIM",M445*(1-'Controle de Grupos'!$E$11),M445)),2)</f>
        <v>10460.44</v>
      </c>
      <c r="I445" s="8">
        <f>ROUND(IF(K445="SIM",O445*(1-L445),IF('Controle de Grupos'!$B$11="SIM",O445*(1-'Controle de Grupos'!$E$11),O445)),2)</f>
        <v>20920.87</v>
      </c>
      <c r="J445" s="10">
        <f t="shared" si="14"/>
        <v>1.9529752798963255E-3</v>
      </c>
      <c r="K445" s="33" t="s">
        <v>5596</v>
      </c>
      <c r="L445" s="39">
        <v>0.119926030854416</v>
      </c>
      <c r="M445" s="32">
        <v>11885.86</v>
      </c>
      <c r="O445" s="32">
        <v>23771.72</v>
      </c>
    </row>
    <row r="446" spans="1:15" ht="27.6">
      <c r="A446" s="6" t="s">
        <v>1320</v>
      </c>
      <c r="B446" s="6" t="s">
        <v>1321</v>
      </c>
      <c r="C446" s="6" t="s">
        <v>191</v>
      </c>
      <c r="D446" s="7" t="s">
        <v>1322</v>
      </c>
      <c r="E446" s="6" t="s">
        <v>220</v>
      </c>
      <c r="F446" s="8">
        <v>4</v>
      </c>
      <c r="G446" s="8">
        <v>615.4</v>
      </c>
      <c r="H446" s="8">
        <f>ROUND(IF(K446="SIM",M446*(1-L446),IF('Controle de Grupos'!$B$11="SIM",M446*(1-'Controle de Grupos'!$E$11),M446)),2)</f>
        <v>661.99</v>
      </c>
      <c r="I446" s="8">
        <f>ROUND(IF(K446="SIM",O446*(1-L446),IF('Controle de Grupos'!$B$11="SIM",O446*(1-'Controle de Grupos'!$E$11),O446)),2)</f>
        <v>2647.97</v>
      </c>
      <c r="J446" s="10">
        <f t="shared" si="14"/>
        <v>2.4718952662614285E-4</v>
      </c>
      <c r="K446" s="33" t="s">
        <v>5596</v>
      </c>
      <c r="L446" s="39">
        <v>0.119926030854416</v>
      </c>
      <c r="M446" s="32">
        <v>752.2</v>
      </c>
      <c r="O446" s="32">
        <v>3008.8</v>
      </c>
    </row>
    <row r="447" spans="1:15">
      <c r="A447" s="15" t="s">
        <v>109</v>
      </c>
      <c r="B447" s="15"/>
      <c r="C447" s="15"/>
      <c r="D447" s="16" t="s">
        <v>110</v>
      </c>
      <c r="E447" s="15"/>
      <c r="F447" s="17">
        <v>1</v>
      </c>
      <c r="G447" s="17"/>
      <c r="H447" s="17">
        <f>SUM(I448,I449,I450,I451,I452,I453,I454,I455,I456,I457,I458,I459,I460,I461,I462,I463,I464)</f>
        <v>83671.89</v>
      </c>
      <c r="I447" s="17">
        <f>H447</f>
        <v>83671.89</v>
      </c>
      <c r="J447" s="18">
        <f t="shared" si="14"/>
        <v>7.8108191864011663E-3</v>
      </c>
      <c r="K447" s="33" t="s">
        <v>5599</v>
      </c>
      <c r="L447" s="39">
        <v>0</v>
      </c>
      <c r="M447" s="32"/>
      <c r="O447" s="32"/>
    </row>
    <row r="448" spans="1:15" ht="55.2">
      <c r="A448" s="6" t="s">
        <v>1323</v>
      </c>
      <c r="B448" s="6" t="s">
        <v>1324</v>
      </c>
      <c r="C448" s="6" t="s">
        <v>191</v>
      </c>
      <c r="D448" s="7" t="s">
        <v>1325</v>
      </c>
      <c r="E448" s="6" t="s">
        <v>220</v>
      </c>
      <c r="F448" s="8">
        <v>25</v>
      </c>
      <c r="G448" s="8">
        <v>620.37</v>
      </c>
      <c r="H448" s="8">
        <f>ROUND(IF(K448="SIM",M448*(1-L448),IF('Controle de Grupos'!$B$11="SIM",M448*(1-'Controle de Grupos'!$E$11),M448)),2)</f>
        <v>667.33</v>
      </c>
      <c r="I448" s="8">
        <f>ROUND(IF(K448="SIM",O448*(1-L448),IF('Controle de Grupos'!$B$11="SIM",O448*(1-'Controle de Grupos'!$E$11),O448)),2)</f>
        <v>16683.34</v>
      </c>
      <c r="J448" s="10">
        <f t="shared" si="14"/>
        <v>1.5573994105458121E-3</v>
      </c>
      <c r="K448" s="33" t="s">
        <v>5596</v>
      </c>
      <c r="L448" s="39">
        <v>0.119926030854416</v>
      </c>
      <c r="M448" s="32">
        <v>758.27</v>
      </c>
      <c r="O448" s="32">
        <v>18956.75</v>
      </c>
    </row>
    <row r="449" spans="1:15" ht="55.2">
      <c r="A449" s="6" t="s">
        <v>1326</v>
      </c>
      <c r="B449" s="6" t="s">
        <v>360</v>
      </c>
      <c r="C449" s="6" t="s">
        <v>361</v>
      </c>
      <c r="D449" s="7" t="s">
        <v>1327</v>
      </c>
      <c r="E449" s="6" t="s">
        <v>220</v>
      </c>
      <c r="F449" s="8">
        <v>2</v>
      </c>
      <c r="G449" s="8">
        <v>1003.94</v>
      </c>
      <c r="H449" s="8">
        <f>ROUND(IF(K449="SIM",M449*(1-L449),IF('Controle de Grupos'!$B$11="SIM",M449*(1-'Controle de Grupos'!$E$11),M449)),2)</f>
        <v>1079.95</v>
      </c>
      <c r="I449" s="8">
        <f>ROUND(IF(K449="SIM",O449*(1-L449),IF('Controle de Grupos'!$B$11="SIM",O449*(1-'Controle de Grupos'!$E$11),O449)),2)</f>
        <v>2159.9</v>
      </c>
      <c r="J449" s="10">
        <f t="shared" si="14"/>
        <v>2.0162791064846127E-4</v>
      </c>
      <c r="K449" s="33" t="s">
        <v>5596</v>
      </c>
      <c r="L449" s="39">
        <v>0.119926030854416</v>
      </c>
      <c r="M449" s="32">
        <v>1227.1099999999999</v>
      </c>
      <c r="O449" s="32">
        <v>2454.2199999999998</v>
      </c>
    </row>
    <row r="450" spans="1:15" ht="27.6">
      <c r="A450" s="6" t="s">
        <v>1328</v>
      </c>
      <c r="B450" s="6" t="s">
        <v>1329</v>
      </c>
      <c r="C450" s="6" t="s">
        <v>191</v>
      </c>
      <c r="D450" s="7" t="s">
        <v>1330</v>
      </c>
      <c r="E450" s="6" t="s">
        <v>220</v>
      </c>
      <c r="F450" s="8">
        <v>27</v>
      </c>
      <c r="G450" s="8">
        <v>45.52</v>
      </c>
      <c r="H450" s="8">
        <f>ROUND(IF(K450="SIM",M450*(1-L450),IF('Controle de Grupos'!$B$11="SIM",M450*(1-'Controle de Grupos'!$E$11),M450)),2)</f>
        <v>48.96</v>
      </c>
      <c r="I450" s="8">
        <f>ROUND(IF(K450="SIM",O450*(1-L450),IF('Controle de Grupos'!$B$11="SIM",O450*(1-'Controle de Grupos'!$E$11),O450)),2)</f>
        <v>1321.88</v>
      </c>
      <c r="J450" s="10">
        <f t="shared" si="14"/>
        <v>1.2339826034908467E-4</v>
      </c>
      <c r="K450" s="33" t="s">
        <v>5596</v>
      </c>
      <c r="L450" s="39">
        <v>0.119926030854416</v>
      </c>
      <c r="M450" s="32">
        <v>55.63</v>
      </c>
      <c r="O450" s="32">
        <v>1502.01</v>
      </c>
    </row>
    <row r="451" spans="1:15" ht="110.4">
      <c r="A451" s="6" t="s">
        <v>1331</v>
      </c>
      <c r="B451" s="6" t="s">
        <v>1332</v>
      </c>
      <c r="C451" s="6" t="s">
        <v>361</v>
      </c>
      <c r="D451" s="7" t="s">
        <v>1333</v>
      </c>
      <c r="E451" s="6" t="s">
        <v>220</v>
      </c>
      <c r="F451" s="8">
        <v>2</v>
      </c>
      <c r="G451" s="8">
        <v>727.54</v>
      </c>
      <c r="H451" s="8">
        <f>ROUND(IF(K451="SIM",M451*(1-L451),IF('Controle de Grupos'!$B$11="SIM",M451*(1-'Controle de Grupos'!$E$11),M451)),2)</f>
        <v>782.62</v>
      </c>
      <c r="I451" s="8">
        <f>ROUND(IF(K451="SIM",O451*(1-L451),IF('Controle de Grupos'!$B$11="SIM",O451*(1-'Controle de Grupos'!$E$11),O451)),2)</f>
        <v>1565.25</v>
      </c>
      <c r="J451" s="10">
        <f t="shared" ref="J451:J514" si="15">IFERROR(I451/$I$696,0)</f>
        <v>1.4611699020440944E-4</v>
      </c>
      <c r="K451" s="33" t="s">
        <v>5596</v>
      </c>
      <c r="L451" s="39">
        <v>0.119926030854416</v>
      </c>
      <c r="M451" s="32">
        <v>889.27</v>
      </c>
      <c r="O451" s="32">
        <v>1778.54</v>
      </c>
    </row>
    <row r="452" spans="1:15" ht="82.8">
      <c r="A452" s="6" t="s">
        <v>1334</v>
      </c>
      <c r="B452" s="6" t="s">
        <v>1332</v>
      </c>
      <c r="C452" s="6" t="s">
        <v>361</v>
      </c>
      <c r="D452" s="7" t="s">
        <v>1335</v>
      </c>
      <c r="E452" s="6" t="s">
        <v>220</v>
      </c>
      <c r="F452" s="8">
        <v>27</v>
      </c>
      <c r="G452" s="8">
        <v>993.92</v>
      </c>
      <c r="H452" s="8">
        <f>ROUND(IF(K452="SIM",M452*(1-L452),IF('Controle de Grupos'!$B$11="SIM",M452*(1-'Controle de Grupos'!$E$11),M452)),2)</f>
        <v>1069.17</v>
      </c>
      <c r="I452" s="8">
        <f>ROUND(IF(K452="SIM",O452*(1-L452),IF('Controle de Grupos'!$B$11="SIM",O452*(1-'Controle de Grupos'!$E$11),O452)),2)</f>
        <v>28867.5</v>
      </c>
      <c r="J452" s="10">
        <f t="shared" si="15"/>
        <v>2.6947977733434211E-3</v>
      </c>
      <c r="K452" s="33" t="s">
        <v>5596</v>
      </c>
      <c r="L452" s="39">
        <v>0.119926030854416</v>
      </c>
      <c r="M452" s="32">
        <v>1214.8599999999999</v>
      </c>
      <c r="O452" s="32">
        <v>32801.22</v>
      </c>
    </row>
    <row r="453" spans="1:15" ht="55.2">
      <c r="A453" s="6" t="s">
        <v>1336</v>
      </c>
      <c r="B453" s="6" t="s">
        <v>1337</v>
      </c>
      <c r="C453" s="6" t="s">
        <v>191</v>
      </c>
      <c r="D453" s="7" t="s">
        <v>1338</v>
      </c>
      <c r="E453" s="6" t="s">
        <v>220</v>
      </c>
      <c r="F453" s="8">
        <v>2</v>
      </c>
      <c r="G453" s="8">
        <v>992.8</v>
      </c>
      <c r="H453" s="8">
        <f>ROUND(IF(K453="SIM",M453*(1-L453),IF('Controle de Grupos'!$B$11="SIM",M453*(1-'Controle de Grupos'!$E$11),M453)),2)</f>
        <v>1067.96</v>
      </c>
      <c r="I453" s="8">
        <f>ROUND(IF(K453="SIM",O453*(1-L453),IF('Controle de Grupos'!$B$11="SIM",O453*(1-'Controle de Grupos'!$E$11),O453)),2)</f>
        <v>2135.92</v>
      </c>
      <c r="J453" s="10">
        <f t="shared" si="15"/>
        <v>1.9938936381881631E-4</v>
      </c>
      <c r="K453" s="33" t="s">
        <v>5596</v>
      </c>
      <c r="L453" s="39">
        <v>0.119926030854416</v>
      </c>
      <c r="M453" s="32">
        <v>1213.49</v>
      </c>
      <c r="O453" s="32">
        <v>2426.98</v>
      </c>
    </row>
    <row r="454" spans="1:15" ht="27.6">
      <c r="A454" s="6" t="s">
        <v>1339</v>
      </c>
      <c r="B454" s="6" t="s">
        <v>1340</v>
      </c>
      <c r="C454" s="6" t="s">
        <v>191</v>
      </c>
      <c r="D454" s="7" t="s">
        <v>1341</v>
      </c>
      <c r="E454" s="6" t="s">
        <v>220</v>
      </c>
      <c r="F454" s="8">
        <v>4</v>
      </c>
      <c r="G454" s="8">
        <v>742.32</v>
      </c>
      <c r="H454" s="8">
        <f>ROUND(IF(K454="SIM",M454*(1-L454),IF('Controle de Grupos'!$B$11="SIM",M454*(1-'Controle de Grupos'!$E$11),M454)),2)</f>
        <v>798.52</v>
      </c>
      <c r="I454" s="8">
        <f>ROUND(IF(K454="SIM",O454*(1-L454),IF('Controle de Grupos'!$B$11="SIM",O454*(1-'Controle de Grupos'!$E$11),O454)),2)</f>
        <v>3194.07</v>
      </c>
      <c r="J454" s="10">
        <f t="shared" si="15"/>
        <v>2.981682765706425E-4</v>
      </c>
      <c r="K454" s="33" t="s">
        <v>5596</v>
      </c>
      <c r="L454" s="39">
        <v>0.119926030854416</v>
      </c>
      <c r="M454" s="32">
        <v>907.33</v>
      </c>
      <c r="O454" s="32">
        <v>3629.32</v>
      </c>
    </row>
    <row r="455" spans="1:15" ht="41.4">
      <c r="A455" s="6" t="s">
        <v>1342</v>
      </c>
      <c r="B455" s="6" t="s">
        <v>1343</v>
      </c>
      <c r="C455" s="6" t="s">
        <v>191</v>
      </c>
      <c r="D455" s="7" t="s">
        <v>1344</v>
      </c>
      <c r="E455" s="6" t="s">
        <v>220</v>
      </c>
      <c r="F455" s="8">
        <v>1</v>
      </c>
      <c r="G455" s="8">
        <v>547.49</v>
      </c>
      <c r="H455" s="8">
        <f>ROUND(IF(K455="SIM",M455*(1-L455),IF('Controle de Grupos'!$B$11="SIM",M455*(1-'Controle de Grupos'!$E$11),M455)),2)</f>
        <v>588.94000000000005</v>
      </c>
      <c r="I455" s="8">
        <f>ROUND(IF(K455="SIM",O455*(1-L455),IF('Controle de Grupos'!$B$11="SIM",O455*(1-'Controle de Grupos'!$E$11),O455)),2)</f>
        <v>588.94000000000005</v>
      </c>
      <c r="J455" s="10">
        <f t="shared" si="15"/>
        <v>5.4977888651004575E-5</v>
      </c>
      <c r="K455" s="33" t="s">
        <v>5596</v>
      </c>
      <c r="L455" s="39">
        <v>0.119926030854416</v>
      </c>
      <c r="M455" s="32">
        <v>669.19</v>
      </c>
      <c r="O455" s="32">
        <v>669.19</v>
      </c>
    </row>
    <row r="456" spans="1:15" ht="41.4">
      <c r="A456" s="6" t="s">
        <v>1345</v>
      </c>
      <c r="B456" s="6" t="s">
        <v>1346</v>
      </c>
      <c r="C456" s="6" t="s">
        <v>191</v>
      </c>
      <c r="D456" s="7" t="s">
        <v>1347</v>
      </c>
      <c r="E456" s="6" t="s">
        <v>220</v>
      </c>
      <c r="F456" s="8">
        <v>1</v>
      </c>
      <c r="G456" s="8">
        <v>138.94999999999999</v>
      </c>
      <c r="H456" s="8">
        <f>ROUND(IF(K456="SIM",M456*(1-L456),IF('Controle de Grupos'!$B$11="SIM",M456*(1-'Controle de Grupos'!$E$11),M456)),2)</f>
        <v>149.46</v>
      </c>
      <c r="I456" s="8">
        <f>ROUND(IF(K456="SIM",O456*(1-L456),IF('Controle de Grupos'!$B$11="SIM",O456*(1-'Controle de Grupos'!$E$11),O456)),2)</f>
        <v>149.46</v>
      </c>
      <c r="J456" s="10">
        <f t="shared" si="15"/>
        <v>1.3952177195943803E-5</v>
      </c>
      <c r="K456" s="33" t="s">
        <v>5596</v>
      </c>
      <c r="L456" s="39">
        <v>0.119926030854416</v>
      </c>
      <c r="M456" s="32">
        <v>169.83</v>
      </c>
      <c r="O456" s="32">
        <v>169.83</v>
      </c>
    </row>
    <row r="457" spans="1:15">
      <c r="A457" s="6" t="s">
        <v>1348</v>
      </c>
      <c r="B457" s="6" t="s">
        <v>1349</v>
      </c>
      <c r="C457" s="6" t="s">
        <v>509</v>
      </c>
      <c r="D457" s="7" t="s">
        <v>1350</v>
      </c>
      <c r="E457" s="6" t="s">
        <v>220</v>
      </c>
      <c r="F457" s="8">
        <v>17</v>
      </c>
      <c r="G457" s="8">
        <v>501.01</v>
      </c>
      <c r="H457" s="8">
        <f>ROUND(IF(K457="SIM",M457*(1-L457),IF('Controle de Grupos'!$B$11="SIM",M457*(1-'Controle de Grupos'!$E$11),M457)),2)</f>
        <v>538.94000000000005</v>
      </c>
      <c r="I457" s="8">
        <f>ROUND(IF(K457="SIM",O457*(1-L457),IF('Controle de Grupos'!$B$11="SIM",O457*(1-'Controle de Grupos'!$E$11),O457)),2)</f>
        <v>9161.9699999999993</v>
      </c>
      <c r="J457" s="10">
        <f t="shared" si="15"/>
        <v>8.5527518335287852E-4</v>
      </c>
      <c r="K457" s="33" t="s">
        <v>5596</v>
      </c>
      <c r="L457" s="39">
        <v>0.119926030854416</v>
      </c>
      <c r="M457" s="32">
        <v>612.38</v>
      </c>
      <c r="O457" s="32">
        <v>10410.459999999999</v>
      </c>
    </row>
    <row r="458" spans="1:15" ht="27.6">
      <c r="A458" s="6" t="s">
        <v>1351</v>
      </c>
      <c r="B458" s="6" t="s">
        <v>1352</v>
      </c>
      <c r="C458" s="6" t="s">
        <v>191</v>
      </c>
      <c r="D458" s="7" t="s">
        <v>1353</v>
      </c>
      <c r="E458" s="6" t="s">
        <v>220</v>
      </c>
      <c r="F458" s="8">
        <v>4</v>
      </c>
      <c r="G458" s="8">
        <v>112.11</v>
      </c>
      <c r="H458" s="8">
        <f>ROUND(IF(K458="SIM",M458*(1-L458),IF('Controle de Grupos'!$B$11="SIM",M458*(1-'Controle de Grupos'!$E$11),M458)),2)</f>
        <v>120.6</v>
      </c>
      <c r="I458" s="8">
        <f>ROUND(IF(K458="SIM",O458*(1-L458),IF('Controle de Grupos'!$B$11="SIM",O458*(1-'Controle de Grupos'!$E$11),O458)),2)</f>
        <v>482.39</v>
      </c>
      <c r="J458" s="10">
        <f t="shared" si="15"/>
        <v>4.5031384701935838E-5</v>
      </c>
      <c r="K458" s="33" t="s">
        <v>5596</v>
      </c>
      <c r="L458" s="39">
        <v>0.119926030854416</v>
      </c>
      <c r="M458" s="32">
        <v>137.03</v>
      </c>
      <c r="O458" s="32">
        <v>548.12</v>
      </c>
    </row>
    <row r="459" spans="1:15" ht="69">
      <c r="A459" s="6" t="s">
        <v>1354</v>
      </c>
      <c r="B459" s="6" t="s">
        <v>1355</v>
      </c>
      <c r="C459" s="6" t="s">
        <v>165</v>
      </c>
      <c r="D459" s="7" t="s">
        <v>1356</v>
      </c>
      <c r="E459" s="6" t="s">
        <v>220</v>
      </c>
      <c r="F459" s="8">
        <v>1</v>
      </c>
      <c r="G459" s="8">
        <v>890.23</v>
      </c>
      <c r="H459" s="8">
        <f>ROUND(IF(K459="SIM",M459*(1-L459),IF('Controle de Grupos'!$B$11="SIM",M459*(1-'Controle de Grupos'!$E$11),M459)),2)</f>
        <v>957.63</v>
      </c>
      <c r="I459" s="8">
        <f>ROUND(IF(K459="SIM",O459*(1-L459),IF('Controle de Grupos'!$B$11="SIM",O459*(1-'Controle de Grupos'!$E$11),O459)),2)</f>
        <v>957.63</v>
      </c>
      <c r="J459" s="10">
        <f t="shared" si="15"/>
        <v>8.9395312780353694E-5</v>
      </c>
      <c r="K459" s="33" t="s">
        <v>5596</v>
      </c>
      <c r="L459" s="39">
        <v>0.119926030854416</v>
      </c>
      <c r="M459" s="32">
        <v>1088.1199999999999</v>
      </c>
      <c r="O459" s="32">
        <v>1088.1199999999999</v>
      </c>
    </row>
    <row r="460" spans="1:15" ht="27.6">
      <c r="A460" s="6" t="s">
        <v>1357</v>
      </c>
      <c r="B460" s="6" t="s">
        <v>1358</v>
      </c>
      <c r="C460" s="6" t="s">
        <v>165</v>
      </c>
      <c r="D460" s="7" t="s">
        <v>1359</v>
      </c>
      <c r="E460" s="6" t="s">
        <v>220</v>
      </c>
      <c r="F460" s="8">
        <v>5</v>
      </c>
      <c r="G460" s="8">
        <v>29.25</v>
      </c>
      <c r="H460" s="8">
        <f>ROUND(IF(K460="SIM",M460*(1-L460),IF('Controle de Grupos'!$B$11="SIM",M460*(1-'Controle de Grupos'!$E$11),M460)),2)</f>
        <v>31.46</v>
      </c>
      <c r="I460" s="8">
        <f>ROUND(IF(K460="SIM",O460*(1-L460),IF('Controle de Grupos'!$B$11="SIM",O460*(1-'Controle de Grupos'!$E$11),O460)),2)</f>
        <v>157.31</v>
      </c>
      <c r="J460" s="10">
        <f t="shared" si="15"/>
        <v>1.4684979223162849E-5</v>
      </c>
      <c r="K460" s="33" t="s">
        <v>5596</v>
      </c>
      <c r="L460" s="39">
        <v>0.119926030854416</v>
      </c>
      <c r="M460" s="32">
        <v>35.75</v>
      </c>
      <c r="O460" s="32">
        <v>178.75</v>
      </c>
    </row>
    <row r="461" spans="1:15" ht="41.4">
      <c r="A461" s="6" t="s">
        <v>1360</v>
      </c>
      <c r="B461" s="6" t="s">
        <v>1361</v>
      </c>
      <c r="C461" s="6" t="s">
        <v>191</v>
      </c>
      <c r="D461" s="7" t="s">
        <v>1362</v>
      </c>
      <c r="E461" s="6" t="s">
        <v>220</v>
      </c>
      <c r="F461" s="8">
        <v>6</v>
      </c>
      <c r="G461" s="8">
        <v>302.27</v>
      </c>
      <c r="H461" s="8">
        <f>ROUND(IF(K461="SIM",M461*(1-L461),IF('Controle de Grupos'!$B$11="SIM",M461*(1-'Controle de Grupos'!$E$11),M461)),2)</f>
        <v>325.14999999999998</v>
      </c>
      <c r="I461" s="8">
        <f>ROUND(IF(K461="SIM",O461*(1-L461),IF('Controle de Grupos'!$B$11="SIM",O461*(1-'Controle de Grupos'!$E$11),O461)),2)</f>
        <v>1950.91</v>
      </c>
      <c r="J461" s="10">
        <f t="shared" si="15"/>
        <v>1.8211857362062576E-4</v>
      </c>
      <c r="K461" s="33" t="s">
        <v>5596</v>
      </c>
      <c r="L461" s="39">
        <v>0.119926030854416</v>
      </c>
      <c r="M461" s="32">
        <v>369.46</v>
      </c>
      <c r="O461" s="32">
        <v>2216.7600000000002</v>
      </c>
    </row>
    <row r="462" spans="1:15" ht="41.4">
      <c r="A462" s="6" t="s">
        <v>1363</v>
      </c>
      <c r="B462" s="6" t="s">
        <v>1364</v>
      </c>
      <c r="C462" s="6" t="s">
        <v>191</v>
      </c>
      <c r="D462" s="7" t="s">
        <v>1365</v>
      </c>
      <c r="E462" s="6" t="s">
        <v>220</v>
      </c>
      <c r="F462" s="8">
        <v>4</v>
      </c>
      <c r="G462" s="8">
        <v>426.18</v>
      </c>
      <c r="H462" s="8">
        <f>ROUND(IF(K462="SIM",M462*(1-L462),IF('Controle de Grupos'!$B$11="SIM",M462*(1-'Controle de Grupos'!$E$11),M462)),2)</f>
        <v>458.44</v>
      </c>
      <c r="I462" s="8">
        <f>ROUND(IF(K462="SIM",O462*(1-L462),IF('Controle de Grupos'!$B$11="SIM",O462*(1-'Controle de Grupos'!$E$11),O462)),2)</f>
        <v>1833.76</v>
      </c>
      <c r="J462" s="10">
        <f t="shared" si="15"/>
        <v>1.711825535583695E-4</v>
      </c>
      <c r="K462" s="33" t="s">
        <v>5596</v>
      </c>
      <c r="L462" s="39">
        <v>0.119926030854416</v>
      </c>
      <c r="M462" s="32">
        <v>520.91</v>
      </c>
      <c r="O462" s="32">
        <v>2083.64</v>
      </c>
    </row>
    <row r="463" spans="1:15" ht="27.6">
      <c r="A463" s="6" t="s">
        <v>1366</v>
      </c>
      <c r="B463" s="6" t="s">
        <v>1367</v>
      </c>
      <c r="C463" s="6" t="s">
        <v>191</v>
      </c>
      <c r="D463" s="7" t="s">
        <v>1368</v>
      </c>
      <c r="E463" s="6" t="s">
        <v>220</v>
      </c>
      <c r="F463" s="8">
        <v>4</v>
      </c>
      <c r="G463" s="8">
        <v>281.89</v>
      </c>
      <c r="H463" s="8">
        <f>ROUND(IF(K463="SIM",M463*(1-L463),IF('Controle de Grupos'!$B$11="SIM",M463*(1-'Controle de Grupos'!$E$11),M463)),2)</f>
        <v>303.23</v>
      </c>
      <c r="I463" s="8">
        <f>ROUND(IF(K463="SIM",O463*(1-L463),IF('Controle de Grupos'!$B$11="SIM",O463*(1-'Controle de Grupos'!$E$11),O463)),2)</f>
        <v>1212.92</v>
      </c>
      <c r="J463" s="10">
        <f t="shared" si="15"/>
        <v>1.1322678151013085E-4</v>
      </c>
      <c r="K463" s="33" t="s">
        <v>5596</v>
      </c>
      <c r="L463" s="39">
        <v>0.119926030854416</v>
      </c>
      <c r="M463" s="32">
        <v>344.55</v>
      </c>
      <c r="O463" s="32">
        <v>1378.2</v>
      </c>
    </row>
    <row r="464" spans="1:15">
      <c r="A464" s="6" t="s">
        <v>1369</v>
      </c>
      <c r="B464" s="6" t="s">
        <v>1370</v>
      </c>
      <c r="C464" s="6" t="s">
        <v>191</v>
      </c>
      <c r="D464" s="7" t="s">
        <v>1371</v>
      </c>
      <c r="E464" s="6" t="s">
        <v>167</v>
      </c>
      <c r="F464" s="8">
        <v>24.318999999999999</v>
      </c>
      <c r="G464" s="8">
        <v>430</v>
      </c>
      <c r="H464" s="8">
        <f>ROUND(IF(K464="SIM",M464*(1-L464),IF('Controle de Grupos'!$B$11="SIM",M464*(1-'Controle de Grupos'!$E$11),M464)),2)</f>
        <v>462.55</v>
      </c>
      <c r="I464" s="8">
        <f>ROUND(IF(K464="SIM",O464*(1-L464),IF('Controle de Grupos'!$B$11="SIM",O464*(1-'Controle de Grupos'!$E$11),O464)),2)</f>
        <v>11248.74</v>
      </c>
      <c r="J464" s="10">
        <f t="shared" si="15"/>
        <v>1.0500763663261132E-3</v>
      </c>
      <c r="K464" s="33" t="s">
        <v>5596</v>
      </c>
      <c r="L464" s="39">
        <v>0.119926030854416</v>
      </c>
      <c r="M464" s="32">
        <v>525.58000000000004</v>
      </c>
      <c r="O464" s="32">
        <v>12781.58</v>
      </c>
    </row>
    <row r="465" spans="1:15">
      <c r="A465" s="11" t="s">
        <v>111</v>
      </c>
      <c r="B465" s="11"/>
      <c r="C465" s="11"/>
      <c r="D465" s="12" t="s">
        <v>112</v>
      </c>
      <c r="E465" s="11"/>
      <c r="F465" s="13">
        <v>1</v>
      </c>
      <c r="G465" s="13"/>
      <c r="H465" s="13">
        <f>SUM(I467,I468,I469,I470,I471,I472,I473,I474,I475,I476,I477,I478,I479,I480,I481,I482,I483,I484,I485,I486,I487,I489,I490,I491,I492,I493,I494,I495,I496,I498,I499,I500,I501,I502,I503,I504,I505,I507,I509,I510,I511,I512,I513,I514,I515,I516,I517,I518,I519,I520,I521,I522,I523,I524,I525,I526,I527,I528,I529,I530,I531,I532,I533,I534,I535,I536,I537,I538,I539,I540,I541,I542,I543,I545,I546,I547,I548,I549,I550,I551,I552,I553,I554,I555,I556,I557,I558,I560,I561,I562,I563,I564,I565,I566,I567,I568,I569,I570,I571,I572,I573,I574,I575,I576,I577,I578,I580,I581,I582,I583,I584,I585,I586,I587,I588,I589,I590,I591,I592,I594,I595,I596,I597,I598,I599,I600,I601,I602,I603,I604,I605,I606,I607,I608,I609,I610,I611,I612,I613,I615,I616,I617,I618,I619,I620,I621,I622,I623,I624,I625,I626)</f>
        <v>1885943.5799999996</v>
      </c>
      <c r="I465" s="13">
        <f>H465</f>
        <v>1885943.5799999996</v>
      </c>
      <c r="J465" s="14">
        <f t="shared" si="15"/>
        <v>0.17605392084646468</v>
      </c>
      <c r="K465" s="33" t="s">
        <v>5599</v>
      </c>
      <c r="L465" s="39">
        <v>0</v>
      </c>
      <c r="M465" s="32"/>
      <c r="O465" s="32"/>
    </row>
    <row r="466" spans="1:15">
      <c r="A466" s="15" t="s">
        <v>113</v>
      </c>
      <c r="B466" s="15"/>
      <c r="C466" s="15"/>
      <c r="D466" s="16" t="s">
        <v>114</v>
      </c>
      <c r="E466" s="15"/>
      <c r="F466" s="17">
        <v>1</v>
      </c>
      <c r="G466" s="17"/>
      <c r="H466" s="17">
        <f>SUM(I467,I468,I469,I470,I471,I472,I473,I474,I475,I476,I477,I478,I479,I480,I481,I482,I483,I484,I485,I486,I487)</f>
        <v>141241.96999999997</v>
      </c>
      <c r="I466" s="17">
        <f>H466</f>
        <v>141241.96999999997</v>
      </c>
      <c r="J466" s="18">
        <f t="shared" si="15"/>
        <v>1.3185019355976036E-2</v>
      </c>
      <c r="K466" s="33" t="s">
        <v>5599</v>
      </c>
      <c r="L466" s="39">
        <v>0</v>
      </c>
      <c r="M466" s="32"/>
      <c r="O466" s="32"/>
    </row>
    <row r="467" spans="1:15" ht="41.4">
      <c r="A467" s="6" t="s">
        <v>1372</v>
      </c>
      <c r="B467" s="6" t="s">
        <v>1373</v>
      </c>
      <c r="C467" s="6" t="s">
        <v>191</v>
      </c>
      <c r="D467" s="7" t="s">
        <v>1374</v>
      </c>
      <c r="E467" s="6" t="s">
        <v>236</v>
      </c>
      <c r="F467" s="8">
        <v>80</v>
      </c>
      <c r="G467" s="8">
        <v>28.42</v>
      </c>
      <c r="H467" s="8">
        <f>ROUND(IF(K467="SIM",M467*(1-L467),IF('Controle de Grupos'!$B$11="SIM",M467*(1-'Controle de Grupos'!$E$11),M467)),2)</f>
        <v>30.56</v>
      </c>
      <c r="I467" s="8">
        <f>ROUND(IF(K467="SIM",O467*(1-L467),IF('Controle de Grupos'!$B$11="SIM",O467*(1-'Controle de Grupos'!$E$11),O467)),2)</f>
        <v>2445.1999999999998</v>
      </c>
      <c r="J467" s="10">
        <f t="shared" si="15"/>
        <v>2.2826083018547962E-4</v>
      </c>
      <c r="K467" s="33" t="s">
        <v>5596</v>
      </c>
      <c r="L467" s="39">
        <v>0.119926030854416</v>
      </c>
      <c r="M467" s="32">
        <v>34.729999999999997</v>
      </c>
      <c r="O467" s="32">
        <v>2778.4</v>
      </c>
    </row>
    <row r="468" spans="1:15" ht="41.4">
      <c r="A468" s="6" t="s">
        <v>1375</v>
      </c>
      <c r="B468" s="6" t="s">
        <v>1376</v>
      </c>
      <c r="C468" s="6" t="s">
        <v>191</v>
      </c>
      <c r="D468" s="7" t="s">
        <v>1377</v>
      </c>
      <c r="E468" s="6" t="s">
        <v>236</v>
      </c>
      <c r="F468" s="8">
        <v>80</v>
      </c>
      <c r="G468" s="8">
        <v>46.86</v>
      </c>
      <c r="H468" s="8">
        <f>ROUND(IF(K468="SIM",M468*(1-L468),IF('Controle de Grupos'!$B$11="SIM",M468*(1-'Controle de Grupos'!$E$11),M468)),2)</f>
        <v>50.4</v>
      </c>
      <c r="I468" s="8">
        <f>ROUND(IF(K468="SIM",O468*(1-L468),IF('Controle de Grupos'!$B$11="SIM",O468*(1-'Controle de Grupos'!$E$11),O468)),2)</f>
        <v>4032.15</v>
      </c>
      <c r="J468" s="10">
        <f t="shared" si="15"/>
        <v>3.7640352790462202E-4</v>
      </c>
      <c r="K468" s="33" t="s">
        <v>5596</v>
      </c>
      <c r="L468" s="39">
        <v>0.119926030854416</v>
      </c>
      <c r="M468" s="32">
        <v>57.27</v>
      </c>
      <c r="O468" s="32">
        <v>4581.6000000000004</v>
      </c>
    </row>
    <row r="469" spans="1:15" ht="41.4">
      <c r="A469" s="6" t="s">
        <v>1378</v>
      </c>
      <c r="B469" s="6" t="s">
        <v>1379</v>
      </c>
      <c r="C469" s="6" t="s">
        <v>191</v>
      </c>
      <c r="D469" s="7" t="s">
        <v>1380</v>
      </c>
      <c r="E469" s="6" t="s">
        <v>236</v>
      </c>
      <c r="F469" s="8">
        <v>190</v>
      </c>
      <c r="G469" s="8">
        <v>60.11</v>
      </c>
      <c r="H469" s="8">
        <f>ROUND(IF(K469="SIM",M469*(1-L469),IF('Controle de Grupos'!$B$11="SIM",M469*(1-'Controle de Grupos'!$E$11),M469)),2)</f>
        <v>64.66</v>
      </c>
      <c r="I469" s="8">
        <f>ROUND(IF(K469="SIM",O469*(1-L469),IF('Controle de Grupos'!$B$11="SIM",O469*(1-'Controle de Grupos'!$E$11),O469)),2)</f>
        <v>12285.22</v>
      </c>
      <c r="J469" s="10">
        <f t="shared" si="15"/>
        <v>1.1468323720805079E-3</v>
      </c>
      <c r="K469" s="33" t="s">
        <v>5596</v>
      </c>
      <c r="L469" s="39">
        <v>0.119926030854416</v>
      </c>
      <c r="M469" s="32">
        <v>73.47</v>
      </c>
      <c r="O469" s="32">
        <v>13959.3</v>
      </c>
    </row>
    <row r="470" spans="1:15" ht="41.4">
      <c r="A470" s="6" t="s">
        <v>1381</v>
      </c>
      <c r="B470" s="6" t="s">
        <v>1382</v>
      </c>
      <c r="C470" s="6" t="s">
        <v>191</v>
      </c>
      <c r="D470" s="7" t="s">
        <v>1383</v>
      </c>
      <c r="E470" s="6" t="s">
        <v>236</v>
      </c>
      <c r="F470" s="8">
        <v>90</v>
      </c>
      <c r="G470" s="8">
        <v>78.66</v>
      </c>
      <c r="H470" s="8">
        <f>ROUND(IF(K470="SIM",M470*(1-L470),IF('Controle de Grupos'!$B$11="SIM",M470*(1-'Controle de Grupos'!$E$11),M470)),2)</f>
        <v>84.61</v>
      </c>
      <c r="I470" s="8">
        <f>ROUND(IF(K470="SIM",O470*(1-L470),IF('Controle de Grupos'!$B$11="SIM",O470*(1-'Controle de Grupos'!$E$11),O470)),2)</f>
        <v>7614.93</v>
      </c>
      <c r="J470" s="10">
        <f t="shared" si="15"/>
        <v>7.1085810715046393E-4</v>
      </c>
      <c r="K470" s="33" t="s">
        <v>5596</v>
      </c>
      <c r="L470" s="39">
        <v>0.119926030854416</v>
      </c>
      <c r="M470" s="32">
        <v>96.14</v>
      </c>
      <c r="O470" s="32">
        <v>8652.6</v>
      </c>
    </row>
    <row r="471" spans="1:15" ht="41.4">
      <c r="A471" s="6" t="s">
        <v>1384</v>
      </c>
      <c r="B471" s="6" t="s">
        <v>1385</v>
      </c>
      <c r="C471" s="6" t="s">
        <v>191</v>
      </c>
      <c r="D471" s="7" t="s">
        <v>1386</v>
      </c>
      <c r="E471" s="6" t="s">
        <v>236</v>
      </c>
      <c r="F471" s="8">
        <v>100</v>
      </c>
      <c r="G471" s="8">
        <v>129.88999999999999</v>
      </c>
      <c r="H471" s="8">
        <f>ROUND(IF(K471="SIM",M471*(1-L471),IF('Controle de Grupos'!$B$11="SIM",M471*(1-'Controle de Grupos'!$E$11),M471)),2)</f>
        <v>139.72</v>
      </c>
      <c r="I471" s="8">
        <f>ROUND(IF(K471="SIM",O471*(1-L471),IF('Controle de Grupos'!$B$11="SIM",O471*(1-'Controle de Grupos'!$E$11),O471)),2)</f>
        <v>13972.05</v>
      </c>
      <c r="J471" s="10">
        <f t="shared" si="15"/>
        <v>1.3042989254020245E-3</v>
      </c>
      <c r="K471" s="33" t="s">
        <v>5596</v>
      </c>
      <c r="L471" s="39">
        <v>0.119926030854416</v>
      </c>
      <c r="M471" s="32">
        <v>158.76</v>
      </c>
      <c r="O471" s="32">
        <v>15876</v>
      </c>
    </row>
    <row r="472" spans="1:15" ht="41.4">
      <c r="A472" s="6" t="s">
        <v>1387</v>
      </c>
      <c r="B472" s="6" t="s">
        <v>1332</v>
      </c>
      <c r="C472" s="6" t="s">
        <v>361</v>
      </c>
      <c r="D472" s="7" t="s">
        <v>1388</v>
      </c>
      <c r="E472" s="6" t="s">
        <v>236</v>
      </c>
      <c r="F472" s="8">
        <v>70</v>
      </c>
      <c r="G472" s="8">
        <v>112.39</v>
      </c>
      <c r="H472" s="8">
        <f>ROUND(IF(K472="SIM",M472*(1-L472),IF('Controle de Grupos'!$B$11="SIM",M472*(1-'Controle de Grupos'!$E$11),M472)),2)</f>
        <v>120.9</v>
      </c>
      <c r="I472" s="8">
        <f>ROUND(IF(K472="SIM",O472*(1-L472),IF('Controle de Grupos'!$B$11="SIM",O472*(1-'Controle de Grupos'!$E$11),O472)),2)</f>
        <v>8462.7000000000007</v>
      </c>
      <c r="J472" s="10">
        <f t="shared" si="15"/>
        <v>7.8999792557281963E-4</v>
      </c>
      <c r="K472" s="33" t="s">
        <v>5596</v>
      </c>
      <c r="L472" s="39">
        <v>0.119926030854416</v>
      </c>
      <c r="M472" s="32">
        <v>137.37</v>
      </c>
      <c r="O472" s="32">
        <v>9615.9</v>
      </c>
    </row>
    <row r="473" spans="1:15" ht="55.2">
      <c r="A473" s="6" t="s">
        <v>1389</v>
      </c>
      <c r="B473" s="6" t="s">
        <v>1332</v>
      </c>
      <c r="C473" s="6" t="s">
        <v>361</v>
      </c>
      <c r="D473" s="7" t="s">
        <v>1390</v>
      </c>
      <c r="E473" s="6" t="s">
        <v>236</v>
      </c>
      <c r="F473" s="8">
        <v>30</v>
      </c>
      <c r="G473" s="8">
        <v>154.36000000000001</v>
      </c>
      <c r="H473" s="8">
        <f>ROUND(IF(K473="SIM",M473*(1-L473),IF('Controle de Grupos'!$B$11="SIM",M473*(1-'Controle de Grupos'!$E$11),M473)),2)</f>
        <v>166.04</v>
      </c>
      <c r="I473" s="8">
        <f>ROUND(IF(K473="SIM",O473*(1-L473),IF('Controle de Grupos'!$B$11="SIM",O473*(1-'Controle de Grupos'!$E$11),O473)),2)</f>
        <v>4981.3100000000004</v>
      </c>
      <c r="J473" s="10">
        <f t="shared" si="15"/>
        <v>4.6500816130019287E-4</v>
      </c>
      <c r="K473" s="33" t="s">
        <v>5596</v>
      </c>
      <c r="L473" s="39">
        <v>0.119926030854416</v>
      </c>
      <c r="M473" s="32">
        <v>188.67</v>
      </c>
      <c r="O473" s="32">
        <v>5660.1</v>
      </c>
    </row>
    <row r="474" spans="1:15" ht="55.2">
      <c r="A474" s="6" t="s">
        <v>1391</v>
      </c>
      <c r="B474" s="6" t="s">
        <v>1332</v>
      </c>
      <c r="C474" s="6" t="s">
        <v>361</v>
      </c>
      <c r="D474" s="7" t="s">
        <v>1392</v>
      </c>
      <c r="E474" s="6" t="s">
        <v>236</v>
      </c>
      <c r="F474" s="8">
        <v>50</v>
      </c>
      <c r="G474" s="8">
        <v>213.64</v>
      </c>
      <c r="H474" s="8">
        <f>ROUND(IF(K474="SIM",M474*(1-L474),IF('Controle de Grupos'!$B$11="SIM",M474*(1-'Controle de Grupos'!$E$11),M474)),2)</f>
        <v>229.81</v>
      </c>
      <c r="I474" s="8">
        <f>ROUND(IF(K474="SIM",O474*(1-L474),IF('Controle de Grupos'!$B$11="SIM",O474*(1-'Controle de Grupos'!$E$11),O474)),2)</f>
        <v>11490.69</v>
      </c>
      <c r="J474" s="10">
        <f t="shared" si="15"/>
        <v>1.0726625383625018E-3</v>
      </c>
      <c r="K474" s="33" t="s">
        <v>5596</v>
      </c>
      <c r="L474" s="39">
        <v>0.119926030854416</v>
      </c>
      <c r="M474" s="32">
        <v>261.13</v>
      </c>
      <c r="O474" s="32">
        <v>13056.5</v>
      </c>
    </row>
    <row r="475" spans="1:15" ht="55.2">
      <c r="A475" s="6" t="s">
        <v>1393</v>
      </c>
      <c r="B475" s="6" t="s">
        <v>1332</v>
      </c>
      <c r="C475" s="6" t="s">
        <v>361</v>
      </c>
      <c r="D475" s="7" t="s">
        <v>1394</v>
      </c>
      <c r="E475" s="6" t="s">
        <v>236</v>
      </c>
      <c r="F475" s="8">
        <v>40</v>
      </c>
      <c r="G475" s="8">
        <v>266.68</v>
      </c>
      <c r="H475" s="8">
        <f>ROUND(IF(K475="SIM",M475*(1-L475),IF('Controle de Grupos'!$B$11="SIM",M475*(1-'Controle de Grupos'!$E$11),M475)),2)</f>
        <v>286.87</v>
      </c>
      <c r="I475" s="8">
        <f>ROUND(IF(K475="SIM",O475*(1-L475),IF('Controle de Grupos'!$B$11="SIM",O475*(1-'Controle de Grupos'!$E$11),O475)),2)</f>
        <v>11474.76</v>
      </c>
      <c r="J475" s="10">
        <f t="shared" si="15"/>
        <v>1.071175463675419E-3</v>
      </c>
      <c r="K475" s="33" t="s">
        <v>5596</v>
      </c>
      <c r="L475" s="39">
        <v>0.119926030854416</v>
      </c>
      <c r="M475" s="32">
        <v>325.95999999999998</v>
      </c>
      <c r="O475" s="32">
        <v>13038.4</v>
      </c>
    </row>
    <row r="476" spans="1:15" ht="55.2">
      <c r="A476" s="6" t="s">
        <v>1395</v>
      </c>
      <c r="B476" s="6" t="s">
        <v>1332</v>
      </c>
      <c r="C476" s="6" t="s">
        <v>361</v>
      </c>
      <c r="D476" s="7" t="s">
        <v>1396</v>
      </c>
      <c r="E476" s="6" t="s">
        <v>236</v>
      </c>
      <c r="F476" s="8">
        <v>10</v>
      </c>
      <c r="G476" s="8">
        <v>345.85</v>
      </c>
      <c r="H476" s="8">
        <f>ROUND(IF(K476="SIM",M476*(1-L476),IF('Controle de Grupos'!$B$11="SIM",M476*(1-'Controle de Grupos'!$E$11),M476)),2)</f>
        <v>372.03</v>
      </c>
      <c r="I476" s="8">
        <f>ROUND(IF(K476="SIM",O476*(1-L476),IF('Controle de Grupos'!$B$11="SIM",O476*(1-'Controle de Grupos'!$E$11),O476)),2)</f>
        <v>3720.34</v>
      </c>
      <c r="J476" s="10">
        <f t="shared" si="15"/>
        <v>3.4729588457886769E-4</v>
      </c>
      <c r="K476" s="33" t="s">
        <v>5596</v>
      </c>
      <c r="L476" s="39">
        <v>0.119926030854416</v>
      </c>
      <c r="M476" s="32">
        <v>422.73</v>
      </c>
      <c r="O476" s="32">
        <v>4227.3</v>
      </c>
    </row>
    <row r="477" spans="1:15" ht="55.2">
      <c r="A477" s="6" t="s">
        <v>1397</v>
      </c>
      <c r="B477" s="6" t="s">
        <v>1332</v>
      </c>
      <c r="C477" s="6" t="s">
        <v>361</v>
      </c>
      <c r="D477" s="7" t="s">
        <v>1398</v>
      </c>
      <c r="E477" s="6" t="s">
        <v>236</v>
      </c>
      <c r="F477" s="8">
        <v>20</v>
      </c>
      <c r="G477" s="8">
        <v>454.47</v>
      </c>
      <c r="H477" s="8">
        <f>ROUND(IF(K477="SIM",M477*(1-L477),IF('Controle de Grupos'!$B$11="SIM",M477*(1-'Controle de Grupos'!$E$11),M477)),2)</f>
        <v>488.87</v>
      </c>
      <c r="I477" s="8">
        <f>ROUND(IF(K477="SIM",O477*(1-L477),IF('Controle de Grupos'!$B$11="SIM",O477*(1-'Controle de Grupos'!$E$11),O477)),2)</f>
        <v>9777.4500000000007</v>
      </c>
      <c r="J477" s="10">
        <f t="shared" si="15"/>
        <v>9.1273059630992066E-4</v>
      </c>
      <c r="K477" s="33" t="s">
        <v>5596</v>
      </c>
      <c r="L477" s="39">
        <v>0.119926030854416</v>
      </c>
      <c r="M477" s="32">
        <v>555.49</v>
      </c>
      <c r="O477" s="32">
        <v>11109.8</v>
      </c>
    </row>
    <row r="478" spans="1:15" ht="69">
      <c r="A478" s="6" t="s">
        <v>1399</v>
      </c>
      <c r="B478" s="6" t="s">
        <v>1400</v>
      </c>
      <c r="C478" s="6" t="s">
        <v>165</v>
      </c>
      <c r="D478" s="7" t="s">
        <v>1401</v>
      </c>
      <c r="E478" s="6" t="s">
        <v>220</v>
      </c>
      <c r="F478" s="8">
        <v>3</v>
      </c>
      <c r="G478" s="8">
        <v>1341.71</v>
      </c>
      <c r="H478" s="8">
        <f>ROUND(IF(K478="SIM",M478*(1-L478),IF('Controle de Grupos'!$B$11="SIM",M478*(1-'Controle de Grupos'!$E$11),M478)),2)</f>
        <v>1443.29</v>
      </c>
      <c r="I478" s="8">
        <f>ROUND(IF(K478="SIM",O478*(1-L478),IF('Controle de Grupos'!$B$11="SIM",O478*(1-'Controle de Grupos'!$E$11),O478)),2)</f>
        <v>4329.88</v>
      </c>
      <c r="J478" s="10">
        <f t="shared" si="15"/>
        <v>4.041967951102178E-4</v>
      </c>
      <c r="K478" s="33" t="s">
        <v>5596</v>
      </c>
      <c r="L478" s="39">
        <v>0.119926030854416</v>
      </c>
      <c r="M478" s="32">
        <v>1639.97</v>
      </c>
      <c r="O478" s="32">
        <v>4919.91</v>
      </c>
    </row>
    <row r="479" spans="1:15" ht="69">
      <c r="A479" s="6" t="s">
        <v>1402</v>
      </c>
      <c r="B479" s="6" t="s">
        <v>1403</v>
      </c>
      <c r="C479" s="6" t="s">
        <v>165</v>
      </c>
      <c r="D479" s="7" t="s">
        <v>1404</v>
      </c>
      <c r="E479" s="6" t="s">
        <v>220</v>
      </c>
      <c r="F479" s="8">
        <v>4</v>
      </c>
      <c r="G479" s="8">
        <v>1242.03</v>
      </c>
      <c r="H479" s="8">
        <f>ROUND(IF(K479="SIM",M479*(1-L479),IF('Controle de Grupos'!$B$11="SIM",M479*(1-'Controle de Grupos'!$E$11),M479)),2)</f>
        <v>1336.07</v>
      </c>
      <c r="I479" s="8">
        <f>ROUND(IF(K479="SIM",O479*(1-L479),IF('Controle de Grupos'!$B$11="SIM",O479*(1-'Controle de Grupos'!$E$11),O479)),2)</f>
        <v>5344.27</v>
      </c>
      <c r="J479" s="10">
        <f t="shared" si="15"/>
        <v>4.9889068662496044E-4</v>
      </c>
      <c r="K479" s="33" t="s">
        <v>5596</v>
      </c>
      <c r="L479" s="39">
        <v>0.119926030854416</v>
      </c>
      <c r="M479" s="32">
        <v>1518.13</v>
      </c>
      <c r="O479" s="32">
        <v>6072.52</v>
      </c>
    </row>
    <row r="480" spans="1:15" ht="69">
      <c r="A480" s="6" t="s">
        <v>1405</v>
      </c>
      <c r="B480" s="6" t="s">
        <v>1406</v>
      </c>
      <c r="C480" s="6" t="s">
        <v>165</v>
      </c>
      <c r="D480" s="7" t="s">
        <v>1407</v>
      </c>
      <c r="E480" s="6" t="s">
        <v>220</v>
      </c>
      <c r="F480" s="8">
        <v>21</v>
      </c>
      <c r="G480" s="8">
        <v>392.15</v>
      </c>
      <c r="H480" s="8">
        <f>ROUND(IF(K480="SIM",M480*(1-L480),IF('Controle de Grupos'!$B$11="SIM",M480*(1-'Controle de Grupos'!$E$11),M480)),2)</f>
        <v>421.84</v>
      </c>
      <c r="I480" s="8">
        <f>ROUND(IF(K480="SIM",O480*(1-L480),IF('Controle de Grupos'!$B$11="SIM",O480*(1-'Controle de Grupos'!$E$11),O480)),2)</f>
        <v>8858.58</v>
      </c>
      <c r="J480" s="10">
        <f t="shared" si="15"/>
        <v>8.2695355188307142E-4</v>
      </c>
      <c r="K480" s="33" t="s">
        <v>5596</v>
      </c>
      <c r="L480" s="39">
        <v>0.119926030854416</v>
      </c>
      <c r="M480" s="32">
        <v>479.32</v>
      </c>
      <c r="O480" s="32">
        <v>10065.719999999999</v>
      </c>
    </row>
    <row r="481" spans="1:15" ht="69">
      <c r="A481" s="6" t="s">
        <v>1408</v>
      </c>
      <c r="B481" s="6" t="s">
        <v>1409</v>
      </c>
      <c r="C481" s="6" t="s">
        <v>165</v>
      </c>
      <c r="D481" s="7" t="s">
        <v>1410</v>
      </c>
      <c r="E481" s="6" t="s">
        <v>220</v>
      </c>
      <c r="F481" s="8">
        <v>7</v>
      </c>
      <c r="G481" s="8">
        <v>870.34</v>
      </c>
      <c r="H481" s="8">
        <f>ROUND(IF(K481="SIM",M481*(1-L481),IF('Controle de Grupos'!$B$11="SIM",M481*(1-'Controle de Grupos'!$E$11),M481)),2)</f>
        <v>936.23</v>
      </c>
      <c r="I481" s="8">
        <f>ROUND(IF(K481="SIM",O481*(1-L481),IF('Controle de Grupos'!$B$11="SIM",O481*(1-'Controle de Grupos'!$E$11),O481)),2)</f>
        <v>6553.62</v>
      </c>
      <c r="J481" s="10">
        <f t="shared" si="15"/>
        <v>6.1178420657621586E-4</v>
      </c>
      <c r="K481" s="33" t="s">
        <v>5596</v>
      </c>
      <c r="L481" s="39">
        <v>0.119926030854416</v>
      </c>
      <c r="M481" s="32">
        <v>1063.81</v>
      </c>
      <c r="O481" s="32">
        <v>7446.67</v>
      </c>
    </row>
    <row r="482" spans="1:15" ht="27.6">
      <c r="A482" s="6" t="s">
        <v>1411</v>
      </c>
      <c r="B482" s="6" t="s">
        <v>1332</v>
      </c>
      <c r="C482" s="6" t="s">
        <v>361</v>
      </c>
      <c r="D482" s="7" t="s">
        <v>1412</v>
      </c>
      <c r="E482" s="6" t="s">
        <v>220</v>
      </c>
      <c r="F482" s="8">
        <v>16</v>
      </c>
      <c r="G482" s="8">
        <v>222.78</v>
      </c>
      <c r="H482" s="8">
        <f>ROUND(IF(K482="SIM",M482*(1-L482),IF('Controle de Grupos'!$B$11="SIM",M482*(1-'Controle de Grupos'!$E$11),M482)),2)</f>
        <v>239.64</v>
      </c>
      <c r="I482" s="8">
        <f>ROUND(IF(K482="SIM",O482*(1-L482),IF('Controle de Grupos'!$B$11="SIM",O482*(1-'Controle de Grupos'!$E$11),O482)),2)</f>
        <v>3834.31</v>
      </c>
      <c r="J482" s="10">
        <f t="shared" si="15"/>
        <v>3.5793504980716765E-4</v>
      </c>
      <c r="K482" s="33" t="s">
        <v>5596</v>
      </c>
      <c r="L482" s="39">
        <v>0.119926030854416</v>
      </c>
      <c r="M482" s="32">
        <v>272.3</v>
      </c>
      <c r="O482" s="32">
        <v>4356.8</v>
      </c>
    </row>
    <row r="483" spans="1:15" ht="27.6">
      <c r="A483" s="6" t="s">
        <v>1413</v>
      </c>
      <c r="B483" s="6" t="s">
        <v>1332</v>
      </c>
      <c r="C483" s="6" t="s">
        <v>361</v>
      </c>
      <c r="D483" s="7" t="s">
        <v>1414</v>
      </c>
      <c r="E483" s="6" t="s">
        <v>220</v>
      </c>
      <c r="F483" s="8">
        <v>17</v>
      </c>
      <c r="G483" s="8">
        <v>224.27</v>
      </c>
      <c r="H483" s="8">
        <f>ROUND(IF(K483="SIM",M483*(1-L483),IF('Controle de Grupos'!$B$11="SIM",M483*(1-'Controle de Grupos'!$E$11),M483)),2)</f>
        <v>241.25</v>
      </c>
      <c r="I483" s="8">
        <f>ROUND(IF(K483="SIM",O483*(1-L483),IF('Controle de Grupos'!$B$11="SIM",O483*(1-'Controle de Grupos'!$E$11),O483)),2)</f>
        <v>4101.18</v>
      </c>
      <c r="J483" s="10">
        <f t="shared" si="15"/>
        <v>3.8284751821531383E-4</v>
      </c>
      <c r="K483" s="33" t="s">
        <v>5596</v>
      </c>
      <c r="L483" s="39">
        <v>0.119926030854416</v>
      </c>
      <c r="M483" s="32">
        <v>274.12</v>
      </c>
      <c r="O483" s="32">
        <v>4660.04</v>
      </c>
    </row>
    <row r="484" spans="1:15" ht="27.6">
      <c r="A484" s="6" t="s">
        <v>1415</v>
      </c>
      <c r="B484" s="6" t="s">
        <v>1332</v>
      </c>
      <c r="C484" s="6" t="s">
        <v>361</v>
      </c>
      <c r="D484" s="7" t="s">
        <v>1416</v>
      </c>
      <c r="E484" s="6" t="s">
        <v>220</v>
      </c>
      <c r="F484" s="8">
        <v>18</v>
      </c>
      <c r="G484" s="8">
        <v>227.02</v>
      </c>
      <c r="H484" s="8">
        <f>ROUND(IF(K484="SIM",M484*(1-L484),IF('Controle de Grupos'!$B$11="SIM",M484*(1-'Controle de Grupos'!$E$11),M484)),2)</f>
        <v>244.2</v>
      </c>
      <c r="I484" s="8">
        <f>ROUND(IF(K484="SIM",O484*(1-L484),IF('Controle de Grupos'!$B$11="SIM",O484*(1-'Controle de Grupos'!$E$11),O484)),2)</f>
        <v>4395.6499999999996</v>
      </c>
      <c r="J484" s="10">
        <f t="shared" si="15"/>
        <v>4.1033646254081606E-4</v>
      </c>
      <c r="K484" s="33" t="s">
        <v>5596</v>
      </c>
      <c r="L484" s="39">
        <v>0.119926030854416</v>
      </c>
      <c r="M484" s="32">
        <v>277.48</v>
      </c>
      <c r="O484" s="32">
        <v>4994.6400000000003</v>
      </c>
    </row>
    <row r="485" spans="1:15" ht="27.6">
      <c r="A485" s="6" t="s">
        <v>1417</v>
      </c>
      <c r="B485" s="6" t="s">
        <v>1332</v>
      </c>
      <c r="C485" s="6" t="s">
        <v>361</v>
      </c>
      <c r="D485" s="7" t="s">
        <v>1418</v>
      </c>
      <c r="E485" s="6" t="s">
        <v>220</v>
      </c>
      <c r="F485" s="8">
        <v>17</v>
      </c>
      <c r="G485" s="8">
        <v>233.22</v>
      </c>
      <c r="H485" s="8">
        <f>ROUND(IF(K485="SIM",M485*(1-L485),IF('Controle de Grupos'!$B$11="SIM",M485*(1-'Controle de Grupos'!$E$11),M485)),2)</f>
        <v>250.87</v>
      </c>
      <c r="I485" s="8">
        <f>ROUND(IF(K485="SIM",O485*(1-L485),IF('Controle de Grupos'!$B$11="SIM",O485*(1-'Controle de Grupos'!$E$11),O485)),2)</f>
        <v>4264.8599999999997</v>
      </c>
      <c r="J485" s="10">
        <f t="shared" si="15"/>
        <v>3.9812714061215632E-4</v>
      </c>
      <c r="K485" s="33" t="s">
        <v>5596</v>
      </c>
      <c r="L485" s="39">
        <v>0.119926030854416</v>
      </c>
      <c r="M485" s="32">
        <v>285.06</v>
      </c>
      <c r="O485" s="32">
        <v>4846.0200000000004</v>
      </c>
    </row>
    <row r="486" spans="1:15" ht="27.6">
      <c r="A486" s="6" t="s">
        <v>1419</v>
      </c>
      <c r="B486" s="6" t="s">
        <v>1332</v>
      </c>
      <c r="C486" s="6" t="s">
        <v>361</v>
      </c>
      <c r="D486" s="7" t="s">
        <v>1420</v>
      </c>
      <c r="E486" s="6" t="s">
        <v>220</v>
      </c>
      <c r="F486" s="8">
        <v>2</v>
      </c>
      <c r="G486" s="8">
        <v>311.18</v>
      </c>
      <c r="H486" s="8">
        <f>ROUND(IF(K486="SIM",M486*(1-L486),IF('Controle de Grupos'!$B$11="SIM",M486*(1-'Controle de Grupos'!$E$11),M486)),2)</f>
        <v>334.74</v>
      </c>
      <c r="I486" s="8">
        <f>ROUND(IF(K486="SIM",O486*(1-L486),IF('Controle de Grupos'!$B$11="SIM",O486*(1-'Controle de Grupos'!$E$11),O486)),2)</f>
        <v>669.47</v>
      </c>
      <c r="J486" s="10">
        <f t="shared" si="15"/>
        <v>6.2495410593928124E-5</v>
      </c>
      <c r="K486" s="33" t="s">
        <v>5596</v>
      </c>
      <c r="L486" s="39">
        <v>0.119926030854416</v>
      </c>
      <c r="M486" s="32">
        <v>380.35</v>
      </c>
      <c r="O486" s="32">
        <v>760.7</v>
      </c>
    </row>
    <row r="487" spans="1:15">
      <c r="A487" s="6" t="s">
        <v>1421</v>
      </c>
      <c r="B487" s="6" t="s">
        <v>1422</v>
      </c>
      <c r="C487" s="6" t="s">
        <v>509</v>
      </c>
      <c r="D487" s="7" t="s">
        <v>1423</v>
      </c>
      <c r="E487" s="6" t="s">
        <v>236</v>
      </c>
      <c r="F487" s="8">
        <v>490</v>
      </c>
      <c r="G487" s="8">
        <v>16.38</v>
      </c>
      <c r="H487" s="8">
        <f>ROUND(IF(K487="SIM",M487*(1-L487),IF('Controle de Grupos'!$B$11="SIM",M487*(1-'Controle de Grupos'!$E$11),M487)),2)</f>
        <v>17.62</v>
      </c>
      <c r="I487" s="8">
        <f>ROUND(IF(K487="SIM",O487*(1-L487),IF('Controle de Grupos'!$B$11="SIM",O487*(1-'Controle de Grupos'!$E$11),O487)),2)</f>
        <v>8633.35</v>
      </c>
      <c r="J487" s="10">
        <f t="shared" si="15"/>
        <v>8.0592820148937133E-4</v>
      </c>
      <c r="K487" s="33" t="s">
        <v>5596</v>
      </c>
      <c r="L487" s="39">
        <v>0.119926030854416</v>
      </c>
      <c r="M487" s="32">
        <v>20.02</v>
      </c>
      <c r="O487" s="32">
        <v>9809.7999999999993</v>
      </c>
    </row>
    <row r="488" spans="1:15">
      <c r="A488" s="15" t="s">
        <v>115</v>
      </c>
      <c r="B488" s="15"/>
      <c r="C488" s="15"/>
      <c r="D488" s="16" t="s">
        <v>116</v>
      </c>
      <c r="E488" s="15"/>
      <c r="F488" s="17">
        <v>1</v>
      </c>
      <c r="G488" s="17"/>
      <c r="H488" s="17">
        <f>SUM(I489,I490,I491,I492,I493,I494,I495,I496)</f>
        <v>513619.05</v>
      </c>
      <c r="I488" s="17">
        <f>H488</f>
        <v>513619.05</v>
      </c>
      <c r="J488" s="18">
        <f t="shared" si="15"/>
        <v>4.7946634529722462E-2</v>
      </c>
      <c r="K488" s="33" t="s">
        <v>5599</v>
      </c>
      <c r="L488" s="39">
        <v>0</v>
      </c>
      <c r="M488" s="32"/>
      <c r="O488" s="32"/>
    </row>
    <row r="489" spans="1:15" ht="41.4">
      <c r="A489" s="6" t="s">
        <v>1424</v>
      </c>
      <c r="B489" s="6" t="s">
        <v>1425</v>
      </c>
      <c r="C489" s="6" t="s">
        <v>191</v>
      </c>
      <c r="D489" s="7" t="s">
        <v>1426</v>
      </c>
      <c r="E489" s="6" t="s">
        <v>220</v>
      </c>
      <c r="F489" s="8">
        <v>17</v>
      </c>
      <c r="G489" s="8">
        <v>6757.47</v>
      </c>
      <c r="H489" s="8">
        <f>ROUND(IF(K489="SIM",M489*(1-L489),IF('Controle de Grupos'!$B$11="SIM",M489*(1-'Controle de Grupos'!$E$11),M489)),2)</f>
        <v>6855.66</v>
      </c>
      <c r="I489" s="8">
        <f>ROUND(IF(K489="SIM",O489*(1-L489),IF('Controle de Grupos'!$B$11="SIM",O489*(1-'Controle de Grupos'!$E$11),O489)),2)</f>
        <v>116546.25</v>
      </c>
      <c r="J489" s="10">
        <f t="shared" si="15"/>
        <v>1.0879659651564066E-2</v>
      </c>
      <c r="K489" s="33" t="s">
        <v>5596</v>
      </c>
      <c r="L489" s="39">
        <v>0.119926030854416</v>
      </c>
      <c r="M489" s="32">
        <v>7789.87</v>
      </c>
      <c r="O489" s="32">
        <v>132427.79</v>
      </c>
    </row>
    <row r="490" spans="1:15" ht="41.4">
      <c r="A490" s="6" t="s">
        <v>1427</v>
      </c>
      <c r="B490" s="6" t="s">
        <v>1428</v>
      </c>
      <c r="C490" s="6" t="s">
        <v>191</v>
      </c>
      <c r="D490" s="7" t="s">
        <v>1429</v>
      </c>
      <c r="E490" s="6" t="s">
        <v>220</v>
      </c>
      <c r="F490" s="8">
        <v>14</v>
      </c>
      <c r="G490" s="8">
        <v>8299.6200000000008</v>
      </c>
      <c r="H490" s="8">
        <f>ROUND(IF(K490="SIM",M490*(1-L490),IF('Controle de Grupos'!$B$11="SIM",M490*(1-'Controle de Grupos'!$E$11),M490)),2)</f>
        <v>8420.23</v>
      </c>
      <c r="I490" s="8">
        <f>ROUND(IF(K490="SIM",O490*(1-L490),IF('Controle de Grupos'!$B$11="SIM",O490*(1-'Controle de Grupos'!$E$11),O490)),2)</f>
        <v>117883.23</v>
      </c>
      <c r="J490" s="10">
        <f t="shared" si="15"/>
        <v>1.1004467505621559E-2</v>
      </c>
      <c r="K490" s="33" t="s">
        <v>5596</v>
      </c>
      <c r="L490" s="39">
        <v>0.119926030854416</v>
      </c>
      <c r="M490" s="32">
        <v>9567.64</v>
      </c>
      <c r="O490" s="32">
        <v>133946.96</v>
      </c>
    </row>
    <row r="491" spans="1:15" ht="41.4">
      <c r="A491" s="6" t="s">
        <v>1430</v>
      </c>
      <c r="B491" s="6" t="s">
        <v>1431</v>
      </c>
      <c r="C491" s="6" t="s">
        <v>191</v>
      </c>
      <c r="D491" s="7" t="s">
        <v>1432</v>
      </c>
      <c r="E491" s="6" t="s">
        <v>220</v>
      </c>
      <c r="F491" s="8">
        <v>2</v>
      </c>
      <c r="G491" s="8">
        <v>12196.09</v>
      </c>
      <c r="H491" s="8">
        <f>ROUND(IF(K491="SIM",M491*(1-L491),IF('Controle de Grupos'!$B$11="SIM",M491*(1-'Controle de Grupos'!$E$11),M491)),2)</f>
        <v>12373.32</v>
      </c>
      <c r="I491" s="8">
        <f>ROUND(IF(K491="SIM",O491*(1-L491),IF('Controle de Grupos'!$B$11="SIM",O491*(1-'Controle de Grupos'!$E$11),O491)),2)</f>
        <v>24746.639999999999</v>
      </c>
      <c r="J491" s="10">
        <f t="shared" si="15"/>
        <v>2.3101131157783404E-3</v>
      </c>
      <c r="K491" s="33" t="s">
        <v>5596</v>
      </c>
      <c r="L491" s="39">
        <v>0.119926030854416</v>
      </c>
      <c r="M491" s="32">
        <v>14059.41</v>
      </c>
      <c r="O491" s="32">
        <v>28118.82</v>
      </c>
    </row>
    <row r="492" spans="1:15" ht="41.4">
      <c r="A492" s="6" t="s">
        <v>1433</v>
      </c>
      <c r="B492" s="6" t="s">
        <v>1434</v>
      </c>
      <c r="C492" s="6" t="s">
        <v>191</v>
      </c>
      <c r="D492" s="7" t="s">
        <v>1435</v>
      </c>
      <c r="E492" s="6" t="s">
        <v>220</v>
      </c>
      <c r="F492" s="8">
        <v>2</v>
      </c>
      <c r="G492" s="8">
        <v>12968.27</v>
      </c>
      <c r="H492" s="8">
        <f>ROUND(IF(K492="SIM",M492*(1-L492),IF('Controle de Grupos'!$B$11="SIM",M492*(1-'Controle de Grupos'!$E$11),M492)),2)</f>
        <v>13156.72</v>
      </c>
      <c r="I492" s="8">
        <f>ROUND(IF(K492="SIM",O492*(1-L492),IF('Controle de Grupos'!$B$11="SIM",O492*(1-'Controle de Grupos'!$E$11),O492)),2)</f>
        <v>26313.439999999999</v>
      </c>
      <c r="J492" s="10">
        <f t="shared" si="15"/>
        <v>2.4563747993766589E-3</v>
      </c>
      <c r="K492" s="33" t="s">
        <v>5596</v>
      </c>
      <c r="L492" s="39">
        <v>0.119926030854416</v>
      </c>
      <c r="M492" s="32">
        <v>14949.56</v>
      </c>
      <c r="O492" s="32">
        <v>29899.119999999999</v>
      </c>
    </row>
    <row r="493" spans="1:15" ht="41.4">
      <c r="A493" s="6" t="s">
        <v>1436</v>
      </c>
      <c r="B493" s="6" t="s">
        <v>1437</v>
      </c>
      <c r="C493" s="6" t="s">
        <v>165</v>
      </c>
      <c r="D493" s="7" t="s">
        <v>1438</v>
      </c>
      <c r="E493" s="6" t="s">
        <v>220</v>
      </c>
      <c r="F493" s="8">
        <v>1</v>
      </c>
      <c r="G493" s="8">
        <v>59864.28</v>
      </c>
      <c r="H493" s="8">
        <f>ROUND(IF(K493="SIM",M493*(1-L493),IF('Controle de Grupos'!$B$11="SIM",M493*(1-'Controle de Grupos'!$E$11),M493)),2)</f>
        <v>60734.23</v>
      </c>
      <c r="I493" s="8">
        <f>ROUND(IF(K493="SIM",O493*(1-L493),IF('Controle de Grupos'!$B$11="SIM",O493*(1-'Controle de Grupos'!$E$11),O493)),2)</f>
        <v>60734.23</v>
      </c>
      <c r="J493" s="10">
        <f t="shared" si="15"/>
        <v>5.6695753968901783E-3</v>
      </c>
      <c r="K493" s="33" t="s">
        <v>5596</v>
      </c>
      <c r="L493" s="39">
        <v>0.119926030854416</v>
      </c>
      <c r="M493" s="32">
        <v>69010.37</v>
      </c>
      <c r="O493" s="32">
        <v>69010.37</v>
      </c>
    </row>
    <row r="494" spans="1:15" ht="41.4">
      <c r="A494" s="6" t="s">
        <v>1439</v>
      </c>
      <c r="B494" s="6" t="s">
        <v>1440</v>
      </c>
      <c r="C494" s="6" t="s">
        <v>165</v>
      </c>
      <c r="D494" s="7" t="s">
        <v>1441</v>
      </c>
      <c r="E494" s="6" t="s">
        <v>220</v>
      </c>
      <c r="F494" s="8">
        <v>2</v>
      </c>
      <c r="G494" s="8">
        <v>81249.289999999994</v>
      </c>
      <c r="H494" s="8">
        <f>ROUND(IF(K494="SIM",M494*(1-L494),IF('Controle de Grupos'!$B$11="SIM",M494*(1-'Controle de Grupos'!$E$11),M494)),2)</f>
        <v>82430.009999999995</v>
      </c>
      <c r="I494" s="8">
        <f>ROUND(IF(K494="SIM",O494*(1-L494),IF('Controle de Grupos'!$B$11="SIM",O494*(1-'Controle de Grupos'!$E$11),O494)),2)</f>
        <v>164860.01</v>
      </c>
      <c r="J494" s="10">
        <f t="shared" si="15"/>
        <v>1.5389777010872924E-2</v>
      </c>
      <c r="K494" s="33" t="s">
        <v>5596</v>
      </c>
      <c r="L494" s="39">
        <v>0.119926030854416</v>
      </c>
      <c r="M494" s="32">
        <v>93662.59</v>
      </c>
      <c r="O494" s="32">
        <v>187325.18</v>
      </c>
    </row>
    <row r="495" spans="1:15" ht="96.6">
      <c r="A495" s="6" t="s">
        <v>1442</v>
      </c>
      <c r="B495" s="6" t="s">
        <v>1443</v>
      </c>
      <c r="C495" s="6" t="s">
        <v>165</v>
      </c>
      <c r="D495" s="7" t="s">
        <v>1444</v>
      </c>
      <c r="E495" s="6" t="s">
        <v>220</v>
      </c>
      <c r="F495" s="8">
        <v>1</v>
      </c>
      <c r="G495" s="8">
        <v>721.45</v>
      </c>
      <c r="H495" s="8">
        <f>ROUND(IF(K495="SIM",M495*(1-L495),IF('Controle de Grupos'!$B$11="SIM",M495*(1-'Controle de Grupos'!$E$11),M495)),2)</f>
        <v>776.07</v>
      </c>
      <c r="I495" s="8">
        <f>ROUND(IF(K495="SIM",O495*(1-L495),IF('Controle de Grupos'!$B$11="SIM",O495*(1-'Controle de Grupos'!$E$11),O495)),2)</f>
        <v>776.07</v>
      </c>
      <c r="J495" s="10">
        <f t="shared" si="15"/>
        <v>7.2446582071832645E-5</v>
      </c>
      <c r="K495" s="33" t="s">
        <v>5596</v>
      </c>
      <c r="L495" s="39">
        <v>0.119926030854416</v>
      </c>
      <c r="M495" s="32">
        <v>881.82</v>
      </c>
      <c r="O495" s="32">
        <v>881.82</v>
      </c>
    </row>
    <row r="496" spans="1:15" ht="96.6">
      <c r="A496" s="6" t="s">
        <v>1445</v>
      </c>
      <c r="B496" s="6" t="s">
        <v>1446</v>
      </c>
      <c r="C496" s="6" t="s">
        <v>165</v>
      </c>
      <c r="D496" s="7" t="s">
        <v>1447</v>
      </c>
      <c r="E496" s="6" t="s">
        <v>220</v>
      </c>
      <c r="F496" s="8">
        <v>2</v>
      </c>
      <c r="G496" s="8">
        <v>817.68</v>
      </c>
      <c r="H496" s="8">
        <f>ROUND(IF(K496="SIM",M496*(1-L496),IF('Controle de Grupos'!$B$11="SIM",M496*(1-'Controle de Grupos'!$E$11),M496)),2)</f>
        <v>879.59</v>
      </c>
      <c r="I496" s="8">
        <f>ROUND(IF(K496="SIM",O496*(1-L496),IF('Controle de Grupos'!$B$11="SIM",O496*(1-'Controle de Grupos'!$E$11),O496)),2)</f>
        <v>1759.18</v>
      </c>
      <c r="J496" s="10">
        <f t="shared" si="15"/>
        <v>1.64220467546905E-4</v>
      </c>
      <c r="K496" s="33" t="s">
        <v>5596</v>
      </c>
      <c r="L496" s="39">
        <v>0.119926030854416</v>
      </c>
      <c r="M496" s="32">
        <v>999.45</v>
      </c>
      <c r="O496" s="32">
        <v>1998.9</v>
      </c>
    </row>
    <row r="497" spans="1:15">
      <c r="A497" s="15" t="s">
        <v>117</v>
      </c>
      <c r="B497" s="15"/>
      <c r="C497" s="15"/>
      <c r="D497" s="16" t="s">
        <v>118</v>
      </c>
      <c r="E497" s="15"/>
      <c r="F497" s="17">
        <v>1</v>
      </c>
      <c r="G497" s="17"/>
      <c r="H497" s="17">
        <f>SUM(I498,I499,I500,I501,I502,I503,I504,I505)</f>
        <v>60001.77</v>
      </c>
      <c r="I497" s="17">
        <f>H497</f>
        <v>60001.77</v>
      </c>
      <c r="J497" s="18">
        <f t="shared" si="15"/>
        <v>5.6011998334689209E-3</v>
      </c>
      <c r="K497" s="33" t="s">
        <v>5599</v>
      </c>
      <c r="L497" s="39">
        <v>0</v>
      </c>
      <c r="M497" s="32"/>
      <c r="O497" s="32"/>
    </row>
    <row r="498" spans="1:15" ht="27.6">
      <c r="A498" s="6" t="s">
        <v>1448</v>
      </c>
      <c r="B498" s="6" t="s">
        <v>1332</v>
      </c>
      <c r="C498" s="6" t="s">
        <v>361</v>
      </c>
      <c r="D498" s="7" t="s">
        <v>1449</v>
      </c>
      <c r="E498" s="6" t="s">
        <v>220</v>
      </c>
      <c r="F498" s="8">
        <v>7</v>
      </c>
      <c r="G498" s="8">
        <v>1996.67</v>
      </c>
      <c r="H498" s="8">
        <f>ROUND(IF(K498="SIM",M498*(1-L498),IF('Controle de Grupos'!$B$11="SIM",M498*(1-'Controle de Grupos'!$E$11),M498)),2)</f>
        <v>2147.84</v>
      </c>
      <c r="I498" s="8">
        <f>ROUND(IF(K498="SIM",O498*(1-L498),IF('Controle de Grupos'!$B$11="SIM",O498*(1-'Controle de Grupos'!$E$11),O498)),2)</f>
        <v>15034.87</v>
      </c>
      <c r="J498" s="10">
        <f t="shared" si="15"/>
        <v>1.4035137853471136E-3</v>
      </c>
      <c r="K498" s="33" t="s">
        <v>5596</v>
      </c>
      <c r="L498" s="39">
        <v>0.119926030854416</v>
      </c>
      <c r="M498" s="32">
        <v>2440.52</v>
      </c>
      <c r="O498" s="32">
        <v>17083.64</v>
      </c>
    </row>
    <row r="499" spans="1:15" ht="41.4">
      <c r="A499" s="6" t="s">
        <v>1450</v>
      </c>
      <c r="B499" s="6" t="s">
        <v>1332</v>
      </c>
      <c r="C499" s="6" t="s">
        <v>361</v>
      </c>
      <c r="D499" s="7" t="s">
        <v>1451</v>
      </c>
      <c r="E499" s="6" t="s">
        <v>220</v>
      </c>
      <c r="F499" s="8">
        <v>3</v>
      </c>
      <c r="G499" s="8">
        <v>2984.16</v>
      </c>
      <c r="H499" s="8">
        <f>ROUND(IF(K499="SIM",M499*(1-L499),IF('Controle de Grupos'!$B$11="SIM",M499*(1-'Controle de Grupos'!$E$11),M499)),2)</f>
        <v>3210.1</v>
      </c>
      <c r="I499" s="8">
        <f>ROUND(IF(K499="SIM",O499*(1-L499),IF('Controle de Grupos'!$B$11="SIM",O499*(1-'Controle de Grupos'!$E$11),O499)),2)</f>
        <v>9630.2900000000009</v>
      </c>
      <c r="J499" s="10">
        <f t="shared" si="15"/>
        <v>8.9899312544042319E-4</v>
      </c>
      <c r="K499" s="33" t="s">
        <v>5596</v>
      </c>
      <c r="L499" s="39">
        <v>0.119926030854416</v>
      </c>
      <c r="M499" s="32">
        <v>3647.53</v>
      </c>
      <c r="O499" s="32">
        <v>10942.59</v>
      </c>
    </row>
    <row r="500" spans="1:15">
      <c r="A500" s="6" t="s">
        <v>1452</v>
      </c>
      <c r="B500" s="6" t="s">
        <v>1453</v>
      </c>
      <c r="C500" s="6" t="s">
        <v>509</v>
      </c>
      <c r="D500" s="7" t="s">
        <v>1454</v>
      </c>
      <c r="E500" s="6" t="s">
        <v>220</v>
      </c>
      <c r="F500" s="8">
        <v>29</v>
      </c>
      <c r="G500" s="8">
        <v>412.37</v>
      </c>
      <c r="H500" s="8">
        <f>ROUND(IF(K500="SIM",M500*(1-L500),IF('Controle de Grupos'!$B$11="SIM",M500*(1-'Controle de Grupos'!$E$11),M500)),2)</f>
        <v>443.58</v>
      </c>
      <c r="I500" s="8">
        <f>ROUND(IF(K500="SIM",O500*(1-L500),IF('Controle de Grupos'!$B$11="SIM",O500*(1-'Controle de Grupos'!$E$11),O500)),2)</f>
        <v>12863.93</v>
      </c>
      <c r="J500" s="10">
        <f t="shared" si="15"/>
        <v>1.2008552843317099E-3</v>
      </c>
      <c r="K500" s="33" t="s">
        <v>5596</v>
      </c>
      <c r="L500" s="39">
        <v>0.119926030854416</v>
      </c>
      <c r="M500" s="32">
        <v>504.03</v>
      </c>
      <c r="O500" s="32">
        <v>14616.87</v>
      </c>
    </row>
    <row r="501" spans="1:15">
      <c r="A501" s="6" t="s">
        <v>1455</v>
      </c>
      <c r="B501" s="6" t="s">
        <v>1456</v>
      </c>
      <c r="C501" s="6" t="s">
        <v>509</v>
      </c>
      <c r="D501" s="7" t="s">
        <v>1457</v>
      </c>
      <c r="E501" s="6" t="s">
        <v>236</v>
      </c>
      <c r="F501" s="8">
        <v>109.81</v>
      </c>
      <c r="G501" s="8">
        <v>22.54</v>
      </c>
      <c r="H501" s="8">
        <f>ROUND(IF(K501="SIM",M501*(1-L501),IF('Controle de Grupos'!$B$11="SIM",M501*(1-'Controle de Grupos'!$E$11),M501)),2)</f>
        <v>24.25</v>
      </c>
      <c r="I501" s="8">
        <f>ROUND(IF(K501="SIM",O501*(1-L501),IF('Controle de Grupos'!$B$11="SIM",O501*(1-'Controle de Grupos'!$E$11),O501)),2)</f>
        <v>2662.45</v>
      </c>
      <c r="J501" s="10">
        <f t="shared" si="15"/>
        <v>2.4854124297698767E-4</v>
      </c>
      <c r="K501" s="33" t="s">
        <v>5596</v>
      </c>
      <c r="L501" s="39">
        <v>0.119926030854416</v>
      </c>
      <c r="M501" s="32">
        <v>27.55</v>
      </c>
      <c r="O501" s="32">
        <v>3025.26</v>
      </c>
    </row>
    <row r="502" spans="1:15">
      <c r="A502" s="6" t="s">
        <v>1458</v>
      </c>
      <c r="B502" s="6" t="s">
        <v>1459</v>
      </c>
      <c r="C502" s="6" t="s">
        <v>509</v>
      </c>
      <c r="D502" s="7" t="s">
        <v>1460</v>
      </c>
      <c r="E502" s="6" t="s">
        <v>236</v>
      </c>
      <c r="F502" s="8">
        <v>145.71</v>
      </c>
      <c r="G502" s="8">
        <v>41.24</v>
      </c>
      <c r="H502" s="8">
        <f>ROUND(IF(K502="SIM",M502*(1-L502),IF('Controle de Grupos'!$B$11="SIM",M502*(1-'Controle de Grupos'!$E$11),M502)),2)</f>
        <v>44.36</v>
      </c>
      <c r="I502" s="8">
        <f>ROUND(IF(K502="SIM",O502*(1-L502),IF('Controle de Grupos'!$B$11="SIM",O502*(1-'Controle de Grupos'!$E$11),O502)),2)</f>
        <v>6463.07</v>
      </c>
      <c r="J502" s="10">
        <f t="shared" si="15"/>
        <v>6.033313118545999E-4</v>
      </c>
      <c r="K502" s="33" t="s">
        <v>5596</v>
      </c>
      <c r="L502" s="39">
        <v>0.119926030854416</v>
      </c>
      <c r="M502" s="32">
        <v>50.4</v>
      </c>
      <c r="O502" s="32">
        <v>7343.78</v>
      </c>
    </row>
    <row r="503" spans="1:15" ht="27.6">
      <c r="A503" s="6" t="s">
        <v>1461</v>
      </c>
      <c r="B503" s="6" t="s">
        <v>1462</v>
      </c>
      <c r="C503" s="6" t="s">
        <v>509</v>
      </c>
      <c r="D503" s="7" t="s">
        <v>1463</v>
      </c>
      <c r="E503" s="6" t="s">
        <v>220</v>
      </c>
      <c r="F503" s="8">
        <v>10</v>
      </c>
      <c r="G503" s="8">
        <v>40.5</v>
      </c>
      <c r="H503" s="8">
        <f>ROUND(IF(K503="SIM",M503*(1-L503),IF('Controle de Grupos'!$B$11="SIM",M503*(1-'Controle de Grupos'!$E$11),M503)),2)</f>
        <v>43.56</v>
      </c>
      <c r="I503" s="8">
        <f>ROUND(IF(K503="SIM",O503*(1-L503),IF('Controle de Grupos'!$B$11="SIM",O503*(1-'Controle de Grupos'!$E$11),O503)),2)</f>
        <v>435.64</v>
      </c>
      <c r="J503" s="10">
        <f t="shared" si="15"/>
        <v>4.0667245240472083E-5</v>
      </c>
      <c r="K503" s="33" t="s">
        <v>5596</v>
      </c>
      <c r="L503" s="39">
        <v>0.119926030854416</v>
      </c>
      <c r="M503" s="32">
        <v>49.5</v>
      </c>
      <c r="O503" s="32">
        <v>495</v>
      </c>
    </row>
    <row r="504" spans="1:15" ht="27.6">
      <c r="A504" s="6" t="s">
        <v>1464</v>
      </c>
      <c r="B504" s="6" t="s">
        <v>1465</v>
      </c>
      <c r="C504" s="6" t="s">
        <v>509</v>
      </c>
      <c r="D504" s="7" t="s">
        <v>1466</v>
      </c>
      <c r="E504" s="6" t="s">
        <v>220</v>
      </c>
      <c r="F504" s="8">
        <v>4</v>
      </c>
      <c r="G504" s="8">
        <v>18</v>
      </c>
      <c r="H504" s="8">
        <f>ROUND(IF(K504="SIM",M504*(1-L504),IF('Controle de Grupos'!$B$11="SIM",M504*(1-'Controle de Grupos'!$E$11),M504)),2)</f>
        <v>19.36</v>
      </c>
      <c r="I504" s="8">
        <f>ROUND(IF(K504="SIM",O504*(1-L504),IF('Controle de Grupos'!$B$11="SIM",O504*(1-'Controle de Grupos'!$E$11),O504)),2)</f>
        <v>77.45</v>
      </c>
      <c r="J504" s="10">
        <f t="shared" si="15"/>
        <v>7.2300021666388838E-6</v>
      </c>
      <c r="K504" s="33" t="s">
        <v>5596</v>
      </c>
      <c r="L504" s="39">
        <v>0.119926030854416</v>
      </c>
      <c r="M504" s="32">
        <v>22</v>
      </c>
      <c r="O504" s="32">
        <v>88</v>
      </c>
    </row>
    <row r="505" spans="1:15" ht="27.6">
      <c r="A505" s="6" t="s">
        <v>1467</v>
      </c>
      <c r="B505" s="6" t="s">
        <v>1468</v>
      </c>
      <c r="C505" s="6" t="s">
        <v>509</v>
      </c>
      <c r="D505" s="7" t="s">
        <v>1469</v>
      </c>
      <c r="E505" s="6" t="s">
        <v>220</v>
      </c>
      <c r="F505" s="8">
        <v>34</v>
      </c>
      <c r="G505" s="8">
        <v>350.91</v>
      </c>
      <c r="H505" s="8">
        <f>ROUND(IF(K505="SIM",M505*(1-L505),IF('Controle de Grupos'!$B$11="SIM",M505*(1-'Controle de Grupos'!$E$11),M505)),2)</f>
        <v>377.47</v>
      </c>
      <c r="I505" s="8">
        <f>ROUND(IF(K505="SIM",O505*(1-L505),IF('Controle de Grupos'!$B$11="SIM",O505*(1-'Controle de Grupos'!$E$11),O505)),2)</f>
        <v>12834.07</v>
      </c>
      <c r="J505" s="10">
        <f t="shared" si="15"/>
        <v>1.198067836110976E-3</v>
      </c>
      <c r="K505" s="33" t="s">
        <v>5596</v>
      </c>
      <c r="L505" s="39">
        <v>0.119926030854416</v>
      </c>
      <c r="M505" s="32">
        <v>428.91</v>
      </c>
      <c r="O505" s="32">
        <v>14582.94</v>
      </c>
    </row>
    <row r="506" spans="1:15">
      <c r="A506" s="15" t="s">
        <v>119</v>
      </c>
      <c r="B506" s="15"/>
      <c r="C506" s="15"/>
      <c r="D506" s="16" t="s">
        <v>120</v>
      </c>
      <c r="E506" s="15"/>
      <c r="F506" s="17">
        <v>1</v>
      </c>
      <c r="G506" s="17"/>
      <c r="H506" s="17">
        <f>SUM(I507)</f>
        <v>90984.41</v>
      </c>
      <c r="I506" s="17">
        <f>H506</f>
        <v>90984.41</v>
      </c>
      <c r="J506" s="18">
        <f t="shared" si="15"/>
        <v>8.4934471456470043E-3</v>
      </c>
      <c r="K506" s="33" t="s">
        <v>5599</v>
      </c>
      <c r="L506" s="39">
        <v>0</v>
      </c>
      <c r="M506" s="32"/>
      <c r="O506" s="32"/>
    </row>
    <row r="507" spans="1:15" ht="55.2">
      <c r="A507" s="6" t="s">
        <v>1470</v>
      </c>
      <c r="B507" s="6" t="s">
        <v>1471</v>
      </c>
      <c r="C507" s="6" t="s">
        <v>165</v>
      </c>
      <c r="D507" s="7" t="s">
        <v>1472</v>
      </c>
      <c r="E507" s="6" t="s">
        <v>220</v>
      </c>
      <c r="F507" s="8">
        <v>1</v>
      </c>
      <c r="G507" s="8">
        <v>84580.46</v>
      </c>
      <c r="H507" s="8">
        <f>ROUND(IF(K507="SIM",M507*(1-L507),IF('Controle de Grupos'!$B$11="SIM",M507*(1-'Controle de Grupos'!$E$11),M507)),2)</f>
        <v>90984.41</v>
      </c>
      <c r="I507" s="8">
        <f>ROUND(IF(K507="SIM",O507*(1-L507),IF('Controle de Grupos'!$B$11="SIM",O507*(1-'Controle de Grupos'!$E$11),O507)),2)</f>
        <v>90984.41</v>
      </c>
      <c r="J507" s="10">
        <f t="shared" si="15"/>
        <v>8.4934471456470043E-3</v>
      </c>
      <c r="K507" s="33" t="s">
        <v>5596</v>
      </c>
      <c r="L507" s="39">
        <v>0.119926030854416</v>
      </c>
      <c r="M507" s="32">
        <v>103382.69</v>
      </c>
      <c r="O507" s="32">
        <v>103382.69</v>
      </c>
    </row>
    <row r="508" spans="1:15">
      <c r="A508" s="15" t="s">
        <v>121</v>
      </c>
      <c r="B508" s="15"/>
      <c r="C508" s="15"/>
      <c r="D508" s="16" t="s">
        <v>122</v>
      </c>
      <c r="E508" s="15"/>
      <c r="F508" s="17">
        <v>1</v>
      </c>
      <c r="G508" s="17"/>
      <c r="H508" s="17">
        <f>SUM(I509,I510,I511,I512,I513,I514,I515,I516,I517,I518,I519,I520,I521,I522,I523,I524,I525,I526,I527,I528,I529,I530,I531,I532,I533,I534,I535,I536,I537,I538,I539,I540,I541,I542,I543)</f>
        <v>147022.28999999998</v>
      </c>
      <c r="I508" s="17">
        <f>H508</f>
        <v>147022.28999999998</v>
      </c>
      <c r="J508" s="18">
        <f t="shared" si="15"/>
        <v>1.3724615561577922E-2</v>
      </c>
      <c r="K508" s="33" t="s">
        <v>5599</v>
      </c>
      <c r="L508" s="39">
        <v>0</v>
      </c>
      <c r="M508" s="32"/>
      <c r="O508" s="32"/>
    </row>
    <row r="509" spans="1:15" ht="41.4">
      <c r="A509" s="6" t="s">
        <v>1473</v>
      </c>
      <c r="B509" s="6" t="s">
        <v>1474</v>
      </c>
      <c r="C509" s="6" t="s">
        <v>191</v>
      </c>
      <c r="D509" s="7" t="s">
        <v>1475</v>
      </c>
      <c r="E509" s="6" t="s">
        <v>220</v>
      </c>
      <c r="F509" s="8">
        <v>242</v>
      </c>
      <c r="G509" s="8">
        <v>25.26</v>
      </c>
      <c r="H509" s="8">
        <f>ROUND(IF(K509="SIM",M509*(1-L509),IF('Controle de Grupos'!$B$11="SIM",M509*(1-'Controle de Grupos'!$E$11),M509)),2)</f>
        <v>27.17</v>
      </c>
      <c r="I509" s="8">
        <f>ROUND(IF(K509="SIM",O509*(1-L509),IF('Controle de Grupos'!$B$11="SIM",O509*(1-'Controle de Grupos'!$E$11),O509)),2)</f>
        <v>6574.63</v>
      </c>
      <c r="J509" s="10">
        <f t="shared" si="15"/>
        <v>6.1374550219301489E-4</v>
      </c>
      <c r="K509" s="33" t="s">
        <v>5596</v>
      </c>
      <c r="L509" s="39">
        <v>0.119926030854416</v>
      </c>
      <c r="M509" s="32">
        <v>30.87</v>
      </c>
      <c r="O509" s="32">
        <v>7470.54</v>
      </c>
    </row>
    <row r="510" spans="1:15" ht="41.4">
      <c r="A510" s="6" t="s">
        <v>1476</v>
      </c>
      <c r="B510" s="6" t="s">
        <v>1477</v>
      </c>
      <c r="C510" s="6" t="s">
        <v>191</v>
      </c>
      <c r="D510" s="7" t="s">
        <v>1478</v>
      </c>
      <c r="E510" s="6" t="s">
        <v>220</v>
      </c>
      <c r="F510" s="8">
        <v>104</v>
      </c>
      <c r="G510" s="8">
        <v>25.96</v>
      </c>
      <c r="H510" s="8">
        <f>ROUND(IF(K510="SIM",M510*(1-L510),IF('Controle de Grupos'!$B$11="SIM",M510*(1-'Controle de Grupos'!$E$11),M510)),2)</f>
        <v>27.92</v>
      </c>
      <c r="I510" s="8">
        <f>ROUND(IF(K510="SIM",O510*(1-L510),IF('Controle de Grupos'!$B$11="SIM",O510*(1-'Controle de Grupos'!$E$11),O510)),2)</f>
        <v>2904.17</v>
      </c>
      <c r="J510" s="10">
        <f t="shared" si="15"/>
        <v>2.7110594438073139E-4</v>
      </c>
      <c r="K510" s="33" t="s">
        <v>5596</v>
      </c>
      <c r="L510" s="39">
        <v>0.119926030854416</v>
      </c>
      <c r="M510" s="32">
        <v>31.73</v>
      </c>
      <c r="O510" s="32">
        <v>3299.92</v>
      </c>
    </row>
    <row r="511" spans="1:15" ht="27.6">
      <c r="A511" s="6" t="s">
        <v>1479</v>
      </c>
      <c r="B511" s="6" t="s">
        <v>1480</v>
      </c>
      <c r="C511" s="6" t="s">
        <v>191</v>
      </c>
      <c r="D511" s="7" t="s">
        <v>1481</v>
      </c>
      <c r="E511" s="6" t="s">
        <v>220</v>
      </c>
      <c r="F511" s="8">
        <v>387</v>
      </c>
      <c r="G511" s="8">
        <v>24.3</v>
      </c>
      <c r="H511" s="8">
        <f>ROUND(IF(K511="SIM",M511*(1-L511),IF('Controle de Grupos'!$B$11="SIM",M511*(1-'Controle de Grupos'!$E$11),M511)),2)</f>
        <v>26.14</v>
      </c>
      <c r="I511" s="8">
        <f>ROUND(IF(K511="SIM",O511*(1-L511),IF('Controle de Grupos'!$B$11="SIM",O511*(1-'Controle de Grupos'!$E$11),O511)),2)</f>
        <v>10115.48</v>
      </c>
      <c r="J511" s="10">
        <f t="shared" si="15"/>
        <v>9.4428589175716323E-4</v>
      </c>
      <c r="K511" s="33" t="s">
        <v>5596</v>
      </c>
      <c r="L511" s="39">
        <v>0.119926030854416</v>
      </c>
      <c r="M511" s="32">
        <v>29.7</v>
      </c>
      <c r="O511" s="32">
        <v>11493.9</v>
      </c>
    </row>
    <row r="512" spans="1:15" ht="41.4">
      <c r="A512" s="6" t="s">
        <v>1482</v>
      </c>
      <c r="B512" s="6" t="s">
        <v>1483</v>
      </c>
      <c r="C512" s="6" t="s">
        <v>191</v>
      </c>
      <c r="D512" s="7" t="s">
        <v>1484</v>
      </c>
      <c r="E512" s="6" t="s">
        <v>220</v>
      </c>
      <c r="F512" s="8">
        <v>2</v>
      </c>
      <c r="G512" s="8">
        <v>170.51</v>
      </c>
      <c r="H512" s="8">
        <f>ROUND(IF(K512="SIM",M512*(1-L512),IF('Controle de Grupos'!$B$11="SIM",M512*(1-'Controle de Grupos'!$E$11),M512)),2)</f>
        <v>183.42</v>
      </c>
      <c r="I512" s="8">
        <f>ROUND(IF(K512="SIM",O512*(1-L512),IF('Controle de Grupos'!$B$11="SIM",O512*(1-'Controle de Grupos'!$E$11),O512)),2)</f>
        <v>366.83</v>
      </c>
      <c r="J512" s="10">
        <f t="shared" si="15"/>
        <v>3.4243792056657733E-5</v>
      </c>
      <c r="K512" s="33" t="s">
        <v>5596</v>
      </c>
      <c r="L512" s="39">
        <v>0.119926030854416</v>
      </c>
      <c r="M512" s="32">
        <v>208.41</v>
      </c>
      <c r="O512" s="32">
        <v>416.82</v>
      </c>
    </row>
    <row r="513" spans="1:15" ht="41.4">
      <c r="A513" s="6" t="s">
        <v>1485</v>
      </c>
      <c r="B513" s="6" t="s">
        <v>1486</v>
      </c>
      <c r="C513" s="6" t="s">
        <v>191</v>
      </c>
      <c r="D513" s="7" t="s">
        <v>1487</v>
      </c>
      <c r="E513" s="6" t="s">
        <v>220</v>
      </c>
      <c r="F513" s="8">
        <v>16</v>
      </c>
      <c r="G513" s="8">
        <v>253.43</v>
      </c>
      <c r="H513" s="8">
        <f>ROUND(IF(K513="SIM",M513*(1-L513),IF('Controle de Grupos'!$B$11="SIM",M513*(1-'Controle de Grupos'!$E$11),M513)),2)</f>
        <v>272.61</v>
      </c>
      <c r="I513" s="8">
        <f>ROUND(IF(K513="SIM",O513*(1-L513),IF('Controle de Grupos'!$B$11="SIM",O513*(1-'Controle de Grupos'!$E$11),O513)),2)</f>
        <v>4361.79</v>
      </c>
      <c r="J513" s="10">
        <f t="shared" si="15"/>
        <v>4.0717561201321904E-4</v>
      </c>
      <c r="K513" s="33" t="s">
        <v>5596</v>
      </c>
      <c r="L513" s="39">
        <v>0.119926030854416</v>
      </c>
      <c r="M513" s="32">
        <v>309.76</v>
      </c>
      <c r="O513" s="32">
        <v>4956.16</v>
      </c>
    </row>
    <row r="514" spans="1:15" ht="41.4">
      <c r="A514" s="6" t="s">
        <v>1488</v>
      </c>
      <c r="B514" s="6" t="s">
        <v>1489</v>
      </c>
      <c r="C514" s="6" t="s">
        <v>165</v>
      </c>
      <c r="D514" s="7" t="s">
        <v>1490</v>
      </c>
      <c r="E514" s="6" t="s">
        <v>220</v>
      </c>
      <c r="F514" s="8">
        <v>2</v>
      </c>
      <c r="G514" s="8">
        <v>56.73</v>
      </c>
      <c r="H514" s="8">
        <f>ROUND(IF(K514="SIM",M514*(1-L514),IF('Controle de Grupos'!$B$11="SIM",M514*(1-'Controle de Grupos'!$E$11),M514)),2)</f>
        <v>61.02</v>
      </c>
      <c r="I514" s="8">
        <f>ROUND(IF(K514="SIM",O514*(1-L514),IF('Controle de Grupos'!$B$11="SIM",O514*(1-'Controle de Grupos'!$E$11),O514)),2)</f>
        <v>122.05</v>
      </c>
      <c r="J514" s="10">
        <f t="shared" si="15"/>
        <v>1.1393437888163662E-5</v>
      </c>
      <c r="K514" s="33" t="s">
        <v>5596</v>
      </c>
      <c r="L514" s="39">
        <v>0.119926030854416</v>
      </c>
      <c r="M514" s="32">
        <v>69.34</v>
      </c>
      <c r="O514" s="32">
        <v>138.68</v>
      </c>
    </row>
    <row r="515" spans="1:15" ht="41.4">
      <c r="A515" s="6" t="s">
        <v>1491</v>
      </c>
      <c r="B515" s="6" t="s">
        <v>1492</v>
      </c>
      <c r="C515" s="6" t="s">
        <v>165</v>
      </c>
      <c r="D515" s="7" t="s">
        <v>1493</v>
      </c>
      <c r="E515" s="6" t="s">
        <v>220</v>
      </c>
      <c r="F515" s="8">
        <v>2</v>
      </c>
      <c r="G515" s="8">
        <v>76.75</v>
      </c>
      <c r="H515" s="8">
        <f>ROUND(IF(K515="SIM",M515*(1-L515),IF('Controle de Grupos'!$B$11="SIM",M515*(1-'Controle de Grupos'!$E$11),M515)),2)</f>
        <v>82.56</v>
      </c>
      <c r="I515" s="8">
        <f>ROUND(IF(K515="SIM",O515*(1-L515),IF('Controle de Grupos'!$B$11="SIM",O515*(1-'Controle de Grupos'!$E$11),O515)),2)</f>
        <v>165.12</v>
      </c>
      <c r="J515" s="10">
        <f t="shared" ref="J515:J578" si="16">IFERROR(I515/$I$696,0)</f>
        <v>1.5414047227313265E-5</v>
      </c>
      <c r="K515" s="33" t="s">
        <v>5596</v>
      </c>
      <c r="L515" s="39">
        <v>0.119926030854416</v>
      </c>
      <c r="M515" s="32">
        <v>93.81</v>
      </c>
      <c r="O515" s="32">
        <v>187.62</v>
      </c>
    </row>
    <row r="516" spans="1:15" ht="41.4">
      <c r="A516" s="6" t="s">
        <v>1494</v>
      </c>
      <c r="B516" s="6" t="s">
        <v>1495</v>
      </c>
      <c r="C516" s="6" t="s">
        <v>165</v>
      </c>
      <c r="D516" s="7" t="s">
        <v>1496</v>
      </c>
      <c r="E516" s="6" t="s">
        <v>220</v>
      </c>
      <c r="F516" s="8">
        <v>1</v>
      </c>
      <c r="G516" s="8">
        <v>116.06</v>
      </c>
      <c r="H516" s="8">
        <f>ROUND(IF(K516="SIM",M516*(1-L516),IF('Controle de Grupos'!$B$11="SIM",M516*(1-'Controle de Grupos'!$E$11),M516)),2)</f>
        <v>124.85</v>
      </c>
      <c r="I516" s="8">
        <f>ROUND(IF(K516="SIM",O516*(1-L516),IF('Controle de Grupos'!$B$11="SIM",O516*(1-'Controle de Grupos'!$E$11),O516)),2)</f>
        <v>124.85</v>
      </c>
      <c r="J516" s="10">
        <f t="shared" si="16"/>
        <v>1.1654819502967909E-5</v>
      </c>
      <c r="K516" s="33" t="s">
        <v>5596</v>
      </c>
      <c r="L516" s="39">
        <v>0.119926030854416</v>
      </c>
      <c r="M516" s="32">
        <v>141.86000000000001</v>
      </c>
      <c r="O516" s="32">
        <v>141.86000000000001</v>
      </c>
    </row>
    <row r="517" spans="1:15" ht="41.4">
      <c r="A517" s="6" t="s">
        <v>1497</v>
      </c>
      <c r="B517" s="6" t="s">
        <v>1498</v>
      </c>
      <c r="C517" s="6" t="s">
        <v>165</v>
      </c>
      <c r="D517" s="7" t="s">
        <v>1499</v>
      </c>
      <c r="E517" s="6" t="s">
        <v>220</v>
      </c>
      <c r="F517" s="8">
        <v>1</v>
      </c>
      <c r="G517" s="8">
        <v>48.69</v>
      </c>
      <c r="H517" s="8">
        <f>ROUND(IF(K517="SIM",M517*(1-L517),IF('Controle de Grupos'!$B$11="SIM",M517*(1-'Controle de Grupos'!$E$11),M517)),2)</f>
        <v>52.37</v>
      </c>
      <c r="I517" s="8">
        <f>ROUND(IF(K517="SIM",O517*(1-L517),IF('Controle de Grupos'!$B$11="SIM",O517*(1-'Controle de Grupos'!$E$11),O517)),2)</f>
        <v>52.37</v>
      </c>
      <c r="J517" s="10">
        <f t="shared" si="16"/>
        <v>4.8887697026065629E-6</v>
      </c>
      <c r="K517" s="33" t="s">
        <v>5596</v>
      </c>
      <c r="L517" s="39">
        <v>0.119926030854416</v>
      </c>
      <c r="M517" s="32">
        <v>59.51</v>
      </c>
      <c r="O517" s="32">
        <v>59.51</v>
      </c>
    </row>
    <row r="518" spans="1:15" ht="41.4">
      <c r="A518" s="6" t="s">
        <v>1500</v>
      </c>
      <c r="B518" s="6" t="s">
        <v>1501</v>
      </c>
      <c r="C518" s="6" t="s">
        <v>165</v>
      </c>
      <c r="D518" s="7" t="s">
        <v>1502</v>
      </c>
      <c r="E518" s="6" t="s">
        <v>220</v>
      </c>
      <c r="F518" s="8">
        <v>1</v>
      </c>
      <c r="G518" s="8">
        <v>108.58</v>
      </c>
      <c r="H518" s="8">
        <f>ROUND(IF(K518="SIM",M518*(1-L518),IF('Controle de Grupos'!$B$11="SIM",M518*(1-'Controle de Grupos'!$E$11),M518)),2)</f>
        <v>116.79</v>
      </c>
      <c r="I518" s="8">
        <f>ROUND(IF(K518="SIM",O518*(1-L518),IF('Controle de Grupos'!$B$11="SIM",O518*(1-'Controle de Grupos'!$E$11),O518)),2)</f>
        <v>116.79</v>
      </c>
      <c r="J518" s="10">
        <f t="shared" si="16"/>
        <v>1.0902413854638544E-5</v>
      </c>
      <c r="K518" s="33" t="s">
        <v>5596</v>
      </c>
      <c r="L518" s="39">
        <v>0.119926030854416</v>
      </c>
      <c r="M518" s="32">
        <v>132.71</v>
      </c>
      <c r="O518" s="32">
        <v>132.71</v>
      </c>
    </row>
    <row r="519" spans="1:15" ht="41.4">
      <c r="A519" s="6" t="s">
        <v>1503</v>
      </c>
      <c r="B519" s="6" t="s">
        <v>1504</v>
      </c>
      <c r="C519" s="6" t="s">
        <v>191</v>
      </c>
      <c r="D519" s="7" t="s">
        <v>1505</v>
      </c>
      <c r="E519" s="6" t="s">
        <v>236</v>
      </c>
      <c r="F519" s="8">
        <v>19.3</v>
      </c>
      <c r="G519" s="8">
        <v>10.07</v>
      </c>
      <c r="H519" s="8">
        <f>ROUND(IF(K519="SIM",M519*(1-L519),IF('Controle de Grupos'!$B$11="SIM",M519*(1-'Controle de Grupos'!$E$11),M519)),2)</f>
        <v>10.82</v>
      </c>
      <c r="I519" s="8">
        <f>ROUND(IF(K519="SIM",O519*(1-L519),IF('Controle de Grupos'!$B$11="SIM",O519*(1-'Controle de Grupos'!$E$11),O519)),2)</f>
        <v>208.92</v>
      </c>
      <c r="J519" s="10">
        <f t="shared" si="16"/>
        <v>1.9502802487465402E-5</v>
      </c>
      <c r="K519" s="33" t="s">
        <v>5596</v>
      </c>
      <c r="L519" s="39">
        <v>0.119926030854416</v>
      </c>
      <c r="M519" s="32">
        <v>12.3</v>
      </c>
      <c r="O519" s="32">
        <v>237.39</v>
      </c>
    </row>
    <row r="520" spans="1:15" ht="41.4">
      <c r="A520" s="6" t="s">
        <v>1506</v>
      </c>
      <c r="B520" s="6" t="s">
        <v>1507</v>
      </c>
      <c r="C520" s="6" t="s">
        <v>191</v>
      </c>
      <c r="D520" s="7" t="s">
        <v>1508</v>
      </c>
      <c r="E520" s="6" t="s">
        <v>236</v>
      </c>
      <c r="F520" s="8">
        <v>23.1</v>
      </c>
      <c r="G520" s="8">
        <v>14.32</v>
      </c>
      <c r="H520" s="8">
        <f>ROUND(IF(K520="SIM",M520*(1-L520),IF('Controle de Grupos'!$B$11="SIM",M520*(1-'Controle de Grupos'!$E$11),M520)),2)</f>
        <v>15.4</v>
      </c>
      <c r="I520" s="8">
        <f>ROUND(IF(K520="SIM",O520*(1-L520),IF('Controle de Grupos'!$B$11="SIM",O520*(1-'Controle de Grupos'!$E$11),O520)),2)</f>
        <v>355.77</v>
      </c>
      <c r="J520" s="10">
        <f t="shared" si="16"/>
        <v>3.3211334678180959E-5</v>
      </c>
      <c r="K520" s="33" t="s">
        <v>5596</v>
      </c>
      <c r="L520" s="39">
        <v>0.119926030854416</v>
      </c>
      <c r="M520" s="32">
        <v>17.5</v>
      </c>
      <c r="O520" s="32">
        <v>404.25</v>
      </c>
    </row>
    <row r="521" spans="1:15" ht="41.4">
      <c r="A521" s="6" t="s">
        <v>1509</v>
      </c>
      <c r="B521" s="6" t="s">
        <v>1332</v>
      </c>
      <c r="C521" s="6" t="s">
        <v>361</v>
      </c>
      <c r="D521" s="7" t="s">
        <v>1510</v>
      </c>
      <c r="E521" s="6" t="s">
        <v>236</v>
      </c>
      <c r="F521" s="8">
        <v>21.7</v>
      </c>
      <c r="G521" s="8">
        <v>72.47</v>
      </c>
      <c r="H521" s="8">
        <f>ROUND(IF(K521="SIM",M521*(1-L521),IF('Controle de Grupos'!$B$11="SIM",M521*(1-'Controle de Grupos'!$E$11),M521)),2)</f>
        <v>77.959999999999994</v>
      </c>
      <c r="I521" s="8">
        <f>ROUND(IF(K521="SIM",O521*(1-L521),IF('Controle de Grupos'!$B$11="SIM",O521*(1-'Controle de Grupos'!$E$11),O521)),2)</f>
        <v>1691.66</v>
      </c>
      <c r="J521" s="10">
        <f t="shared" si="16"/>
        <v>1.5791743660705402E-4</v>
      </c>
      <c r="K521" s="33" t="s">
        <v>5596</v>
      </c>
      <c r="L521" s="39">
        <v>0.119926030854416</v>
      </c>
      <c r="M521" s="32">
        <v>88.58</v>
      </c>
      <c r="O521" s="32">
        <v>1922.18</v>
      </c>
    </row>
    <row r="522" spans="1:15" ht="41.4">
      <c r="A522" s="6" t="s">
        <v>1511</v>
      </c>
      <c r="B522" s="6" t="s">
        <v>1332</v>
      </c>
      <c r="C522" s="6" t="s">
        <v>361</v>
      </c>
      <c r="D522" s="7" t="s">
        <v>1512</v>
      </c>
      <c r="E522" s="6" t="s">
        <v>236</v>
      </c>
      <c r="F522" s="8">
        <v>78.900000000000006</v>
      </c>
      <c r="G522" s="8">
        <v>107.86</v>
      </c>
      <c r="H522" s="8">
        <f>ROUND(IF(K522="SIM",M522*(1-L522),IF('Controle de Grupos'!$B$11="SIM",M522*(1-'Controle de Grupos'!$E$11),M522)),2)</f>
        <v>116.02</v>
      </c>
      <c r="I522" s="8">
        <f>ROUND(IF(K522="SIM",O522*(1-L522),IF('Controle de Grupos'!$B$11="SIM",O522*(1-'Controle de Grupos'!$E$11),O522)),2)</f>
        <v>9153.98</v>
      </c>
      <c r="J522" s="10">
        <f t="shared" si="16"/>
        <v>8.545293122449193E-4</v>
      </c>
      <c r="K522" s="33" t="s">
        <v>5596</v>
      </c>
      <c r="L522" s="39">
        <v>0.119926030854416</v>
      </c>
      <c r="M522" s="32">
        <v>131.83000000000001</v>
      </c>
      <c r="O522" s="32">
        <v>10401.379999999999</v>
      </c>
    </row>
    <row r="523" spans="1:15" ht="27.6">
      <c r="A523" s="6" t="s">
        <v>1513</v>
      </c>
      <c r="B523" s="6" t="s">
        <v>1514</v>
      </c>
      <c r="C523" s="6" t="s">
        <v>191</v>
      </c>
      <c r="D523" s="7" t="s">
        <v>1515</v>
      </c>
      <c r="E523" s="6" t="s">
        <v>220</v>
      </c>
      <c r="F523" s="8">
        <v>4</v>
      </c>
      <c r="G523" s="8">
        <v>157.84</v>
      </c>
      <c r="H523" s="8">
        <f>ROUND(IF(K523="SIM",M523*(1-L523),IF('Controle de Grupos'!$B$11="SIM",M523*(1-'Controle de Grupos'!$E$11),M523)),2)</f>
        <v>169.78</v>
      </c>
      <c r="I523" s="8">
        <f>ROUND(IF(K523="SIM",O523*(1-L523),IF('Controle de Grupos'!$B$11="SIM",O523*(1-'Controle de Grupos'!$E$11),O523)),2)</f>
        <v>679.14</v>
      </c>
      <c r="J523" s="10">
        <f t="shared" si="16"/>
        <v>6.339811067076993E-5</v>
      </c>
      <c r="K523" s="33" t="s">
        <v>5596</v>
      </c>
      <c r="L523" s="39">
        <v>0.119926030854416</v>
      </c>
      <c r="M523" s="32">
        <v>192.92</v>
      </c>
      <c r="O523" s="32">
        <v>771.68</v>
      </c>
    </row>
    <row r="524" spans="1:15" ht="27.6">
      <c r="A524" s="6" t="s">
        <v>1516</v>
      </c>
      <c r="B524" s="6" t="s">
        <v>1517</v>
      </c>
      <c r="C524" s="6" t="s">
        <v>191</v>
      </c>
      <c r="D524" s="7" t="s">
        <v>1518</v>
      </c>
      <c r="E524" s="6" t="s">
        <v>236</v>
      </c>
      <c r="F524" s="8">
        <v>219</v>
      </c>
      <c r="G524" s="8">
        <v>11.78</v>
      </c>
      <c r="H524" s="8">
        <f>ROUND(IF(K524="SIM",M524*(1-L524),IF('Controle de Grupos'!$B$11="SIM",M524*(1-'Controle de Grupos'!$E$11),M524)),2)</f>
        <v>12.66</v>
      </c>
      <c r="I524" s="8">
        <f>ROUND(IF(K524="SIM",O524*(1-L524),IF('Controle de Grupos'!$B$11="SIM",O524*(1-'Controle de Grupos'!$E$11),O524)),2)</f>
        <v>2773.47</v>
      </c>
      <c r="J524" s="10">
        <f t="shared" si="16"/>
        <v>2.5890502400397603E-4</v>
      </c>
      <c r="K524" s="33" t="s">
        <v>5596</v>
      </c>
      <c r="L524" s="39">
        <v>0.119926030854416</v>
      </c>
      <c r="M524" s="32">
        <v>14.39</v>
      </c>
      <c r="O524" s="32">
        <v>3151.41</v>
      </c>
    </row>
    <row r="525" spans="1:15" ht="41.4">
      <c r="A525" s="6" t="s">
        <v>1519</v>
      </c>
      <c r="B525" s="6" t="s">
        <v>1520</v>
      </c>
      <c r="C525" s="6" t="s">
        <v>191</v>
      </c>
      <c r="D525" s="7" t="s">
        <v>1521</v>
      </c>
      <c r="E525" s="6" t="s">
        <v>236</v>
      </c>
      <c r="F525" s="8">
        <v>219</v>
      </c>
      <c r="G525" s="8">
        <v>20.5</v>
      </c>
      <c r="H525" s="8">
        <f>ROUND(IF(K525="SIM",M525*(1-L525),IF('Controle de Grupos'!$B$11="SIM",M525*(1-'Controle de Grupos'!$E$11),M525)),2)</f>
        <v>22.05</v>
      </c>
      <c r="I525" s="8">
        <f>ROUND(IF(K525="SIM",O525*(1-L525),IF('Controle de Grupos'!$B$11="SIM",O525*(1-'Controle de Grupos'!$E$11),O525)),2)</f>
        <v>4828.04</v>
      </c>
      <c r="J525" s="10">
        <f t="shared" si="16"/>
        <v>4.5070031840696183E-4</v>
      </c>
      <c r="K525" s="33" t="s">
        <v>5596</v>
      </c>
      <c r="L525" s="39">
        <v>0.119926030854416</v>
      </c>
      <c r="M525" s="32">
        <v>25.05</v>
      </c>
      <c r="O525" s="32">
        <v>5485.95</v>
      </c>
    </row>
    <row r="526" spans="1:15" ht="41.4">
      <c r="A526" s="6" t="s">
        <v>1522</v>
      </c>
      <c r="B526" s="6" t="s">
        <v>1523</v>
      </c>
      <c r="C526" s="6" t="s">
        <v>191</v>
      </c>
      <c r="D526" s="7" t="s">
        <v>1524</v>
      </c>
      <c r="E526" s="6" t="s">
        <v>236</v>
      </c>
      <c r="F526" s="8">
        <v>1.5</v>
      </c>
      <c r="G526" s="8">
        <v>11.74</v>
      </c>
      <c r="H526" s="8">
        <f>ROUND(IF(K526="SIM",M526*(1-L526),IF('Controle de Grupos'!$B$11="SIM",M526*(1-'Controle de Grupos'!$E$11),M526)),2)</f>
        <v>12.62</v>
      </c>
      <c r="I526" s="8">
        <f>ROUND(IF(K526="SIM",O526*(1-L526),IF('Controle de Grupos'!$B$11="SIM",O526*(1-'Controle de Grupos'!$E$11),O526)),2)</f>
        <v>18.93</v>
      </c>
      <c r="J526" s="10">
        <f t="shared" si="16"/>
        <v>1.7671264172301363E-6</v>
      </c>
      <c r="K526" s="33" t="s">
        <v>5596</v>
      </c>
      <c r="L526" s="39">
        <v>0.119926030854416</v>
      </c>
      <c r="M526" s="32">
        <v>14.34</v>
      </c>
      <c r="O526" s="32">
        <v>21.51</v>
      </c>
    </row>
    <row r="527" spans="1:15" ht="41.4">
      <c r="A527" s="6" t="s">
        <v>1525</v>
      </c>
      <c r="B527" s="6" t="s">
        <v>1526</v>
      </c>
      <c r="C527" s="6" t="s">
        <v>191</v>
      </c>
      <c r="D527" s="7" t="s">
        <v>1527</v>
      </c>
      <c r="E527" s="6" t="s">
        <v>236</v>
      </c>
      <c r="F527" s="8">
        <v>1098.7</v>
      </c>
      <c r="G527" s="8">
        <v>13.76</v>
      </c>
      <c r="H527" s="8">
        <f>ROUND(IF(K527="SIM",M527*(1-L527),IF('Controle de Grupos'!$B$11="SIM",M527*(1-'Controle de Grupos'!$E$11),M527)),2)</f>
        <v>14.79</v>
      </c>
      <c r="I527" s="8">
        <f>ROUND(IF(K527="SIM",O527*(1-L527),IF('Controle de Grupos'!$B$11="SIM",O527*(1-'Controle de Grupos'!$E$11),O527)),2)</f>
        <v>16254.21</v>
      </c>
      <c r="J527" s="10">
        <f t="shared" si="16"/>
        <v>1.5173398775597598E-3</v>
      </c>
      <c r="K527" s="33" t="s">
        <v>5596</v>
      </c>
      <c r="L527" s="39">
        <v>0.119926030854416</v>
      </c>
      <c r="M527" s="32">
        <v>16.809999999999999</v>
      </c>
      <c r="O527" s="32">
        <v>18469.14</v>
      </c>
    </row>
    <row r="528" spans="1:15" ht="41.4">
      <c r="A528" s="6" t="s">
        <v>1528</v>
      </c>
      <c r="B528" s="6" t="s">
        <v>1529</v>
      </c>
      <c r="C528" s="6" t="s">
        <v>191</v>
      </c>
      <c r="D528" s="7" t="s">
        <v>1530</v>
      </c>
      <c r="E528" s="6" t="s">
        <v>236</v>
      </c>
      <c r="F528" s="8">
        <v>366.7</v>
      </c>
      <c r="G528" s="8">
        <v>18.010000000000002</v>
      </c>
      <c r="H528" s="8">
        <f>ROUND(IF(K528="SIM",M528*(1-L528),IF('Controle de Grupos'!$B$11="SIM",M528*(1-'Controle de Grupos'!$E$11),M528)),2)</f>
        <v>19.37</v>
      </c>
      <c r="I528" s="8">
        <f>ROUND(IF(K528="SIM",O528*(1-L528),IF('Controle de Grupos'!$B$11="SIM",O528*(1-'Controle de Grupos'!$E$11),O528)),2)</f>
        <v>7103.13</v>
      </c>
      <c r="J528" s="10">
        <f t="shared" si="16"/>
        <v>6.6308128198731635E-4</v>
      </c>
      <c r="K528" s="33" t="s">
        <v>5596</v>
      </c>
      <c r="L528" s="39">
        <v>0.119926030854416</v>
      </c>
      <c r="M528" s="32">
        <v>22.01</v>
      </c>
      <c r="O528" s="32">
        <v>8071.06</v>
      </c>
    </row>
    <row r="529" spans="1:15" ht="41.4">
      <c r="A529" s="6" t="s">
        <v>1531</v>
      </c>
      <c r="B529" s="6" t="s">
        <v>1532</v>
      </c>
      <c r="C529" s="6" t="s">
        <v>191</v>
      </c>
      <c r="D529" s="7" t="s">
        <v>1533</v>
      </c>
      <c r="E529" s="6" t="s">
        <v>236</v>
      </c>
      <c r="F529" s="8">
        <v>26.7</v>
      </c>
      <c r="G529" s="8">
        <v>22.28</v>
      </c>
      <c r="H529" s="8">
        <f>ROUND(IF(K529="SIM",M529*(1-L529),IF('Controle de Grupos'!$B$11="SIM",M529*(1-'Controle de Grupos'!$E$11),M529)),2)</f>
        <v>23.96</v>
      </c>
      <c r="I529" s="8">
        <f>ROUND(IF(K529="SIM",O529*(1-L529),IF('Controle de Grupos'!$B$11="SIM",O529*(1-'Controle de Grupos'!$E$11),O529)),2)</f>
        <v>639.85</v>
      </c>
      <c r="J529" s="10">
        <f t="shared" si="16"/>
        <v>5.9730366511606064E-5</v>
      </c>
      <c r="K529" s="33" t="s">
        <v>5596</v>
      </c>
      <c r="L529" s="39">
        <v>0.119926030854416</v>
      </c>
      <c r="M529" s="32">
        <v>27.23</v>
      </c>
      <c r="O529" s="32">
        <v>727.04</v>
      </c>
    </row>
    <row r="530" spans="1:15" ht="41.4">
      <c r="A530" s="6" t="s">
        <v>1534</v>
      </c>
      <c r="B530" s="6" t="s">
        <v>1535</v>
      </c>
      <c r="C530" s="6" t="s">
        <v>191</v>
      </c>
      <c r="D530" s="7" t="s">
        <v>1536</v>
      </c>
      <c r="E530" s="6" t="s">
        <v>236</v>
      </c>
      <c r="F530" s="8">
        <v>15.1</v>
      </c>
      <c r="G530" s="8">
        <v>20.5</v>
      </c>
      <c r="H530" s="8">
        <f>ROUND(IF(K530="SIM",M530*(1-L530),IF('Controle de Grupos'!$B$11="SIM",M530*(1-'Controle de Grupos'!$E$11),M530)),2)</f>
        <v>22.05</v>
      </c>
      <c r="I530" s="8">
        <f>ROUND(IF(K530="SIM",O530*(1-L530),IF('Controle de Grupos'!$B$11="SIM",O530*(1-'Controle de Grupos'!$E$11),O530)),2)</f>
        <v>332.89</v>
      </c>
      <c r="J530" s="10">
        <f t="shared" si="16"/>
        <v>3.1075473482923404E-5</v>
      </c>
      <c r="K530" s="33" t="s">
        <v>5596</v>
      </c>
      <c r="L530" s="39">
        <v>0.119926030854416</v>
      </c>
      <c r="M530" s="32">
        <v>25.05</v>
      </c>
      <c r="O530" s="32">
        <v>378.25</v>
      </c>
    </row>
    <row r="531" spans="1:15" ht="41.4">
      <c r="A531" s="6" t="s">
        <v>1537</v>
      </c>
      <c r="B531" s="6" t="s">
        <v>1538</v>
      </c>
      <c r="C531" s="6" t="s">
        <v>191</v>
      </c>
      <c r="D531" s="7" t="s">
        <v>1539</v>
      </c>
      <c r="E531" s="6" t="s">
        <v>236</v>
      </c>
      <c r="F531" s="8">
        <v>3.6</v>
      </c>
      <c r="G531" s="8">
        <v>29.48</v>
      </c>
      <c r="H531" s="8">
        <f>ROUND(IF(K531="SIM",M531*(1-L531),IF('Controle de Grupos'!$B$11="SIM",M531*(1-'Controle de Grupos'!$E$11),M531)),2)</f>
        <v>31.71</v>
      </c>
      <c r="I531" s="8">
        <f>ROUND(IF(K531="SIM",O531*(1-L531),IF('Controle de Grupos'!$B$11="SIM",O531*(1-'Controle de Grupos'!$E$11),O531)),2)</f>
        <v>114.15</v>
      </c>
      <c r="J531" s="10">
        <f t="shared" si="16"/>
        <v>1.0655968332108827E-5</v>
      </c>
      <c r="K531" s="33" t="s">
        <v>5596</v>
      </c>
      <c r="L531" s="39">
        <v>0.119926030854416</v>
      </c>
      <c r="M531" s="32">
        <v>36.03</v>
      </c>
      <c r="O531" s="32">
        <v>129.69999999999999</v>
      </c>
    </row>
    <row r="532" spans="1:15" ht="41.4">
      <c r="A532" s="6" t="s">
        <v>1540</v>
      </c>
      <c r="B532" s="6" t="s">
        <v>1541</v>
      </c>
      <c r="C532" s="6" t="s">
        <v>191</v>
      </c>
      <c r="D532" s="7" t="s">
        <v>1542</v>
      </c>
      <c r="E532" s="6" t="s">
        <v>236</v>
      </c>
      <c r="F532" s="8">
        <v>3.3</v>
      </c>
      <c r="G532" s="8">
        <v>40.5</v>
      </c>
      <c r="H532" s="8">
        <f>ROUND(IF(K532="SIM",M532*(1-L532),IF('Controle de Grupos'!$B$11="SIM",M532*(1-'Controle de Grupos'!$E$11),M532)),2)</f>
        <v>43.56</v>
      </c>
      <c r="I532" s="8">
        <f>ROUND(IF(K532="SIM",O532*(1-L532),IF('Controle de Grupos'!$B$11="SIM",O532*(1-'Controle de Grupos'!$E$11),O532)),2)</f>
        <v>143.76</v>
      </c>
      <c r="J532" s="10">
        <f t="shared" si="16"/>
        <v>1.3420078908663729E-5</v>
      </c>
      <c r="K532" s="33" t="s">
        <v>5596</v>
      </c>
      <c r="L532" s="39">
        <v>0.119926030854416</v>
      </c>
      <c r="M532" s="32">
        <v>49.5</v>
      </c>
      <c r="O532" s="32">
        <v>163.35</v>
      </c>
    </row>
    <row r="533" spans="1:15" ht="41.4">
      <c r="A533" s="6" t="s">
        <v>1543</v>
      </c>
      <c r="B533" s="6" t="s">
        <v>1544</v>
      </c>
      <c r="C533" s="6" t="s">
        <v>191</v>
      </c>
      <c r="D533" s="7" t="s">
        <v>1545</v>
      </c>
      <c r="E533" s="6" t="s">
        <v>236</v>
      </c>
      <c r="F533" s="8">
        <v>12.9</v>
      </c>
      <c r="G533" s="8">
        <v>49.12</v>
      </c>
      <c r="H533" s="8">
        <f>ROUND(IF(K533="SIM",M533*(1-L533),IF('Controle de Grupos'!$B$11="SIM",M533*(1-'Controle de Grupos'!$E$11),M533)),2)</f>
        <v>52.83</v>
      </c>
      <c r="I533" s="8">
        <f>ROUND(IF(K533="SIM",O533*(1-L533),IF('Controle de Grupos'!$B$11="SIM",O533*(1-'Controle de Grupos'!$E$11),O533)),2)</f>
        <v>681.51</v>
      </c>
      <c r="J533" s="10">
        <f t="shared" si="16"/>
        <v>6.3619351537586382E-5</v>
      </c>
      <c r="K533" s="33" t="s">
        <v>5596</v>
      </c>
      <c r="L533" s="39">
        <v>0.119926030854416</v>
      </c>
      <c r="M533" s="32">
        <v>60.03</v>
      </c>
      <c r="O533" s="32">
        <v>774.38</v>
      </c>
    </row>
    <row r="534" spans="1:15">
      <c r="A534" s="6" t="s">
        <v>1546</v>
      </c>
      <c r="B534" s="6" t="s">
        <v>1547</v>
      </c>
      <c r="C534" s="6" t="s">
        <v>509</v>
      </c>
      <c r="D534" s="7" t="s">
        <v>1548</v>
      </c>
      <c r="E534" s="6" t="s">
        <v>236</v>
      </c>
      <c r="F534" s="8">
        <v>1</v>
      </c>
      <c r="G534" s="8">
        <v>292.5</v>
      </c>
      <c r="H534" s="8">
        <f>ROUND(IF(K534="SIM",M534*(1-L534),IF('Controle de Grupos'!$B$11="SIM",M534*(1-'Controle de Grupos'!$E$11),M534)),2)</f>
        <v>314.64</v>
      </c>
      <c r="I534" s="8">
        <f>ROUND(IF(K534="SIM",O534*(1-L534),IF('Controle de Grupos'!$B$11="SIM",O534*(1-'Controle de Grupos'!$E$11),O534)),2)</f>
        <v>314.64</v>
      </c>
      <c r="J534" s="10">
        <f t="shared" si="16"/>
        <v>2.9371825457860015E-5</v>
      </c>
      <c r="K534" s="33" t="s">
        <v>5596</v>
      </c>
      <c r="L534" s="39">
        <v>0.119926030854416</v>
      </c>
      <c r="M534" s="32">
        <v>357.52</v>
      </c>
      <c r="O534" s="32">
        <v>357.52</v>
      </c>
    </row>
    <row r="535" spans="1:15" ht="69">
      <c r="A535" s="6" t="s">
        <v>1549</v>
      </c>
      <c r="B535" s="6" t="s">
        <v>1550</v>
      </c>
      <c r="C535" s="6" t="s">
        <v>165</v>
      </c>
      <c r="D535" s="7" t="s">
        <v>1551</v>
      </c>
      <c r="E535" s="6" t="s">
        <v>236</v>
      </c>
      <c r="F535" s="8">
        <v>372.5</v>
      </c>
      <c r="G535" s="8">
        <v>111.6</v>
      </c>
      <c r="H535" s="8">
        <f>ROUND(IF(K535="SIM",M535*(1-L535),IF('Controle de Grupos'!$B$11="SIM",M535*(1-'Controle de Grupos'!$E$11),M535)),2)</f>
        <v>120.04</v>
      </c>
      <c r="I535" s="8">
        <f>ROUND(IF(K535="SIM",O535*(1-L535),IF('Controle de Grupos'!$B$11="SIM",O535*(1-'Controle de Grupos'!$E$11),O535)),2)</f>
        <v>44715.68</v>
      </c>
      <c r="J535" s="10">
        <f t="shared" si="16"/>
        <v>4.1742345162392638E-3</v>
      </c>
      <c r="K535" s="33" t="s">
        <v>5596</v>
      </c>
      <c r="L535" s="39">
        <v>0.119926030854416</v>
      </c>
      <c r="M535" s="32">
        <v>136.4</v>
      </c>
      <c r="O535" s="32">
        <v>50809</v>
      </c>
    </row>
    <row r="536" spans="1:15" ht="69">
      <c r="A536" s="6" t="s">
        <v>1552</v>
      </c>
      <c r="B536" s="6" t="s">
        <v>1553</v>
      </c>
      <c r="C536" s="6" t="s">
        <v>165</v>
      </c>
      <c r="D536" s="7" t="s">
        <v>1554</v>
      </c>
      <c r="E536" s="6" t="s">
        <v>236</v>
      </c>
      <c r="F536" s="8">
        <v>99.5</v>
      </c>
      <c r="G536" s="8">
        <v>226</v>
      </c>
      <c r="H536" s="8">
        <f>ROUND(IF(K536="SIM",M536*(1-L536),IF('Controle de Grupos'!$B$11="SIM",M536*(1-'Controle de Grupos'!$E$11),M536)),2)</f>
        <v>243.1</v>
      </c>
      <c r="I536" s="8">
        <f>ROUND(IF(K536="SIM",O536*(1-L536),IF('Controle de Grupos'!$B$11="SIM",O536*(1-'Controle de Grupos'!$E$11),O536)),2)</f>
        <v>24188.73</v>
      </c>
      <c r="J536" s="10">
        <f t="shared" si="16"/>
        <v>2.2580318955228271E-3</v>
      </c>
      <c r="K536" s="33" t="s">
        <v>5596</v>
      </c>
      <c r="L536" s="39">
        <v>0.119926030854416</v>
      </c>
      <c r="M536" s="32">
        <v>276.23</v>
      </c>
      <c r="O536" s="32">
        <v>27484.880000000001</v>
      </c>
    </row>
    <row r="537" spans="1:15">
      <c r="A537" s="6" t="s">
        <v>1555</v>
      </c>
      <c r="B537" s="6" t="s">
        <v>1556</v>
      </c>
      <c r="C537" s="6" t="s">
        <v>509</v>
      </c>
      <c r="D537" s="7" t="s">
        <v>1557</v>
      </c>
      <c r="E537" s="6" t="s">
        <v>220</v>
      </c>
      <c r="F537" s="8">
        <v>1</v>
      </c>
      <c r="G537" s="8">
        <v>47.46</v>
      </c>
      <c r="H537" s="8">
        <f>ROUND(IF(K537="SIM",M537*(1-L537),IF('Controle de Grupos'!$B$11="SIM",M537*(1-'Controle de Grupos'!$E$11),M537)),2)</f>
        <v>51.05</v>
      </c>
      <c r="I537" s="8">
        <f>ROUND(IF(K537="SIM",O537*(1-L537),IF('Controle de Grupos'!$B$11="SIM",O537*(1-'Controle de Grupos'!$E$11),O537)),2)</f>
        <v>51.05</v>
      </c>
      <c r="J537" s="10">
        <f t="shared" si="16"/>
        <v>4.7655469413417044E-6</v>
      </c>
      <c r="K537" s="33" t="s">
        <v>5596</v>
      </c>
      <c r="L537" s="39">
        <v>0.119926030854416</v>
      </c>
      <c r="M537" s="32">
        <v>58.01</v>
      </c>
      <c r="O537" s="32">
        <v>58.01</v>
      </c>
    </row>
    <row r="538" spans="1:15">
      <c r="A538" s="6" t="s">
        <v>1558</v>
      </c>
      <c r="B538" s="6" t="s">
        <v>1559</v>
      </c>
      <c r="C538" s="6" t="s">
        <v>509</v>
      </c>
      <c r="D538" s="7" t="s">
        <v>1560</v>
      </c>
      <c r="E538" s="6" t="s">
        <v>220</v>
      </c>
      <c r="F538" s="8">
        <v>1</v>
      </c>
      <c r="G538" s="8">
        <v>135.86000000000001</v>
      </c>
      <c r="H538" s="8">
        <f>ROUND(IF(K538="SIM",M538*(1-L538),IF('Controle de Grupos'!$B$11="SIM",M538*(1-'Controle de Grupos'!$E$11),M538)),2)</f>
        <v>146.15</v>
      </c>
      <c r="I538" s="8">
        <f>ROUND(IF(K538="SIM",O538*(1-L538),IF('Controle de Grupos'!$B$11="SIM",O538*(1-'Controle de Grupos'!$E$11),O538)),2)</f>
        <v>146.15</v>
      </c>
      <c r="J538" s="10">
        <f t="shared" si="16"/>
        <v>1.3643186787014498E-5</v>
      </c>
      <c r="K538" s="33" t="s">
        <v>5596</v>
      </c>
      <c r="L538" s="39">
        <v>0.119926030854416</v>
      </c>
      <c r="M538" s="32">
        <v>166.06</v>
      </c>
      <c r="O538" s="32">
        <v>166.06</v>
      </c>
    </row>
    <row r="539" spans="1:15" ht="41.4">
      <c r="A539" s="6" t="s">
        <v>1561</v>
      </c>
      <c r="B539" s="6" t="s">
        <v>1562</v>
      </c>
      <c r="C539" s="6" t="s">
        <v>191</v>
      </c>
      <c r="D539" s="7" t="s">
        <v>1563</v>
      </c>
      <c r="E539" s="6" t="s">
        <v>220</v>
      </c>
      <c r="F539" s="8">
        <v>1</v>
      </c>
      <c r="G539" s="8">
        <v>14</v>
      </c>
      <c r="H539" s="8">
        <f>ROUND(IF(K539="SIM",M539*(1-L539),IF('Controle de Grupos'!$B$11="SIM",M539*(1-'Controle de Grupos'!$E$11),M539)),2)</f>
        <v>15.06</v>
      </c>
      <c r="I539" s="8">
        <f>ROUND(IF(K539="SIM",O539*(1-L539),IF('Controle de Grupos'!$B$11="SIM",O539*(1-'Controle de Grupos'!$E$11),O539)),2)</f>
        <v>15.06</v>
      </c>
      <c r="J539" s="10">
        <f t="shared" si="16"/>
        <v>1.4058596853399818E-6</v>
      </c>
      <c r="K539" s="33" t="s">
        <v>5596</v>
      </c>
      <c r="L539" s="39">
        <v>0.119926030854416</v>
      </c>
      <c r="M539" s="32">
        <v>17.11</v>
      </c>
      <c r="O539" s="32">
        <v>17.11</v>
      </c>
    </row>
    <row r="540" spans="1:15" ht="41.4">
      <c r="A540" s="6" t="s">
        <v>1564</v>
      </c>
      <c r="B540" s="6" t="s">
        <v>1565</v>
      </c>
      <c r="C540" s="6" t="s">
        <v>191</v>
      </c>
      <c r="D540" s="7" t="s">
        <v>1566</v>
      </c>
      <c r="E540" s="6" t="s">
        <v>220</v>
      </c>
      <c r="F540" s="8">
        <v>5</v>
      </c>
      <c r="G540" s="8">
        <v>21.19</v>
      </c>
      <c r="H540" s="8">
        <f>ROUND(IF(K540="SIM",M540*(1-L540),IF('Controle de Grupos'!$B$11="SIM",M540*(1-'Controle de Grupos'!$E$11),M540)),2)</f>
        <v>22.79</v>
      </c>
      <c r="I540" s="8">
        <f>ROUND(IF(K540="SIM",O540*(1-L540),IF('Controle de Grupos'!$B$11="SIM",O540*(1-'Controle de Grupos'!$E$11),O540)),2)</f>
        <v>113.97</v>
      </c>
      <c r="J540" s="10">
        <f t="shared" si="16"/>
        <v>1.0639165228299981E-5</v>
      </c>
      <c r="K540" s="33" t="s">
        <v>5596</v>
      </c>
      <c r="L540" s="39">
        <v>0.119926030854416</v>
      </c>
      <c r="M540" s="32">
        <v>25.9</v>
      </c>
      <c r="O540" s="32">
        <v>129.5</v>
      </c>
    </row>
    <row r="541" spans="1:15" ht="41.4">
      <c r="A541" s="6" t="s">
        <v>1567</v>
      </c>
      <c r="B541" s="6" t="s">
        <v>1568</v>
      </c>
      <c r="C541" s="6" t="s">
        <v>191</v>
      </c>
      <c r="D541" s="7" t="s">
        <v>1569</v>
      </c>
      <c r="E541" s="6" t="s">
        <v>220</v>
      </c>
      <c r="F541" s="8">
        <v>4</v>
      </c>
      <c r="G541" s="8">
        <v>10.01</v>
      </c>
      <c r="H541" s="8">
        <f>ROUND(IF(K541="SIM",M541*(1-L541),IF('Controle de Grupos'!$B$11="SIM",M541*(1-'Controle de Grupos'!$E$11),M541)),2)</f>
        <v>10.76</v>
      </c>
      <c r="I541" s="8">
        <f>ROUND(IF(K541="SIM",O541*(1-L541),IF('Controle de Grupos'!$B$11="SIM",O541*(1-'Controle de Grupos'!$E$11),O541)),2)</f>
        <v>43.05</v>
      </c>
      <c r="J541" s="10">
        <f t="shared" si="16"/>
        <v>4.0187423276152857E-6</v>
      </c>
      <c r="K541" s="33" t="s">
        <v>5596</v>
      </c>
      <c r="L541" s="39">
        <v>0.119926030854416</v>
      </c>
      <c r="M541" s="32">
        <v>12.23</v>
      </c>
      <c r="O541" s="32">
        <v>48.92</v>
      </c>
    </row>
    <row r="542" spans="1:15">
      <c r="A542" s="6" t="s">
        <v>1570</v>
      </c>
      <c r="B542" s="6" t="s">
        <v>1571</v>
      </c>
      <c r="C542" s="6" t="s">
        <v>509</v>
      </c>
      <c r="D542" s="7" t="s">
        <v>1572</v>
      </c>
      <c r="E542" s="6" t="s">
        <v>220</v>
      </c>
      <c r="F542" s="8">
        <v>2</v>
      </c>
      <c r="G542" s="8">
        <v>51.38</v>
      </c>
      <c r="H542" s="8">
        <f>ROUND(IF(K542="SIM",M542*(1-L542),IF('Controle de Grupos'!$B$11="SIM",M542*(1-'Controle de Grupos'!$E$11),M542)),2)</f>
        <v>55.27</v>
      </c>
      <c r="I542" s="8">
        <f>ROUND(IF(K542="SIM",O542*(1-L542),IF('Controle de Grupos'!$B$11="SIM",O542*(1-'Controle de Grupos'!$E$11),O542)),2)</f>
        <v>110.54</v>
      </c>
      <c r="J542" s="10">
        <f t="shared" si="16"/>
        <v>1.031897275016478E-5</v>
      </c>
      <c r="K542" s="33" t="s">
        <v>5596</v>
      </c>
      <c r="L542" s="39">
        <v>0.119926030854416</v>
      </c>
      <c r="M542" s="32">
        <v>62.8</v>
      </c>
      <c r="O542" s="32">
        <v>125.6</v>
      </c>
    </row>
    <row r="543" spans="1:15" ht="41.4">
      <c r="A543" s="6" t="s">
        <v>1573</v>
      </c>
      <c r="B543" s="6" t="s">
        <v>1574</v>
      </c>
      <c r="C543" s="6" t="s">
        <v>191</v>
      </c>
      <c r="D543" s="7" t="s">
        <v>1575</v>
      </c>
      <c r="E543" s="6" t="s">
        <v>220</v>
      </c>
      <c r="F543" s="8">
        <v>592</v>
      </c>
      <c r="G543" s="8">
        <v>11.69</v>
      </c>
      <c r="H543" s="8">
        <f>ROUND(IF(K543="SIM",M543*(1-L543),IF('Controle de Grupos'!$B$11="SIM",M543*(1-'Controle de Grupos'!$E$11),M543)),2)</f>
        <v>12.57</v>
      </c>
      <c r="I543" s="8">
        <f>ROUND(IF(K543="SIM",O543*(1-L543),IF('Controle de Grupos'!$B$11="SIM",O543*(1-'Controle de Grupos'!$E$11),O543)),2)</f>
        <v>7439.93</v>
      </c>
      <c r="J543" s="10">
        <f t="shared" si="16"/>
        <v>6.9452175622519859E-4</v>
      </c>
      <c r="K543" s="33" t="s">
        <v>5596</v>
      </c>
      <c r="L543" s="39">
        <v>0.119926030854416</v>
      </c>
      <c r="M543" s="32">
        <v>14.28</v>
      </c>
      <c r="O543" s="32">
        <v>8453.76</v>
      </c>
    </row>
    <row r="544" spans="1:15">
      <c r="A544" s="15" t="s">
        <v>123</v>
      </c>
      <c r="B544" s="15"/>
      <c r="C544" s="15"/>
      <c r="D544" s="16" t="s">
        <v>124</v>
      </c>
      <c r="E544" s="15"/>
      <c r="F544" s="17">
        <v>1</v>
      </c>
      <c r="G544" s="17"/>
      <c r="H544" s="17">
        <f>SUM(I545,I546,I547,I548,I549,I550,I551,I552,I553,I554,I555,I556,I557,I558)</f>
        <v>615829.26</v>
      </c>
      <c r="I544" s="17">
        <f>H544</f>
        <v>615829.26</v>
      </c>
      <c r="J544" s="18">
        <f t="shared" si="16"/>
        <v>5.7488016579465721E-2</v>
      </c>
      <c r="K544" s="33" t="s">
        <v>5599</v>
      </c>
      <c r="L544" s="39">
        <v>0</v>
      </c>
      <c r="M544" s="32"/>
      <c r="O544" s="32"/>
    </row>
    <row r="545" spans="1:15" ht="41.4">
      <c r="A545" s="6" t="s">
        <v>1576</v>
      </c>
      <c r="B545" s="6" t="s">
        <v>1577</v>
      </c>
      <c r="C545" s="6" t="s">
        <v>191</v>
      </c>
      <c r="D545" s="7" t="s">
        <v>1578</v>
      </c>
      <c r="E545" s="6" t="s">
        <v>236</v>
      </c>
      <c r="F545" s="8">
        <v>9877.1</v>
      </c>
      <c r="G545" s="8">
        <v>7.68</v>
      </c>
      <c r="H545" s="8">
        <f>ROUND(IF(K545="SIM",M545*(1-L545),IF('Controle de Grupos'!$B$11="SIM",M545*(1-'Controle de Grupos'!$E$11),M545)),2)</f>
        <v>8.26</v>
      </c>
      <c r="I545" s="8">
        <f>ROUND(IF(K545="SIM",O545*(1-L545),IF('Controle de Grupos'!$B$11="SIM",O545*(1-'Controle de Grupos'!$E$11),O545)),2)</f>
        <v>81536.38</v>
      </c>
      <c r="J545" s="10">
        <f t="shared" si="16"/>
        <v>7.6114680963188033E-3</v>
      </c>
      <c r="K545" s="33" t="s">
        <v>5596</v>
      </c>
      <c r="L545" s="39">
        <v>0.119926030854416</v>
      </c>
      <c r="M545" s="32">
        <v>9.3800000000000008</v>
      </c>
      <c r="O545" s="32">
        <v>92647.19</v>
      </c>
    </row>
    <row r="546" spans="1:15" ht="41.4">
      <c r="A546" s="6" t="s">
        <v>1579</v>
      </c>
      <c r="B546" s="6" t="s">
        <v>1580</v>
      </c>
      <c r="C546" s="6" t="s">
        <v>191</v>
      </c>
      <c r="D546" s="7" t="s">
        <v>1581</v>
      </c>
      <c r="E546" s="6" t="s">
        <v>236</v>
      </c>
      <c r="F546" s="8">
        <v>266.3</v>
      </c>
      <c r="G546" s="8">
        <v>8.14</v>
      </c>
      <c r="H546" s="8">
        <f>ROUND(IF(K546="SIM",M546*(1-L546),IF('Controle de Grupos'!$B$11="SIM",M546*(1-'Controle de Grupos'!$E$11),M546)),2)</f>
        <v>8.75</v>
      </c>
      <c r="I546" s="8">
        <f>ROUND(IF(K546="SIM",O546*(1-L546),IF('Controle de Grupos'!$B$11="SIM",O546*(1-'Controle de Grupos'!$E$11),O546)),2)</f>
        <v>2329.5700000000002</v>
      </c>
      <c r="J546" s="10">
        <f t="shared" si="16"/>
        <v>2.1746670299983142E-4</v>
      </c>
      <c r="K546" s="33" t="s">
        <v>5596</v>
      </c>
      <c r="L546" s="39">
        <v>0.119926030854416</v>
      </c>
      <c r="M546" s="32">
        <v>9.94</v>
      </c>
      <c r="O546" s="32">
        <v>2647.02</v>
      </c>
    </row>
    <row r="547" spans="1:15" ht="41.4">
      <c r="A547" s="6" t="s">
        <v>1582</v>
      </c>
      <c r="B547" s="6" t="s">
        <v>1583</v>
      </c>
      <c r="C547" s="6" t="s">
        <v>191</v>
      </c>
      <c r="D547" s="7" t="s">
        <v>1584</v>
      </c>
      <c r="E547" s="6" t="s">
        <v>236</v>
      </c>
      <c r="F547" s="8">
        <v>515.20000000000005</v>
      </c>
      <c r="G547" s="8">
        <v>10.64</v>
      </c>
      <c r="H547" s="8">
        <f>ROUND(IF(K547="SIM",M547*(1-L547),IF('Controle de Grupos'!$B$11="SIM",M547*(1-'Controle de Grupos'!$E$11),M547)),2)</f>
        <v>11.44</v>
      </c>
      <c r="I547" s="8">
        <f>ROUND(IF(K547="SIM",O547*(1-L547),IF('Controle de Grupos'!$B$11="SIM",O547*(1-'Controle de Grupos'!$E$11),O547)),2)</f>
        <v>5894.38</v>
      </c>
      <c r="J547" s="10">
        <f t="shared" si="16"/>
        <v>5.5024377238209043E-4</v>
      </c>
      <c r="K547" s="33" t="s">
        <v>5596</v>
      </c>
      <c r="L547" s="39">
        <v>0.119926030854416</v>
      </c>
      <c r="M547" s="32">
        <v>13</v>
      </c>
      <c r="O547" s="32">
        <v>6697.6</v>
      </c>
    </row>
    <row r="548" spans="1:15" ht="41.4">
      <c r="A548" s="6" t="s">
        <v>1585</v>
      </c>
      <c r="B548" s="6" t="s">
        <v>1586</v>
      </c>
      <c r="C548" s="6" t="s">
        <v>191</v>
      </c>
      <c r="D548" s="7" t="s">
        <v>1587</v>
      </c>
      <c r="E548" s="6" t="s">
        <v>236</v>
      </c>
      <c r="F548" s="8">
        <v>2322.1999999999998</v>
      </c>
      <c r="G548" s="8">
        <v>18.66</v>
      </c>
      <c r="H548" s="8">
        <f>ROUND(IF(K548="SIM",M548*(1-L548),IF('Controle de Grupos'!$B$11="SIM",M548*(1-'Controle de Grupos'!$E$11),M548)),2)</f>
        <v>20.07</v>
      </c>
      <c r="I548" s="8">
        <f>ROUND(IF(K548="SIM",O548*(1-L548),IF('Controle de Grupos'!$B$11="SIM",O548*(1-'Controle de Grupos'!$E$11),O548)),2)</f>
        <v>46596.54</v>
      </c>
      <c r="J548" s="10">
        <f t="shared" si="16"/>
        <v>4.349813881960948E-3</v>
      </c>
      <c r="K548" s="33" t="s">
        <v>5596</v>
      </c>
      <c r="L548" s="39">
        <v>0.119926030854416</v>
      </c>
      <c r="M548" s="32">
        <v>22.8</v>
      </c>
      <c r="O548" s="32">
        <v>52946.16</v>
      </c>
    </row>
    <row r="549" spans="1:15" ht="41.4">
      <c r="A549" s="6" t="s">
        <v>1588</v>
      </c>
      <c r="B549" s="6" t="s">
        <v>1589</v>
      </c>
      <c r="C549" s="6" t="s">
        <v>191</v>
      </c>
      <c r="D549" s="7" t="s">
        <v>1590</v>
      </c>
      <c r="E549" s="6" t="s">
        <v>236</v>
      </c>
      <c r="F549" s="8">
        <v>604.4</v>
      </c>
      <c r="G549" s="8">
        <v>18.059999999999999</v>
      </c>
      <c r="H549" s="8">
        <f>ROUND(IF(K549="SIM",M549*(1-L549),IF('Controle de Grupos'!$B$11="SIM",M549*(1-'Controle de Grupos'!$E$11),M549)),2)</f>
        <v>19.420000000000002</v>
      </c>
      <c r="I549" s="8">
        <f>ROUND(IF(K549="SIM",O549*(1-L549),IF('Controle de Grupos'!$B$11="SIM",O549*(1-'Controle de Grupos'!$E$11),O549)),2)</f>
        <v>11739.39</v>
      </c>
      <c r="J549" s="10">
        <f t="shared" si="16"/>
        <v>1.0958788267917217E-3</v>
      </c>
      <c r="K549" s="33" t="s">
        <v>5596</v>
      </c>
      <c r="L549" s="39">
        <v>0.119926030854416</v>
      </c>
      <c r="M549" s="32">
        <v>22.07</v>
      </c>
      <c r="O549" s="32">
        <v>13339.1</v>
      </c>
    </row>
    <row r="550" spans="1:15" ht="41.4">
      <c r="A550" s="6" t="s">
        <v>1591</v>
      </c>
      <c r="B550" s="6" t="s">
        <v>1592</v>
      </c>
      <c r="C550" s="6" t="s">
        <v>191</v>
      </c>
      <c r="D550" s="7" t="s">
        <v>1593</v>
      </c>
      <c r="E550" s="6" t="s">
        <v>236</v>
      </c>
      <c r="F550" s="8">
        <v>564</v>
      </c>
      <c r="G550" s="8">
        <v>27.05</v>
      </c>
      <c r="H550" s="8">
        <f>ROUND(IF(K550="SIM",M550*(1-L550),IF('Controle de Grupos'!$B$11="SIM",M550*(1-'Controle de Grupos'!$E$11),M550)),2)</f>
        <v>29.1</v>
      </c>
      <c r="I550" s="8">
        <f>ROUND(IF(K550="SIM",O550*(1-L550),IF('Controle de Grupos'!$B$11="SIM",O550*(1-'Controle de Grupos'!$E$11),O550)),2)</f>
        <v>16409.72</v>
      </c>
      <c r="J550" s="10">
        <f t="shared" si="16"/>
        <v>1.5318568257448343E-3</v>
      </c>
      <c r="K550" s="33" t="s">
        <v>5596</v>
      </c>
      <c r="L550" s="39">
        <v>0.119926030854416</v>
      </c>
      <c r="M550" s="32">
        <v>33.06</v>
      </c>
      <c r="O550" s="32">
        <v>18645.84</v>
      </c>
    </row>
    <row r="551" spans="1:15" ht="41.4">
      <c r="A551" s="6" t="s">
        <v>1594</v>
      </c>
      <c r="B551" s="6" t="s">
        <v>1595</v>
      </c>
      <c r="C551" s="6" t="s">
        <v>191</v>
      </c>
      <c r="D551" s="7" t="s">
        <v>1596</v>
      </c>
      <c r="E551" s="6" t="s">
        <v>236</v>
      </c>
      <c r="F551" s="8">
        <v>222.5</v>
      </c>
      <c r="G551" s="8">
        <v>28.2</v>
      </c>
      <c r="H551" s="8">
        <f>ROUND(IF(K551="SIM",M551*(1-L551),IF('Controle de Grupos'!$B$11="SIM",M551*(1-'Controle de Grupos'!$E$11),M551)),2)</f>
        <v>30.33</v>
      </c>
      <c r="I551" s="8">
        <f>ROUND(IF(K551="SIM",O551*(1-L551),IF('Controle de Grupos'!$B$11="SIM",O551*(1-'Controle de Grupos'!$E$11),O551)),2)</f>
        <v>6747.84</v>
      </c>
      <c r="J551" s="10">
        <f t="shared" si="16"/>
        <v>6.2991475558595901E-4</v>
      </c>
      <c r="K551" s="33" t="s">
        <v>5596</v>
      </c>
      <c r="L551" s="39">
        <v>0.119926030854416</v>
      </c>
      <c r="M551" s="32">
        <v>34.46</v>
      </c>
      <c r="O551" s="32">
        <v>7667.35</v>
      </c>
    </row>
    <row r="552" spans="1:15" ht="41.4">
      <c r="A552" s="6" t="s">
        <v>1597</v>
      </c>
      <c r="B552" s="6" t="s">
        <v>1598</v>
      </c>
      <c r="C552" s="6" t="s">
        <v>191</v>
      </c>
      <c r="D552" s="7" t="s">
        <v>1599</v>
      </c>
      <c r="E552" s="6" t="s">
        <v>236</v>
      </c>
      <c r="F552" s="8">
        <v>16.2</v>
      </c>
      <c r="G552" s="8">
        <v>36.14</v>
      </c>
      <c r="H552" s="8">
        <f>ROUND(IF(K552="SIM",M552*(1-L552),IF('Controle de Grupos'!$B$11="SIM",M552*(1-'Controle de Grupos'!$E$11),M552)),2)</f>
        <v>38.869999999999997</v>
      </c>
      <c r="I552" s="8">
        <f>ROUND(IF(K552="SIM",O552*(1-L552),IF('Controle de Grupos'!$B$11="SIM",O552*(1-'Controle de Grupos'!$E$11),O552)),2)</f>
        <v>629.74</v>
      </c>
      <c r="J552" s="10">
        <f t="shared" si="16"/>
        <v>5.8786592181009303E-5</v>
      </c>
      <c r="K552" s="33" t="s">
        <v>5596</v>
      </c>
      <c r="L552" s="39">
        <v>0.119926030854416</v>
      </c>
      <c r="M552" s="32">
        <v>44.17</v>
      </c>
      <c r="O552" s="32">
        <v>715.55</v>
      </c>
    </row>
    <row r="553" spans="1:15" ht="41.4">
      <c r="A553" s="6" t="s">
        <v>1600</v>
      </c>
      <c r="B553" s="6" t="s">
        <v>1601</v>
      </c>
      <c r="C553" s="6" t="s">
        <v>191</v>
      </c>
      <c r="D553" s="7" t="s">
        <v>1602</v>
      </c>
      <c r="E553" s="6" t="s">
        <v>236</v>
      </c>
      <c r="F553" s="8">
        <v>155</v>
      </c>
      <c r="G553" s="8">
        <v>74.650000000000006</v>
      </c>
      <c r="H553" s="8">
        <f>ROUND(IF(K553="SIM",M553*(1-L553),IF('Controle de Grupos'!$B$11="SIM",M553*(1-'Controle de Grupos'!$E$11),M553)),2)</f>
        <v>80.3</v>
      </c>
      <c r="I553" s="8">
        <f>ROUND(IF(K553="SIM",O553*(1-L553),IF('Controle de Grupos'!$B$11="SIM",O553*(1-'Controle de Grupos'!$E$11),O553)),2)</f>
        <v>12446.18</v>
      </c>
      <c r="J553" s="10">
        <f t="shared" si="16"/>
        <v>1.1618580809086836E-3</v>
      </c>
      <c r="K553" s="33" t="s">
        <v>5596</v>
      </c>
      <c r="L553" s="39">
        <v>0.119926030854416</v>
      </c>
      <c r="M553" s="32">
        <v>91.24</v>
      </c>
      <c r="O553" s="32">
        <v>14142.2</v>
      </c>
    </row>
    <row r="554" spans="1:15" ht="41.4">
      <c r="A554" s="6" t="s">
        <v>1603</v>
      </c>
      <c r="B554" s="6" t="s">
        <v>1604</v>
      </c>
      <c r="C554" s="6" t="s">
        <v>191</v>
      </c>
      <c r="D554" s="7" t="s">
        <v>1605</v>
      </c>
      <c r="E554" s="6" t="s">
        <v>236</v>
      </c>
      <c r="F554" s="8">
        <v>21.7</v>
      </c>
      <c r="G554" s="8">
        <v>96.89</v>
      </c>
      <c r="H554" s="8">
        <f>ROUND(IF(K554="SIM",M554*(1-L554),IF('Controle de Grupos'!$B$11="SIM",M554*(1-'Controle de Grupos'!$E$11),M554)),2)</f>
        <v>104.22</v>
      </c>
      <c r="I554" s="8">
        <f>ROUND(IF(K554="SIM",O554*(1-L554),IF('Controle de Grupos'!$B$11="SIM",O554*(1-'Controle de Grupos'!$E$11),O554)),2)</f>
        <v>2261.5300000000002</v>
      </c>
      <c r="J554" s="10">
        <f t="shared" si="16"/>
        <v>2.1111512976008825E-4</v>
      </c>
      <c r="K554" s="33" t="s">
        <v>5596</v>
      </c>
      <c r="L554" s="39">
        <v>0.119926030854416</v>
      </c>
      <c r="M554" s="32">
        <v>118.42</v>
      </c>
      <c r="O554" s="32">
        <v>2569.71</v>
      </c>
    </row>
    <row r="555" spans="1:15" ht="41.4">
      <c r="A555" s="6" t="s">
        <v>1606</v>
      </c>
      <c r="B555" s="6" t="s">
        <v>1607</v>
      </c>
      <c r="C555" s="6" t="s">
        <v>191</v>
      </c>
      <c r="D555" s="7" t="s">
        <v>1608</v>
      </c>
      <c r="E555" s="6" t="s">
        <v>236</v>
      </c>
      <c r="F555" s="8">
        <v>143.80000000000001</v>
      </c>
      <c r="G555" s="8">
        <v>126.68</v>
      </c>
      <c r="H555" s="8">
        <f>ROUND(IF(K555="SIM",M555*(1-L555),IF('Controle de Grupos'!$B$11="SIM",M555*(1-'Controle de Grupos'!$E$11),M555)),2)</f>
        <v>136.27000000000001</v>
      </c>
      <c r="I555" s="8">
        <f>ROUND(IF(K555="SIM",O555*(1-L555),IF('Controle de Grupos'!$B$11="SIM",O555*(1-'Controle de Grupos'!$E$11),O555)),2)</f>
        <v>19595.72</v>
      </c>
      <c r="J555" s="10">
        <f t="shared" si="16"/>
        <v>1.8292717631613804E-3</v>
      </c>
      <c r="K555" s="33" t="s">
        <v>5596</v>
      </c>
      <c r="L555" s="39">
        <v>0.119926030854416</v>
      </c>
      <c r="M555" s="32">
        <v>154.84</v>
      </c>
      <c r="O555" s="32">
        <v>22265.99</v>
      </c>
    </row>
    <row r="556" spans="1:15" ht="55.2">
      <c r="A556" s="6" t="s">
        <v>1609</v>
      </c>
      <c r="B556" s="6" t="s">
        <v>1610</v>
      </c>
      <c r="C556" s="6" t="s">
        <v>191</v>
      </c>
      <c r="D556" s="7" t="s">
        <v>1611</v>
      </c>
      <c r="E556" s="6" t="s">
        <v>236</v>
      </c>
      <c r="F556" s="8">
        <v>243.8</v>
      </c>
      <c r="G556" s="8">
        <v>198.89</v>
      </c>
      <c r="H556" s="8">
        <f>ROUND(IF(K556="SIM",M556*(1-L556),IF('Controle de Grupos'!$B$11="SIM",M556*(1-'Controle de Grupos'!$E$11),M556)),2)</f>
        <v>213.95</v>
      </c>
      <c r="I556" s="8">
        <f>ROUND(IF(K556="SIM",O556*(1-L556),IF('Controle de Grupos'!$B$11="SIM",O556*(1-'Controle de Grupos'!$E$11),O556)),2)</f>
        <v>52160.03</v>
      </c>
      <c r="J556" s="10">
        <f t="shared" si="16"/>
        <v>4.8691688820135465E-3</v>
      </c>
      <c r="K556" s="33" t="s">
        <v>5596</v>
      </c>
      <c r="L556" s="39">
        <v>0.119926030854416</v>
      </c>
      <c r="M556" s="32">
        <v>243.1</v>
      </c>
      <c r="O556" s="32">
        <v>59267.78</v>
      </c>
    </row>
    <row r="557" spans="1:15" ht="55.2">
      <c r="A557" s="6" t="s">
        <v>1612</v>
      </c>
      <c r="B557" s="6" t="s">
        <v>1613</v>
      </c>
      <c r="C557" s="6" t="s">
        <v>191</v>
      </c>
      <c r="D557" s="7" t="s">
        <v>1614</v>
      </c>
      <c r="E557" s="6" t="s">
        <v>236</v>
      </c>
      <c r="F557" s="8">
        <v>178.4</v>
      </c>
      <c r="G557" s="8">
        <v>262.95</v>
      </c>
      <c r="H557" s="8">
        <f>ROUND(IF(K557="SIM",M557*(1-L557),IF('Controle de Grupos'!$B$11="SIM",M557*(1-'Controle de Grupos'!$E$11),M557)),2)</f>
        <v>282.86</v>
      </c>
      <c r="I557" s="8">
        <f>ROUND(IF(K557="SIM",O557*(1-L557),IF('Controle de Grupos'!$B$11="SIM",O557*(1-'Controle de Grupos'!$E$11),O557)),2)</f>
        <v>50461.47</v>
      </c>
      <c r="J557" s="10">
        <f t="shared" si="16"/>
        <v>4.710607326427153E-3</v>
      </c>
      <c r="K557" s="33" t="s">
        <v>5596</v>
      </c>
      <c r="L557" s="39">
        <v>0.119926030854416</v>
      </c>
      <c r="M557" s="32">
        <v>321.39999999999998</v>
      </c>
      <c r="O557" s="32">
        <v>57337.760000000002</v>
      </c>
    </row>
    <row r="558" spans="1:15" ht="41.4">
      <c r="A558" s="6" t="s">
        <v>1615</v>
      </c>
      <c r="B558" s="6" t="s">
        <v>1332</v>
      </c>
      <c r="C558" s="6" t="s">
        <v>361</v>
      </c>
      <c r="D558" s="7" t="s">
        <v>1616</v>
      </c>
      <c r="E558" s="6" t="s">
        <v>236</v>
      </c>
      <c r="F558" s="8">
        <v>631.20000000000005</v>
      </c>
      <c r="G558" s="8">
        <v>452.18</v>
      </c>
      <c r="H558" s="8">
        <f>ROUND(IF(K558="SIM",M558*(1-L558),IF('Controle de Grupos'!$B$11="SIM",M558*(1-'Controle de Grupos'!$E$11),M558)),2)</f>
        <v>486.41</v>
      </c>
      <c r="I558" s="8">
        <f>ROUND(IF(K558="SIM",O558*(1-L558),IF('Controle de Grupos'!$B$11="SIM",O558*(1-'Controle de Grupos'!$E$11),O558)),2)</f>
        <v>307020.77</v>
      </c>
      <c r="J558" s="10">
        <f t="shared" si="16"/>
        <v>2.8660565943229677E-2</v>
      </c>
      <c r="K558" s="33" t="s">
        <v>5596</v>
      </c>
      <c r="L558" s="39">
        <v>0.119926030854416</v>
      </c>
      <c r="M558" s="32">
        <v>552.69000000000005</v>
      </c>
      <c r="O558" s="32">
        <v>348857.92</v>
      </c>
    </row>
    <row r="559" spans="1:15">
      <c r="A559" s="15" t="s">
        <v>125</v>
      </c>
      <c r="B559" s="15"/>
      <c r="C559" s="15"/>
      <c r="D559" s="16" t="s">
        <v>126</v>
      </c>
      <c r="E559" s="15"/>
      <c r="F559" s="17">
        <v>1</v>
      </c>
      <c r="G559" s="17"/>
      <c r="H559" s="17">
        <f>SUM(I560,I561,I562,I563,I564,I565,I566,I567,I568,I569,I570,I571,I572,I573,I574,I575,I576,I577,I578)</f>
        <v>35281.040000000001</v>
      </c>
      <c r="I559" s="17">
        <f>H559</f>
        <v>35281.040000000001</v>
      </c>
      <c r="J559" s="18">
        <f t="shared" si="16"/>
        <v>3.2935054311332874E-3</v>
      </c>
      <c r="K559" s="33" t="s">
        <v>5599</v>
      </c>
      <c r="L559" s="39">
        <v>0</v>
      </c>
      <c r="M559" s="32"/>
      <c r="O559" s="32"/>
    </row>
    <row r="560" spans="1:15" ht="55.2">
      <c r="A560" s="6" t="s">
        <v>1617</v>
      </c>
      <c r="B560" s="6" t="s">
        <v>1618</v>
      </c>
      <c r="C560" s="6" t="s">
        <v>191</v>
      </c>
      <c r="D560" s="7" t="s">
        <v>1619</v>
      </c>
      <c r="E560" s="6" t="s">
        <v>220</v>
      </c>
      <c r="F560" s="8">
        <v>2</v>
      </c>
      <c r="G560" s="8">
        <v>669.43</v>
      </c>
      <c r="H560" s="8">
        <f>ROUND(IF(K560="SIM",M560*(1-L560),IF('Controle de Grupos'!$B$11="SIM",M560*(1-'Controle de Grupos'!$E$11),M560)),2)</f>
        <v>720.11</v>
      </c>
      <c r="I560" s="8">
        <f>ROUND(IF(K560="SIM",O560*(1-L560),IF('Controle de Grupos'!$B$11="SIM",O560*(1-'Controle de Grupos'!$E$11),O560)),2)</f>
        <v>1440.22</v>
      </c>
      <c r="J560" s="10">
        <f t="shared" si="16"/>
        <v>1.3444536759763269E-4</v>
      </c>
      <c r="K560" s="33" t="s">
        <v>5596</v>
      </c>
      <c r="L560" s="39">
        <v>0.119926030854416</v>
      </c>
      <c r="M560" s="32">
        <v>818.24</v>
      </c>
      <c r="O560" s="32">
        <v>1636.48</v>
      </c>
    </row>
    <row r="561" spans="1:15" ht="41.4">
      <c r="A561" s="6" t="s">
        <v>1620</v>
      </c>
      <c r="B561" s="6" t="s">
        <v>1332</v>
      </c>
      <c r="C561" s="6" t="s">
        <v>361</v>
      </c>
      <c r="D561" s="7" t="s">
        <v>1621</v>
      </c>
      <c r="E561" s="6" t="s">
        <v>220</v>
      </c>
      <c r="F561" s="8">
        <v>2</v>
      </c>
      <c r="G561" s="8">
        <v>1351.19</v>
      </c>
      <c r="H561" s="8">
        <f>ROUND(IF(K561="SIM",M561*(1-L561),IF('Controle de Grupos'!$B$11="SIM",M561*(1-'Controle de Grupos'!$E$11),M561)),2)</f>
        <v>1453.49</v>
      </c>
      <c r="I561" s="8">
        <f>ROUND(IF(K561="SIM",O561*(1-L561),IF('Controle de Grupos'!$B$11="SIM",O561*(1-'Controle de Grupos'!$E$11),O561)),2)</f>
        <v>2906.97</v>
      </c>
      <c r="J561" s="10">
        <f t="shared" si="16"/>
        <v>2.7136732599553564E-4</v>
      </c>
      <c r="K561" s="33" t="s">
        <v>5596</v>
      </c>
      <c r="L561" s="39">
        <v>0.119926030854416</v>
      </c>
      <c r="M561" s="32">
        <v>1651.55</v>
      </c>
      <c r="O561" s="32">
        <v>3303.1</v>
      </c>
    </row>
    <row r="562" spans="1:15" ht="27.6">
      <c r="A562" s="6" t="s">
        <v>1622</v>
      </c>
      <c r="B562" s="6" t="s">
        <v>1623</v>
      </c>
      <c r="C562" s="6" t="s">
        <v>509</v>
      </c>
      <c r="D562" s="7" t="s">
        <v>1624</v>
      </c>
      <c r="E562" s="6" t="s">
        <v>220</v>
      </c>
      <c r="F562" s="8">
        <v>2</v>
      </c>
      <c r="G562" s="8">
        <v>2915.12</v>
      </c>
      <c r="H562" s="8">
        <f>ROUND(IF(K562="SIM",M562*(1-L562),IF('Controle de Grupos'!$B$11="SIM",M562*(1-'Controle de Grupos'!$E$11),M562)),2)</f>
        <v>3135.84</v>
      </c>
      <c r="I562" s="8">
        <f>ROUND(IF(K562="SIM",O562*(1-L562),IF('Controle de Grupos'!$B$11="SIM",O562*(1-'Controle de Grupos'!$E$11),O562)),2)</f>
        <v>6271.67</v>
      </c>
      <c r="J562" s="10">
        <f t="shared" si="16"/>
        <v>5.8546401147119547E-4</v>
      </c>
      <c r="K562" s="33" t="s">
        <v>5596</v>
      </c>
      <c r="L562" s="39">
        <v>0.119926030854416</v>
      </c>
      <c r="M562" s="32">
        <v>3563.15</v>
      </c>
      <c r="O562" s="32">
        <v>7126.3</v>
      </c>
    </row>
    <row r="563" spans="1:15" ht="41.4">
      <c r="A563" s="6" t="s">
        <v>1625</v>
      </c>
      <c r="B563" s="6" t="s">
        <v>1332</v>
      </c>
      <c r="C563" s="6" t="s">
        <v>361</v>
      </c>
      <c r="D563" s="7" t="s">
        <v>1626</v>
      </c>
      <c r="E563" s="6" t="s">
        <v>220</v>
      </c>
      <c r="F563" s="8">
        <v>1</v>
      </c>
      <c r="G563" s="8">
        <v>6534.44</v>
      </c>
      <c r="H563" s="8">
        <f>ROUND(IF(K563="SIM",M563*(1-L563),IF('Controle de Grupos'!$B$11="SIM",M563*(1-'Controle de Grupos'!$E$11),M563)),2)</f>
        <v>7029.19</v>
      </c>
      <c r="I563" s="8">
        <f>ROUND(IF(K563="SIM",O563*(1-L563),IF('Controle de Grupos'!$B$11="SIM",O563*(1-'Controle de Grupos'!$E$11),O563)),2)</f>
        <v>7029.19</v>
      </c>
      <c r="J563" s="10">
        <f t="shared" si="16"/>
        <v>6.561789403449499E-4</v>
      </c>
      <c r="K563" s="33" t="s">
        <v>5596</v>
      </c>
      <c r="L563" s="39">
        <v>0.119926030854416</v>
      </c>
      <c r="M563" s="32">
        <v>7987.04</v>
      </c>
      <c r="O563" s="32">
        <v>7987.04</v>
      </c>
    </row>
    <row r="564" spans="1:15" ht="55.2">
      <c r="A564" s="6" t="s">
        <v>1627</v>
      </c>
      <c r="B564" s="6" t="s">
        <v>1332</v>
      </c>
      <c r="C564" s="6" t="s">
        <v>361</v>
      </c>
      <c r="D564" s="7" t="s">
        <v>1628</v>
      </c>
      <c r="E564" s="6" t="s">
        <v>220</v>
      </c>
      <c r="F564" s="8">
        <v>2</v>
      </c>
      <c r="G564" s="8">
        <v>3395.09</v>
      </c>
      <c r="H564" s="8">
        <f>ROUND(IF(K564="SIM",M564*(1-L564),IF('Controle de Grupos'!$B$11="SIM",M564*(1-'Controle de Grupos'!$E$11),M564)),2)</f>
        <v>3652.14</v>
      </c>
      <c r="I564" s="8">
        <f>ROUND(IF(K564="SIM",O564*(1-L564),IF('Controle de Grupos'!$B$11="SIM",O564*(1-'Controle de Grupos'!$E$11),O564)),2)</f>
        <v>7304.28</v>
      </c>
      <c r="J564" s="10">
        <f t="shared" si="16"/>
        <v>6.8185875049369998E-4</v>
      </c>
      <c r="K564" s="33" t="s">
        <v>5596</v>
      </c>
      <c r="L564" s="39">
        <v>0.119926030854416</v>
      </c>
      <c r="M564" s="32">
        <v>4149.8100000000004</v>
      </c>
      <c r="O564" s="32">
        <v>8299.6200000000008</v>
      </c>
    </row>
    <row r="565" spans="1:15" ht="27.6">
      <c r="A565" s="6" t="s">
        <v>1629</v>
      </c>
      <c r="B565" s="6" t="s">
        <v>1630</v>
      </c>
      <c r="C565" s="6" t="s">
        <v>191</v>
      </c>
      <c r="D565" s="7" t="s">
        <v>1631</v>
      </c>
      <c r="E565" s="6" t="s">
        <v>220</v>
      </c>
      <c r="F565" s="8">
        <v>85</v>
      </c>
      <c r="G565" s="8">
        <v>11.37</v>
      </c>
      <c r="H565" s="8">
        <f>ROUND(IF(K565="SIM",M565*(1-L565),IF('Controle de Grupos'!$B$11="SIM",M565*(1-'Controle de Grupos'!$E$11),M565)),2)</f>
        <v>12.22</v>
      </c>
      <c r="I565" s="8">
        <f>ROUND(IF(K565="SIM",O565*(1-L565),IF('Controle de Grupos'!$B$11="SIM",O565*(1-'Controle de Grupos'!$E$11),O565)),2)</f>
        <v>1039.06</v>
      </c>
      <c r="J565" s="10">
        <f t="shared" si="16"/>
        <v>9.6996850242321472E-5</v>
      </c>
      <c r="K565" s="33" t="s">
        <v>5596</v>
      </c>
      <c r="L565" s="39">
        <v>0.119926030854416</v>
      </c>
      <c r="M565" s="32">
        <v>13.89</v>
      </c>
      <c r="O565" s="32">
        <v>1180.6500000000001</v>
      </c>
    </row>
    <row r="566" spans="1:15" ht="27.6">
      <c r="A566" s="6" t="s">
        <v>1632</v>
      </c>
      <c r="B566" s="6" t="s">
        <v>1633</v>
      </c>
      <c r="C566" s="6" t="s">
        <v>191</v>
      </c>
      <c r="D566" s="7" t="s">
        <v>1634</v>
      </c>
      <c r="E566" s="6" t="s">
        <v>220</v>
      </c>
      <c r="F566" s="8">
        <v>21</v>
      </c>
      <c r="G566" s="8">
        <v>11.37</v>
      </c>
      <c r="H566" s="8">
        <f>ROUND(IF(K566="SIM",M566*(1-L566),IF('Controle de Grupos'!$B$11="SIM",M566*(1-'Controle de Grupos'!$E$11),M566)),2)</f>
        <v>12.22</v>
      </c>
      <c r="I566" s="8">
        <f>ROUND(IF(K566="SIM",O566*(1-L566),IF('Controle de Grupos'!$B$11="SIM",O566*(1-'Controle de Grupos'!$E$11),O566)),2)</f>
        <v>256.70999999999998</v>
      </c>
      <c r="J566" s="10">
        <f t="shared" si="16"/>
        <v>2.3964026548713592E-5</v>
      </c>
      <c r="K566" s="33" t="s">
        <v>5596</v>
      </c>
      <c r="L566" s="39">
        <v>0.119926030854416</v>
      </c>
      <c r="M566" s="32">
        <v>13.89</v>
      </c>
      <c r="O566" s="32">
        <v>291.69</v>
      </c>
    </row>
    <row r="567" spans="1:15" ht="27.6">
      <c r="A567" s="6" t="s">
        <v>1635</v>
      </c>
      <c r="B567" s="6" t="s">
        <v>1636</v>
      </c>
      <c r="C567" s="6" t="s">
        <v>191</v>
      </c>
      <c r="D567" s="7" t="s">
        <v>1637</v>
      </c>
      <c r="E567" s="6" t="s">
        <v>220</v>
      </c>
      <c r="F567" s="8">
        <v>2</v>
      </c>
      <c r="G567" s="8">
        <v>13.83</v>
      </c>
      <c r="H567" s="8">
        <f>ROUND(IF(K567="SIM",M567*(1-L567),IF('Controle de Grupos'!$B$11="SIM",M567*(1-'Controle de Grupos'!$E$11),M567)),2)</f>
        <v>14.87</v>
      </c>
      <c r="I567" s="8">
        <f>ROUND(IF(K567="SIM",O567*(1-L567),IF('Controle de Grupos'!$B$11="SIM",O567*(1-'Controle de Grupos'!$E$11),O567)),2)</f>
        <v>29.75</v>
      </c>
      <c r="J567" s="10">
        <f t="shared" si="16"/>
        <v>2.7771796572951165E-6</v>
      </c>
      <c r="K567" s="33" t="s">
        <v>5596</v>
      </c>
      <c r="L567" s="39">
        <v>0.119926030854416</v>
      </c>
      <c r="M567" s="32">
        <v>16.899999999999999</v>
      </c>
      <c r="O567" s="32">
        <v>33.799999999999997</v>
      </c>
    </row>
    <row r="568" spans="1:15" ht="27.6">
      <c r="A568" s="6" t="s">
        <v>1638</v>
      </c>
      <c r="B568" s="6" t="s">
        <v>1639</v>
      </c>
      <c r="C568" s="6" t="s">
        <v>191</v>
      </c>
      <c r="D568" s="7" t="s">
        <v>1640</v>
      </c>
      <c r="E568" s="6" t="s">
        <v>220</v>
      </c>
      <c r="F568" s="8">
        <v>1</v>
      </c>
      <c r="G568" s="8">
        <v>51.28</v>
      </c>
      <c r="H568" s="8">
        <f>ROUND(IF(K568="SIM",M568*(1-L568),IF('Controle de Grupos'!$B$11="SIM",M568*(1-'Controle de Grupos'!$E$11),M568)),2)</f>
        <v>55.15</v>
      </c>
      <c r="I568" s="8">
        <f>ROUND(IF(K568="SIM",O568*(1-L568),IF('Controle de Grupos'!$B$11="SIM",O568*(1-'Controle de Grupos'!$E$11),O568)),2)</f>
        <v>55.15</v>
      </c>
      <c r="J568" s="10">
        <f t="shared" si="16"/>
        <v>5.1482843058764932E-6</v>
      </c>
      <c r="K568" s="33" t="s">
        <v>5596</v>
      </c>
      <c r="L568" s="39">
        <v>0.119926030854416</v>
      </c>
      <c r="M568" s="32">
        <v>62.67</v>
      </c>
      <c r="O568" s="32">
        <v>62.67</v>
      </c>
    </row>
    <row r="569" spans="1:15" ht="27.6">
      <c r="A569" s="6" t="s">
        <v>1641</v>
      </c>
      <c r="B569" s="6" t="s">
        <v>1642</v>
      </c>
      <c r="C569" s="6" t="s">
        <v>191</v>
      </c>
      <c r="D569" s="7" t="s">
        <v>1643</v>
      </c>
      <c r="E569" s="6" t="s">
        <v>220</v>
      </c>
      <c r="F569" s="8">
        <v>4</v>
      </c>
      <c r="G569" s="8">
        <v>56.2</v>
      </c>
      <c r="H569" s="8">
        <f>ROUND(IF(K569="SIM",M569*(1-L569),IF('Controle de Grupos'!$B$11="SIM",M569*(1-'Controle de Grupos'!$E$11),M569)),2)</f>
        <v>60.45</v>
      </c>
      <c r="I569" s="8">
        <f>ROUND(IF(K569="SIM",O569*(1-L569),IF('Controle de Grupos'!$B$11="SIM",O569*(1-'Controle de Grupos'!$E$11),O569)),2)</f>
        <v>241.81</v>
      </c>
      <c r="J569" s="10">
        <f t="shared" si="16"/>
        <v>2.2573102955648139E-5</v>
      </c>
      <c r="K569" s="33" t="s">
        <v>5596</v>
      </c>
      <c r="L569" s="39">
        <v>0.119926030854416</v>
      </c>
      <c r="M569" s="32">
        <v>68.69</v>
      </c>
      <c r="O569" s="32">
        <v>274.76</v>
      </c>
    </row>
    <row r="570" spans="1:15" ht="27.6">
      <c r="A570" s="6" t="s">
        <v>1644</v>
      </c>
      <c r="B570" s="6" t="s">
        <v>1645</v>
      </c>
      <c r="C570" s="6" t="s">
        <v>191</v>
      </c>
      <c r="D570" s="7" t="s">
        <v>1646</v>
      </c>
      <c r="E570" s="6" t="s">
        <v>220</v>
      </c>
      <c r="F570" s="8">
        <v>8</v>
      </c>
      <c r="G570" s="8">
        <v>64.900000000000006</v>
      </c>
      <c r="H570" s="8">
        <f>ROUND(IF(K570="SIM",M570*(1-L570),IF('Controle de Grupos'!$B$11="SIM",M570*(1-'Controle de Grupos'!$E$11),M570)),2)</f>
        <v>69.81</v>
      </c>
      <c r="I570" s="8">
        <f>ROUND(IF(K570="SIM",O570*(1-L570),IF('Controle de Grupos'!$B$11="SIM",O570*(1-'Controle de Grupos'!$E$11),O570)),2)</f>
        <v>558.46</v>
      </c>
      <c r="J570" s="10">
        <f t="shared" si="16"/>
        <v>5.2132563072706918E-5</v>
      </c>
      <c r="K570" s="33" t="s">
        <v>5596</v>
      </c>
      <c r="L570" s="39">
        <v>0.119926030854416</v>
      </c>
      <c r="M570" s="32">
        <v>79.319999999999993</v>
      </c>
      <c r="O570" s="32">
        <v>634.55999999999995</v>
      </c>
    </row>
    <row r="571" spans="1:15" ht="27.6">
      <c r="A571" s="6" t="s">
        <v>1647</v>
      </c>
      <c r="B571" s="6" t="s">
        <v>1648</v>
      </c>
      <c r="C571" s="6" t="s">
        <v>191</v>
      </c>
      <c r="D571" s="7" t="s">
        <v>1649</v>
      </c>
      <c r="E571" s="6" t="s">
        <v>220</v>
      </c>
      <c r="F571" s="8">
        <v>1</v>
      </c>
      <c r="G571" s="8">
        <v>64.900000000000006</v>
      </c>
      <c r="H571" s="8">
        <f>ROUND(IF(K571="SIM",M571*(1-L571),IF('Controle de Grupos'!$B$11="SIM",M571*(1-'Controle de Grupos'!$E$11),M571)),2)</f>
        <v>69.81</v>
      </c>
      <c r="I571" s="8">
        <f>ROUND(IF(K571="SIM",O571*(1-L571),IF('Controle de Grupos'!$B$11="SIM",O571*(1-'Controle de Grupos'!$E$11),O571)),2)</f>
        <v>69.81</v>
      </c>
      <c r="J571" s="10">
        <f t="shared" si="16"/>
        <v>6.5168037605301546E-6</v>
      </c>
      <c r="K571" s="33" t="s">
        <v>5596</v>
      </c>
      <c r="L571" s="39">
        <v>0.119926030854416</v>
      </c>
      <c r="M571" s="32">
        <v>79.319999999999993</v>
      </c>
      <c r="O571" s="32">
        <v>79.319999999999993</v>
      </c>
    </row>
    <row r="572" spans="1:15" ht="41.4">
      <c r="A572" s="6" t="s">
        <v>1650</v>
      </c>
      <c r="B572" s="6" t="s">
        <v>1651</v>
      </c>
      <c r="C572" s="6" t="s">
        <v>165</v>
      </c>
      <c r="D572" s="7" t="s">
        <v>1652</v>
      </c>
      <c r="E572" s="6" t="s">
        <v>220</v>
      </c>
      <c r="F572" s="8">
        <v>1</v>
      </c>
      <c r="G572" s="8">
        <v>46.03</v>
      </c>
      <c r="H572" s="8">
        <f>ROUND(IF(K572="SIM",M572*(1-L572),IF('Controle de Grupos'!$B$11="SIM",M572*(1-'Controle de Grupos'!$E$11),M572)),2)</f>
        <v>49.51</v>
      </c>
      <c r="I572" s="8">
        <f>ROUND(IF(K572="SIM",O572*(1-L572),IF('Controle de Grupos'!$B$11="SIM",O572*(1-'Controle de Grupos'!$E$11),O572)),2)</f>
        <v>49.51</v>
      </c>
      <c r="J572" s="10">
        <f t="shared" si="16"/>
        <v>4.6217870531993686E-6</v>
      </c>
      <c r="K572" s="33" t="s">
        <v>5596</v>
      </c>
      <c r="L572" s="39">
        <v>0.119926030854416</v>
      </c>
      <c r="M572" s="32">
        <v>56.26</v>
      </c>
      <c r="O572" s="32">
        <v>56.26</v>
      </c>
    </row>
    <row r="573" spans="1:15" ht="27.6">
      <c r="A573" s="6" t="s">
        <v>1653</v>
      </c>
      <c r="B573" s="6" t="s">
        <v>1654</v>
      </c>
      <c r="C573" s="6" t="s">
        <v>191</v>
      </c>
      <c r="D573" s="7" t="s">
        <v>1655</v>
      </c>
      <c r="E573" s="6" t="s">
        <v>220</v>
      </c>
      <c r="F573" s="8">
        <v>4</v>
      </c>
      <c r="G573" s="8">
        <v>401.59</v>
      </c>
      <c r="H573" s="8">
        <f>ROUND(IF(K573="SIM",M573*(1-L573),IF('Controle de Grupos'!$B$11="SIM",M573*(1-'Controle de Grupos'!$E$11),M573)),2)</f>
        <v>431.99</v>
      </c>
      <c r="I573" s="8">
        <f>ROUND(IF(K573="SIM",O573*(1-L573),IF('Controle de Grupos'!$B$11="SIM",O573*(1-'Controle de Grupos'!$E$11),O573)),2)</f>
        <v>1727.97</v>
      </c>
      <c r="J573" s="10">
        <f t="shared" si="16"/>
        <v>1.613069960476048E-4</v>
      </c>
      <c r="K573" s="33" t="s">
        <v>5596</v>
      </c>
      <c r="L573" s="39">
        <v>0.119926030854416</v>
      </c>
      <c r="M573" s="32">
        <v>490.86</v>
      </c>
      <c r="O573" s="32">
        <v>1963.44</v>
      </c>
    </row>
    <row r="574" spans="1:15" ht="41.4">
      <c r="A574" s="6" t="s">
        <v>1656</v>
      </c>
      <c r="B574" s="6" t="s">
        <v>1657</v>
      </c>
      <c r="C574" s="6" t="s">
        <v>165</v>
      </c>
      <c r="D574" s="7" t="s">
        <v>1658</v>
      </c>
      <c r="E574" s="6" t="s">
        <v>220</v>
      </c>
      <c r="F574" s="8">
        <v>1</v>
      </c>
      <c r="G574" s="8">
        <v>390.97</v>
      </c>
      <c r="H574" s="8">
        <f>ROUND(IF(K574="SIM",M574*(1-L574),IF('Controle de Grupos'!$B$11="SIM",M574*(1-'Controle de Grupos'!$E$11),M574)),2)</f>
        <v>420.57</v>
      </c>
      <c r="I574" s="8">
        <f>ROUND(IF(K574="SIM",O574*(1-L574),IF('Controle de Grupos'!$B$11="SIM",O574*(1-'Controle de Grupos'!$E$11),O574)),2)</f>
        <v>420.57</v>
      </c>
      <c r="J574" s="10">
        <f t="shared" si="16"/>
        <v>3.9260452049364948E-5</v>
      </c>
      <c r="K574" s="33" t="s">
        <v>5596</v>
      </c>
      <c r="L574" s="39">
        <v>0.119926030854416</v>
      </c>
      <c r="M574" s="32">
        <v>477.88</v>
      </c>
      <c r="O574" s="32">
        <v>477.88</v>
      </c>
    </row>
    <row r="575" spans="1:15" ht="27.6">
      <c r="A575" s="6" t="s">
        <v>1659</v>
      </c>
      <c r="B575" s="6" t="s">
        <v>1660</v>
      </c>
      <c r="C575" s="6" t="s">
        <v>191</v>
      </c>
      <c r="D575" s="7" t="s">
        <v>1661</v>
      </c>
      <c r="E575" s="6" t="s">
        <v>220</v>
      </c>
      <c r="F575" s="8">
        <v>1</v>
      </c>
      <c r="G575" s="8">
        <v>1202.03</v>
      </c>
      <c r="H575" s="8">
        <f>ROUND(IF(K575="SIM",M575*(1-L575),IF('Controle de Grupos'!$B$11="SIM",M575*(1-'Controle de Grupos'!$E$11),M575)),2)</f>
        <v>1293.04</v>
      </c>
      <c r="I575" s="8">
        <f>ROUND(IF(K575="SIM",O575*(1-L575),IF('Controle de Grupos'!$B$11="SIM",O575*(1-'Controle de Grupos'!$E$11),O575)),2)</f>
        <v>1293.04</v>
      </c>
      <c r="J575" s="10">
        <f t="shared" si="16"/>
        <v>1.2070602971660092E-4</v>
      </c>
      <c r="K575" s="33" t="s">
        <v>5596</v>
      </c>
      <c r="L575" s="39">
        <v>0.119926030854416</v>
      </c>
      <c r="M575" s="32">
        <v>1469.24</v>
      </c>
      <c r="O575" s="32">
        <v>1469.24</v>
      </c>
    </row>
    <row r="576" spans="1:15" ht="27.6">
      <c r="A576" s="6" t="s">
        <v>1662</v>
      </c>
      <c r="B576" s="6" t="s">
        <v>1663</v>
      </c>
      <c r="C576" s="6" t="s">
        <v>191</v>
      </c>
      <c r="D576" s="7" t="s">
        <v>1664</v>
      </c>
      <c r="E576" s="6" t="s">
        <v>220</v>
      </c>
      <c r="F576" s="8">
        <v>1</v>
      </c>
      <c r="G576" s="8">
        <v>1895.88</v>
      </c>
      <c r="H576" s="8">
        <f>ROUND(IF(K576="SIM",M576*(1-L576),IF('Controle de Grupos'!$B$11="SIM",M576*(1-'Controle de Grupos'!$E$11),M576)),2)</f>
        <v>2039.42</v>
      </c>
      <c r="I576" s="8">
        <f>ROUND(IF(K576="SIM",O576*(1-L576),IF('Controle de Grupos'!$B$11="SIM",O576*(1-'Controle de Grupos'!$E$11),O576)),2)</f>
        <v>2039.42</v>
      </c>
      <c r="J576" s="10">
        <f t="shared" si="16"/>
        <v>1.9038103316574141E-4</v>
      </c>
      <c r="K576" s="33" t="s">
        <v>5596</v>
      </c>
      <c r="L576" s="39">
        <v>0.119926030854416</v>
      </c>
      <c r="M576" s="32">
        <v>2317.33</v>
      </c>
      <c r="O576" s="32">
        <v>2317.33</v>
      </c>
    </row>
    <row r="577" spans="1:15" ht="27.6">
      <c r="A577" s="6" t="s">
        <v>1665</v>
      </c>
      <c r="B577" s="6" t="s">
        <v>1666</v>
      </c>
      <c r="C577" s="6" t="s">
        <v>191</v>
      </c>
      <c r="D577" s="7" t="s">
        <v>1667</v>
      </c>
      <c r="E577" s="6" t="s">
        <v>220</v>
      </c>
      <c r="F577" s="8">
        <v>7</v>
      </c>
      <c r="G577" s="8">
        <v>117.7</v>
      </c>
      <c r="H577" s="8">
        <f>ROUND(IF(K577="SIM",M577*(1-L577),IF('Controle de Grupos'!$B$11="SIM",M577*(1-'Controle de Grupos'!$E$11),M577)),2)</f>
        <v>126.61</v>
      </c>
      <c r="I577" s="8">
        <f>ROUND(IF(K577="SIM",O577*(1-L577),IF('Controle de Grupos'!$B$11="SIM",O577*(1-'Controle de Grupos'!$E$11),O577)),2)</f>
        <v>886.25</v>
      </c>
      <c r="J577" s="10">
        <f t="shared" si="16"/>
        <v>8.2731948614379734E-5</v>
      </c>
      <c r="K577" s="33" t="s">
        <v>5596</v>
      </c>
      <c r="L577" s="39">
        <v>0.119926030854416</v>
      </c>
      <c r="M577" s="32">
        <v>143.86000000000001</v>
      </c>
      <c r="O577" s="32">
        <v>1007.02</v>
      </c>
    </row>
    <row r="578" spans="1:15" ht="27.6">
      <c r="A578" s="6" t="s">
        <v>1668</v>
      </c>
      <c r="B578" s="6" t="s">
        <v>1669</v>
      </c>
      <c r="C578" s="6" t="s">
        <v>191</v>
      </c>
      <c r="D578" s="7" t="s">
        <v>1670</v>
      </c>
      <c r="E578" s="6" t="s">
        <v>220</v>
      </c>
      <c r="F578" s="8">
        <v>27</v>
      </c>
      <c r="G578" s="8">
        <v>57.2</v>
      </c>
      <c r="H578" s="8">
        <f>ROUND(IF(K578="SIM",M578*(1-L578),IF('Controle de Grupos'!$B$11="SIM",M578*(1-'Controle de Grupos'!$E$11),M578)),2)</f>
        <v>61.53</v>
      </c>
      <c r="I578" s="8">
        <f>ROUND(IF(K578="SIM",O578*(1-L578),IF('Controle de Grupos'!$B$11="SIM",O578*(1-'Controle de Grupos'!$E$11),O578)),2)</f>
        <v>1661.2</v>
      </c>
      <c r="J578" s="10">
        <f t="shared" si="16"/>
        <v>1.5507397804029069E-4</v>
      </c>
      <c r="K578" s="33" t="s">
        <v>5596</v>
      </c>
      <c r="L578" s="39">
        <v>0.119926030854416</v>
      </c>
      <c r="M578" s="32">
        <v>69.91</v>
      </c>
      <c r="O578" s="32">
        <v>1887.57</v>
      </c>
    </row>
    <row r="579" spans="1:15">
      <c r="A579" s="15" t="s">
        <v>127</v>
      </c>
      <c r="B579" s="15"/>
      <c r="C579" s="15"/>
      <c r="D579" s="16" t="s">
        <v>128</v>
      </c>
      <c r="E579" s="15"/>
      <c r="F579" s="17">
        <v>1</v>
      </c>
      <c r="G579" s="17"/>
      <c r="H579" s="17">
        <f>SUM(I580,I581,I582,I583,I584,I585,I586,I587,I588,I589,I590,I591,I592)</f>
        <v>147939.17000000001</v>
      </c>
      <c r="I579" s="17">
        <f>H579</f>
        <v>147939.17000000001</v>
      </c>
      <c r="J579" s="18">
        <f t="shared" ref="J579:J642" si="17">IFERROR(I579/$I$696,0)</f>
        <v>1.381020683835711E-2</v>
      </c>
      <c r="K579" s="33" t="s">
        <v>5599</v>
      </c>
      <c r="L579" s="39">
        <v>0</v>
      </c>
      <c r="M579" s="32"/>
      <c r="O579" s="32"/>
    </row>
    <row r="580" spans="1:15" ht="41.4">
      <c r="A580" s="6" t="s">
        <v>1671</v>
      </c>
      <c r="B580" s="6" t="s">
        <v>1672</v>
      </c>
      <c r="C580" s="6" t="s">
        <v>191</v>
      </c>
      <c r="D580" s="7" t="s">
        <v>1673</v>
      </c>
      <c r="E580" s="6" t="s">
        <v>220</v>
      </c>
      <c r="F580" s="8">
        <v>54</v>
      </c>
      <c r="G580" s="8">
        <v>36.03</v>
      </c>
      <c r="H580" s="8">
        <f>ROUND(IF(K580="SIM",M580*(1-L580),IF('Controle de Grupos'!$B$11="SIM",M580*(1-'Controle de Grupos'!$E$11),M580)),2)</f>
        <v>38.75</v>
      </c>
      <c r="I580" s="8">
        <f>ROUND(IF(K580="SIM",O580*(1-L580),IF('Controle de Grupos'!$B$11="SIM",O580*(1-'Controle de Grupos'!$E$11),O580)),2)</f>
        <v>2092.48</v>
      </c>
      <c r="J580" s="10">
        <f t="shared" si="17"/>
        <v>1.9533421476628188E-4</v>
      </c>
      <c r="K580" s="33" t="s">
        <v>5596</v>
      </c>
      <c r="L580" s="39">
        <v>0.119926030854416</v>
      </c>
      <c r="M580" s="32">
        <v>44.03</v>
      </c>
      <c r="O580" s="32">
        <v>2377.62</v>
      </c>
    </row>
    <row r="581" spans="1:15" ht="41.4">
      <c r="A581" s="6" t="s">
        <v>1674</v>
      </c>
      <c r="B581" s="6" t="s">
        <v>1675</v>
      </c>
      <c r="C581" s="6" t="s">
        <v>191</v>
      </c>
      <c r="D581" s="7" t="s">
        <v>1676</v>
      </c>
      <c r="E581" s="6" t="s">
        <v>220</v>
      </c>
      <c r="F581" s="8">
        <v>1</v>
      </c>
      <c r="G581" s="8">
        <v>54.33</v>
      </c>
      <c r="H581" s="8">
        <f>ROUND(IF(K581="SIM",M581*(1-L581),IF('Controle de Grupos'!$B$11="SIM",M581*(1-'Controle de Grupos'!$E$11),M581)),2)</f>
        <v>58.44</v>
      </c>
      <c r="I581" s="8">
        <f>ROUND(IF(K581="SIM",O581*(1-L581),IF('Controle de Grupos'!$B$11="SIM",O581*(1-'Controle de Grupos'!$E$11),O581)),2)</f>
        <v>58.44</v>
      </c>
      <c r="J581" s="10">
        <f t="shared" si="17"/>
        <v>5.4554077032714825E-6</v>
      </c>
      <c r="K581" s="33" t="s">
        <v>5596</v>
      </c>
      <c r="L581" s="39">
        <v>0.119926030854416</v>
      </c>
      <c r="M581" s="32">
        <v>66.400000000000006</v>
      </c>
      <c r="O581" s="32">
        <v>66.400000000000006</v>
      </c>
    </row>
    <row r="582" spans="1:15" ht="41.4">
      <c r="A582" s="6" t="s">
        <v>1677</v>
      </c>
      <c r="B582" s="6" t="s">
        <v>1678</v>
      </c>
      <c r="C582" s="6" t="s">
        <v>191</v>
      </c>
      <c r="D582" s="7" t="s">
        <v>1679</v>
      </c>
      <c r="E582" s="6" t="s">
        <v>220</v>
      </c>
      <c r="F582" s="8">
        <v>1</v>
      </c>
      <c r="G582" s="8">
        <v>72.63</v>
      </c>
      <c r="H582" s="8">
        <f>ROUND(IF(K582="SIM",M582*(1-L582),IF('Controle de Grupos'!$B$11="SIM",M582*(1-'Controle de Grupos'!$E$11),M582)),2)</f>
        <v>78.12</v>
      </c>
      <c r="I582" s="8">
        <f>ROUND(IF(K582="SIM",O582*(1-L582),IF('Controle de Grupos'!$B$11="SIM",O582*(1-'Controle de Grupos'!$E$11),O582)),2)</f>
        <v>78.12</v>
      </c>
      <c r="J582" s="10">
        <f t="shared" si="17"/>
        <v>7.2925470530384709E-6</v>
      </c>
      <c r="K582" s="33" t="s">
        <v>5596</v>
      </c>
      <c r="L582" s="39">
        <v>0.119926030854416</v>
      </c>
      <c r="M582" s="32">
        <v>88.77</v>
      </c>
      <c r="O582" s="32">
        <v>88.77</v>
      </c>
    </row>
    <row r="583" spans="1:15" ht="41.4">
      <c r="A583" s="6" t="s">
        <v>1680</v>
      </c>
      <c r="B583" s="6" t="s">
        <v>1681</v>
      </c>
      <c r="C583" s="6" t="s">
        <v>191</v>
      </c>
      <c r="D583" s="7" t="s">
        <v>1682</v>
      </c>
      <c r="E583" s="6" t="s">
        <v>220</v>
      </c>
      <c r="F583" s="8">
        <v>1</v>
      </c>
      <c r="G583" s="8">
        <v>61.35</v>
      </c>
      <c r="H583" s="8">
        <f>ROUND(IF(K583="SIM",M583*(1-L583),IF('Controle de Grupos'!$B$11="SIM",M583*(1-'Controle de Grupos'!$E$11),M583)),2)</f>
        <v>65.989999999999995</v>
      </c>
      <c r="I583" s="8">
        <f>ROUND(IF(K583="SIM",O583*(1-L583),IF('Controle de Grupos'!$B$11="SIM",O583*(1-'Controle de Grupos'!$E$11),O583)),2)</f>
        <v>65.989999999999995</v>
      </c>
      <c r="J583" s="10">
        <f t="shared" si="17"/>
        <v>6.1602045574757888E-6</v>
      </c>
      <c r="K583" s="33" t="s">
        <v>5596</v>
      </c>
      <c r="L583" s="39">
        <v>0.119926030854416</v>
      </c>
      <c r="M583" s="32">
        <v>74.98</v>
      </c>
      <c r="O583" s="32">
        <v>74.98</v>
      </c>
    </row>
    <row r="584" spans="1:15" ht="41.4">
      <c r="A584" s="6" t="s">
        <v>1683</v>
      </c>
      <c r="B584" s="6" t="s">
        <v>1684</v>
      </c>
      <c r="C584" s="6" t="s">
        <v>191</v>
      </c>
      <c r="D584" s="7" t="s">
        <v>1685</v>
      </c>
      <c r="E584" s="6" t="s">
        <v>220</v>
      </c>
      <c r="F584" s="8">
        <v>63</v>
      </c>
      <c r="G584" s="8">
        <v>43.13</v>
      </c>
      <c r="H584" s="8">
        <f>ROUND(IF(K584="SIM",M584*(1-L584),IF('Controle de Grupos'!$B$11="SIM",M584*(1-'Controle de Grupos'!$E$11),M584)),2)</f>
        <v>46.39</v>
      </c>
      <c r="I584" s="8">
        <f>ROUND(IF(K584="SIM",O584*(1-L584),IF('Controle de Grupos'!$B$11="SIM",O584*(1-'Controle de Grupos'!$E$11),O584)),2)</f>
        <v>2922.49</v>
      </c>
      <c r="J584" s="10">
        <f t="shared" si="17"/>
        <v>2.7281612694616484E-4</v>
      </c>
      <c r="K584" s="33" t="s">
        <v>5596</v>
      </c>
      <c r="L584" s="39">
        <v>0.119926030854416</v>
      </c>
      <c r="M584" s="32">
        <v>52.71</v>
      </c>
      <c r="O584" s="32">
        <v>3320.73</v>
      </c>
    </row>
    <row r="585" spans="1:15" ht="41.4">
      <c r="A585" s="6" t="s">
        <v>1686</v>
      </c>
      <c r="B585" s="6" t="s">
        <v>1687</v>
      </c>
      <c r="C585" s="6" t="s">
        <v>191</v>
      </c>
      <c r="D585" s="7" t="s">
        <v>1688</v>
      </c>
      <c r="E585" s="6" t="s">
        <v>220</v>
      </c>
      <c r="F585" s="8">
        <v>34</v>
      </c>
      <c r="G585" s="8">
        <v>68.52</v>
      </c>
      <c r="H585" s="8">
        <f>ROUND(IF(K585="SIM",M585*(1-L585),IF('Controle de Grupos'!$B$11="SIM",M585*(1-'Controle de Grupos'!$E$11),M585)),2)</f>
        <v>73.709999999999994</v>
      </c>
      <c r="I585" s="8">
        <f>ROUND(IF(K585="SIM",O585*(1-L585),IF('Controle de Grupos'!$B$11="SIM",O585*(1-'Controle de Grupos'!$E$11),O585)),2)</f>
        <v>2506.0100000000002</v>
      </c>
      <c r="J585" s="10">
        <f t="shared" si="17"/>
        <v>2.3393747875556759E-4</v>
      </c>
      <c r="K585" s="33" t="s">
        <v>5596</v>
      </c>
      <c r="L585" s="39">
        <v>0.119926030854416</v>
      </c>
      <c r="M585" s="32">
        <v>83.75</v>
      </c>
      <c r="O585" s="32">
        <v>2847.5</v>
      </c>
    </row>
    <row r="586" spans="1:15" ht="41.4">
      <c r="A586" s="6" t="s">
        <v>1689</v>
      </c>
      <c r="B586" s="6" t="s">
        <v>1690</v>
      </c>
      <c r="C586" s="6" t="s">
        <v>191</v>
      </c>
      <c r="D586" s="7" t="s">
        <v>1691</v>
      </c>
      <c r="E586" s="6" t="s">
        <v>220</v>
      </c>
      <c r="F586" s="8">
        <v>104</v>
      </c>
      <c r="G586" s="8">
        <v>102.53</v>
      </c>
      <c r="H586" s="8">
        <f>ROUND(IF(K586="SIM",M586*(1-L586),IF('Controle de Grupos'!$B$11="SIM",M586*(1-'Controle de Grupos'!$E$11),M586)),2)</f>
        <v>110.29</v>
      </c>
      <c r="I586" s="8">
        <f>ROUND(IF(K586="SIM",O586*(1-L586),IF('Controle de Grupos'!$B$11="SIM",O586*(1-'Controle de Grupos'!$E$11),O586)),2)</f>
        <v>11470.25</v>
      </c>
      <c r="J586" s="10">
        <f t="shared" si="17"/>
        <v>1.0707544525744306E-3</v>
      </c>
      <c r="K586" s="33" t="s">
        <v>5596</v>
      </c>
      <c r="L586" s="39">
        <v>0.119926030854416</v>
      </c>
      <c r="M586" s="32">
        <v>125.32</v>
      </c>
      <c r="O586" s="32">
        <v>13033.28</v>
      </c>
    </row>
    <row r="587" spans="1:15" ht="41.4">
      <c r="A587" s="6" t="s">
        <v>1692</v>
      </c>
      <c r="B587" s="6" t="s">
        <v>1693</v>
      </c>
      <c r="C587" s="6" t="s">
        <v>191</v>
      </c>
      <c r="D587" s="7" t="s">
        <v>1694</v>
      </c>
      <c r="E587" s="6" t="s">
        <v>220</v>
      </c>
      <c r="F587" s="8">
        <v>6</v>
      </c>
      <c r="G587" s="8">
        <v>44.93</v>
      </c>
      <c r="H587" s="8">
        <f>ROUND(IF(K587="SIM",M587*(1-L587),IF('Controle de Grupos'!$B$11="SIM",M587*(1-'Controle de Grupos'!$E$11),M587)),2)</f>
        <v>48.32</v>
      </c>
      <c r="I587" s="8">
        <f>ROUND(IF(K587="SIM",O587*(1-L587),IF('Controle de Grupos'!$B$11="SIM",O587*(1-'Controle de Grupos'!$E$11),O587)),2)</f>
        <v>289.95</v>
      </c>
      <c r="J587" s="10">
        <f t="shared" si="17"/>
        <v>2.7066999718746857E-5</v>
      </c>
      <c r="K587" s="33" t="s">
        <v>5596</v>
      </c>
      <c r="L587" s="39">
        <v>0.119926030854416</v>
      </c>
      <c r="M587" s="32">
        <v>54.91</v>
      </c>
      <c r="O587" s="32">
        <v>329.46</v>
      </c>
    </row>
    <row r="588" spans="1:15" ht="69">
      <c r="A588" s="6" t="s">
        <v>1695</v>
      </c>
      <c r="B588" s="6" t="s">
        <v>1696</v>
      </c>
      <c r="C588" s="6" t="s">
        <v>165</v>
      </c>
      <c r="D588" s="7" t="s">
        <v>1697</v>
      </c>
      <c r="E588" s="6" t="s">
        <v>220</v>
      </c>
      <c r="F588" s="8">
        <v>377</v>
      </c>
      <c r="G588" s="8">
        <v>300.49</v>
      </c>
      <c r="H588" s="8">
        <f>ROUND(IF(K588="SIM",M588*(1-L588),IF('Controle de Grupos'!$B$11="SIM",M588*(1-'Controle de Grupos'!$E$11),M588)),2)</f>
        <v>323.23</v>
      </c>
      <c r="I588" s="8">
        <f>ROUND(IF(K588="SIM",O588*(1-L588),IF('Controle de Grupos'!$B$11="SIM",O588*(1-'Controle de Grupos'!$E$11),O588)),2)</f>
        <v>121859.05</v>
      </c>
      <c r="J588" s="10">
        <f t="shared" si="17"/>
        <v>1.1375612595539781E-2</v>
      </c>
      <c r="K588" s="33" t="s">
        <v>5596</v>
      </c>
      <c r="L588" s="39">
        <v>0.119926030854416</v>
      </c>
      <c r="M588" s="32">
        <v>367.28</v>
      </c>
      <c r="O588" s="32">
        <v>138464.56</v>
      </c>
    </row>
    <row r="589" spans="1:15" ht="41.4">
      <c r="A589" s="6" t="s">
        <v>1698</v>
      </c>
      <c r="B589" s="6" t="s">
        <v>1699</v>
      </c>
      <c r="C589" s="6" t="s">
        <v>191</v>
      </c>
      <c r="D589" s="7" t="s">
        <v>1700</v>
      </c>
      <c r="E589" s="6" t="s">
        <v>220</v>
      </c>
      <c r="F589" s="8">
        <v>54</v>
      </c>
      <c r="G589" s="8">
        <v>64.25</v>
      </c>
      <c r="H589" s="8">
        <f>ROUND(IF(K589="SIM",M589*(1-L589),IF('Controle de Grupos'!$B$11="SIM",M589*(1-'Controle de Grupos'!$E$11),M589)),2)</f>
        <v>69.11</v>
      </c>
      <c r="I589" s="8">
        <f>ROUND(IF(K589="SIM",O589*(1-L589),IF('Controle de Grupos'!$B$11="SIM",O589*(1-'Controle de Grupos'!$E$11),O589)),2)</f>
        <v>3732.06</v>
      </c>
      <c r="J589" s="10">
        <f t="shared" si="17"/>
        <v>3.4838995333797687E-4</v>
      </c>
      <c r="K589" s="33" t="s">
        <v>5596</v>
      </c>
      <c r="L589" s="39">
        <v>0.119926030854416</v>
      </c>
      <c r="M589" s="32">
        <v>78.53</v>
      </c>
      <c r="O589" s="32">
        <v>4240.62</v>
      </c>
    </row>
    <row r="590" spans="1:15" ht="27.6">
      <c r="A590" s="6" t="s">
        <v>1701</v>
      </c>
      <c r="B590" s="6" t="s">
        <v>1702</v>
      </c>
      <c r="C590" s="6" t="s">
        <v>191</v>
      </c>
      <c r="D590" s="7" t="s">
        <v>1703</v>
      </c>
      <c r="E590" s="6" t="s">
        <v>220</v>
      </c>
      <c r="F590" s="8">
        <v>5</v>
      </c>
      <c r="G590" s="8">
        <v>23.69</v>
      </c>
      <c r="H590" s="8">
        <f>ROUND(IF(K590="SIM",M590*(1-L590),IF('Controle de Grupos'!$B$11="SIM",M590*(1-'Controle de Grupos'!$E$11),M590)),2)</f>
        <v>25.48</v>
      </c>
      <c r="I590" s="8">
        <f>ROUND(IF(K590="SIM",O590*(1-L590),IF('Controle de Grupos'!$B$11="SIM",O590*(1-'Controle de Grupos'!$E$11),O590)),2)</f>
        <v>127.39</v>
      </c>
      <c r="J590" s="10">
        <f t="shared" si="17"/>
        <v>1.1891929967826047E-5</v>
      </c>
      <c r="K590" s="33" t="s">
        <v>5596</v>
      </c>
      <c r="L590" s="39">
        <v>0.119926030854416</v>
      </c>
      <c r="M590" s="32">
        <v>28.95</v>
      </c>
      <c r="O590" s="32">
        <v>144.75</v>
      </c>
    </row>
    <row r="591" spans="1:15" ht="27.6">
      <c r="A591" s="6" t="s">
        <v>1704</v>
      </c>
      <c r="B591" s="6" t="s">
        <v>1705</v>
      </c>
      <c r="C591" s="6" t="s">
        <v>509</v>
      </c>
      <c r="D591" s="7" t="s">
        <v>1706</v>
      </c>
      <c r="E591" s="6" t="s">
        <v>220</v>
      </c>
      <c r="F591" s="8">
        <v>10</v>
      </c>
      <c r="G591" s="8">
        <v>171.33</v>
      </c>
      <c r="H591" s="8">
        <f>ROUND(IF(K591="SIM",M591*(1-L591),IF('Controle de Grupos'!$B$11="SIM",M591*(1-'Controle de Grupos'!$E$11),M591)),2)</f>
        <v>184.3</v>
      </c>
      <c r="I591" s="8">
        <f>ROUND(IF(K591="SIM",O591*(1-L591),IF('Controle de Grupos'!$B$11="SIM",O591*(1-'Controle de Grupos'!$E$11),O591)),2)</f>
        <v>1842.96</v>
      </c>
      <c r="J591" s="10">
        <f t="shared" si="17"/>
        <v>1.7204137886415489E-4</v>
      </c>
      <c r="K591" s="33" t="s">
        <v>5596</v>
      </c>
      <c r="L591" s="39">
        <v>0.119926030854416</v>
      </c>
      <c r="M591" s="32">
        <v>209.41</v>
      </c>
      <c r="O591" s="32">
        <v>2094.1</v>
      </c>
    </row>
    <row r="592" spans="1:15" ht="27.6">
      <c r="A592" s="6" t="s">
        <v>1707</v>
      </c>
      <c r="B592" s="6" t="s">
        <v>1708</v>
      </c>
      <c r="C592" s="6" t="s">
        <v>509</v>
      </c>
      <c r="D592" s="7" t="s">
        <v>1709</v>
      </c>
      <c r="E592" s="6" t="s">
        <v>220</v>
      </c>
      <c r="F592" s="8">
        <v>6</v>
      </c>
      <c r="G592" s="8">
        <v>138.51</v>
      </c>
      <c r="H592" s="8">
        <f>ROUND(IF(K592="SIM",M592*(1-L592),IF('Controle de Grupos'!$B$11="SIM",M592*(1-'Controle de Grupos'!$E$11),M592)),2)</f>
        <v>149</v>
      </c>
      <c r="I592" s="8">
        <f>ROUND(IF(K592="SIM",O592*(1-L592),IF('Controle de Grupos'!$B$11="SIM",O592*(1-'Controle de Grupos'!$E$11),O592)),2)</f>
        <v>893.98</v>
      </c>
      <c r="J592" s="10">
        <f t="shared" si="17"/>
        <v>8.345354857239289E-5</v>
      </c>
      <c r="K592" s="33" t="s">
        <v>5596</v>
      </c>
      <c r="L592" s="39">
        <v>0.119926030854416</v>
      </c>
      <c r="M592" s="32">
        <v>169.3</v>
      </c>
      <c r="O592" s="32">
        <v>1015.8</v>
      </c>
    </row>
    <row r="593" spans="1:15">
      <c r="A593" s="15" t="s">
        <v>129</v>
      </c>
      <c r="B593" s="15"/>
      <c r="C593" s="15"/>
      <c r="D593" s="16" t="s">
        <v>130</v>
      </c>
      <c r="E593" s="15"/>
      <c r="F593" s="17">
        <v>1</v>
      </c>
      <c r="G593" s="17"/>
      <c r="H593" s="17">
        <f>SUM(I594,I595,I596,I597,I598,I599,I600,I601,I602,I603,I604,I605,I606,I607,I608,I609,I610,I611,I612,I613)</f>
        <v>74341.510000000009</v>
      </c>
      <c r="I593" s="17">
        <f>H593</f>
        <v>74341.510000000009</v>
      </c>
      <c r="J593" s="18">
        <f t="shared" si="17"/>
        <v>6.9398228324235797E-3</v>
      </c>
      <c r="K593" s="33" t="s">
        <v>5599</v>
      </c>
      <c r="L593" s="39">
        <v>0</v>
      </c>
      <c r="M593" s="32"/>
      <c r="O593" s="32"/>
    </row>
    <row r="594" spans="1:15" ht="41.4">
      <c r="A594" s="6" t="s">
        <v>1710</v>
      </c>
      <c r="B594" s="6" t="s">
        <v>1711</v>
      </c>
      <c r="C594" s="6" t="s">
        <v>191</v>
      </c>
      <c r="D594" s="7" t="s">
        <v>1712</v>
      </c>
      <c r="E594" s="6" t="s">
        <v>220</v>
      </c>
      <c r="F594" s="8">
        <v>4</v>
      </c>
      <c r="G594" s="8">
        <v>682.9</v>
      </c>
      <c r="H594" s="8">
        <f>ROUND(IF(K594="SIM",M594*(1-L594),IF('Controle de Grupos'!$B$11="SIM",M594*(1-'Controle de Grupos'!$E$11),M594)),2)</f>
        <v>734.6</v>
      </c>
      <c r="I594" s="8">
        <f>ROUND(IF(K594="SIM",O594*(1-L594),IF('Controle de Grupos'!$B$11="SIM",O594*(1-'Controle de Grupos'!$E$11),O594)),2)</f>
        <v>2938.39</v>
      </c>
      <c r="J594" s="10">
        <f t="shared" si="17"/>
        <v>2.7430040111594612E-4</v>
      </c>
      <c r="K594" s="33" t="s">
        <v>5596</v>
      </c>
      <c r="L594" s="39">
        <v>0.119926030854416</v>
      </c>
      <c r="M594" s="32">
        <v>834.7</v>
      </c>
      <c r="O594" s="32">
        <v>3338.8</v>
      </c>
    </row>
    <row r="595" spans="1:15" ht="41.4">
      <c r="A595" s="6" t="s">
        <v>1713</v>
      </c>
      <c r="B595" s="6" t="s">
        <v>1714</v>
      </c>
      <c r="C595" s="6" t="s">
        <v>191</v>
      </c>
      <c r="D595" s="7" t="s">
        <v>1715</v>
      </c>
      <c r="E595" s="6" t="s">
        <v>220</v>
      </c>
      <c r="F595" s="8">
        <v>4</v>
      </c>
      <c r="G595" s="8">
        <v>338.14</v>
      </c>
      <c r="H595" s="8">
        <f>ROUND(IF(K595="SIM",M595*(1-L595),IF('Controle de Grupos'!$B$11="SIM",M595*(1-'Controle de Grupos'!$E$11),M595)),2)</f>
        <v>363.73</v>
      </c>
      <c r="I595" s="8">
        <f>ROUND(IF(K595="SIM",O595*(1-L595),IF('Controle de Grupos'!$B$11="SIM",O595*(1-'Controle de Grupos'!$E$11),O595)),2)</f>
        <v>1454.94</v>
      </c>
      <c r="J595" s="10">
        <f t="shared" si="17"/>
        <v>1.3581948808688931E-4</v>
      </c>
      <c r="K595" s="33" t="s">
        <v>5596</v>
      </c>
      <c r="L595" s="39">
        <v>0.119926030854416</v>
      </c>
      <c r="M595" s="32">
        <v>413.3</v>
      </c>
      <c r="O595" s="32">
        <v>1653.2</v>
      </c>
    </row>
    <row r="596" spans="1:15" ht="41.4">
      <c r="A596" s="6" t="s">
        <v>1716</v>
      </c>
      <c r="B596" s="6" t="s">
        <v>1474</v>
      </c>
      <c r="C596" s="6" t="s">
        <v>191</v>
      </c>
      <c r="D596" s="7" t="s">
        <v>1475</v>
      </c>
      <c r="E596" s="6" t="s">
        <v>220</v>
      </c>
      <c r="F596" s="8">
        <v>119</v>
      </c>
      <c r="G596" s="8">
        <v>25.26</v>
      </c>
      <c r="H596" s="8">
        <f>ROUND(IF(K596="SIM",M596*(1-L596),IF('Controle de Grupos'!$B$11="SIM",M596*(1-'Controle de Grupos'!$E$11),M596)),2)</f>
        <v>27.17</v>
      </c>
      <c r="I596" s="8">
        <f>ROUND(IF(K596="SIM",O596*(1-L596),IF('Controle de Grupos'!$B$11="SIM",O596*(1-'Controle de Grupos'!$E$11),O596)),2)</f>
        <v>3232.98</v>
      </c>
      <c r="J596" s="10">
        <f t="shared" si="17"/>
        <v>3.0180054751065434E-4</v>
      </c>
      <c r="K596" s="33" t="s">
        <v>5596</v>
      </c>
      <c r="L596" s="39">
        <v>0.119926030854416</v>
      </c>
      <c r="M596" s="32">
        <v>30.87</v>
      </c>
      <c r="O596" s="32">
        <v>3673.53</v>
      </c>
    </row>
    <row r="597" spans="1:15" ht="27.6">
      <c r="A597" s="6" t="s">
        <v>1717</v>
      </c>
      <c r="B597" s="6" t="s">
        <v>1718</v>
      </c>
      <c r="C597" s="6" t="s">
        <v>191</v>
      </c>
      <c r="D597" s="7" t="s">
        <v>1719</v>
      </c>
      <c r="E597" s="6" t="s">
        <v>220</v>
      </c>
      <c r="F597" s="8">
        <v>1</v>
      </c>
      <c r="G597" s="8">
        <v>33.24</v>
      </c>
      <c r="H597" s="8">
        <f>ROUND(IF(K597="SIM",M597*(1-L597),IF('Controle de Grupos'!$B$11="SIM",M597*(1-'Controle de Grupos'!$E$11),M597)),2)</f>
        <v>35.75</v>
      </c>
      <c r="I597" s="8">
        <f>ROUND(IF(K597="SIM",O597*(1-L597),IF('Controle de Grupos'!$B$11="SIM",O597*(1-'Controle de Grupos'!$E$11),O597)),2)</f>
        <v>35.75</v>
      </c>
      <c r="J597" s="10">
        <f t="shared" si="17"/>
        <v>3.3372831175899299E-6</v>
      </c>
      <c r="K597" s="33" t="s">
        <v>5596</v>
      </c>
      <c r="L597" s="39">
        <v>0.119926030854416</v>
      </c>
      <c r="M597" s="32">
        <v>40.619999999999997</v>
      </c>
      <c r="O597" s="32">
        <v>40.619999999999997</v>
      </c>
    </row>
    <row r="598" spans="1:15" ht="27.6">
      <c r="A598" s="6" t="s">
        <v>1720</v>
      </c>
      <c r="B598" s="6" t="s">
        <v>1721</v>
      </c>
      <c r="C598" s="6" t="s">
        <v>1722</v>
      </c>
      <c r="D598" s="7" t="s">
        <v>1723</v>
      </c>
      <c r="E598" s="6" t="s">
        <v>220</v>
      </c>
      <c r="F598" s="8">
        <v>10</v>
      </c>
      <c r="G598" s="8">
        <v>100.23</v>
      </c>
      <c r="H598" s="8">
        <f>ROUND(IF(K598="SIM",M598*(1-L598),IF('Controle de Grupos'!$B$11="SIM",M598*(1-'Controle de Grupos'!$E$11),M598)),2)</f>
        <v>107.82</v>
      </c>
      <c r="I598" s="8">
        <f>ROUND(IF(K598="SIM",O598*(1-L598),IF('Controle de Grupos'!$B$11="SIM",O598*(1-'Controle de Grupos'!$E$11),O598)),2)</f>
        <v>1078.18</v>
      </c>
      <c r="J598" s="10">
        <f t="shared" si="17"/>
        <v>1.0064872480344367E-4</v>
      </c>
      <c r="K598" s="33" t="s">
        <v>5596</v>
      </c>
      <c r="L598" s="39">
        <v>0.119926030854416</v>
      </c>
      <c r="M598" s="32">
        <v>122.51</v>
      </c>
      <c r="O598" s="32">
        <v>1225.0999999999999</v>
      </c>
    </row>
    <row r="599" spans="1:15" ht="69">
      <c r="A599" s="6" t="s">
        <v>1724</v>
      </c>
      <c r="B599" s="6" t="s">
        <v>1725</v>
      </c>
      <c r="C599" s="6" t="s">
        <v>165</v>
      </c>
      <c r="D599" s="7" t="s">
        <v>1726</v>
      </c>
      <c r="E599" s="6" t="s">
        <v>236</v>
      </c>
      <c r="F599" s="8">
        <v>179.9</v>
      </c>
      <c r="G599" s="8">
        <v>82.04</v>
      </c>
      <c r="H599" s="8">
        <f>ROUND(IF(K599="SIM",M599*(1-L599),IF('Controle de Grupos'!$B$11="SIM",M599*(1-'Controle de Grupos'!$E$11),M599)),2)</f>
        <v>88.25</v>
      </c>
      <c r="I599" s="8">
        <f>ROUND(IF(K599="SIM",O599*(1-L599),IF('Controle de Grupos'!$B$11="SIM",O599*(1-'Controle de Grupos'!$E$11),O599)),2)</f>
        <v>15875.28</v>
      </c>
      <c r="J599" s="10">
        <f t="shared" si="17"/>
        <v>1.4819665435248409E-3</v>
      </c>
      <c r="K599" s="33" t="s">
        <v>5596</v>
      </c>
      <c r="L599" s="39">
        <v>0.119926030854416</v>
      </c>
      <c r="M599" s="32">
        <v>100.27</v>
      </c>
      <c r="O599" s="32">
        <v>18038.57</v>
      </c>
    </row>
    <row r="600" spans="1:15" ht="69">
      <c r="A600" s="6" t="s">
        <v>1727</v>
      </c>
      <c r="B600" s="6" t="s">
        <v>1728</v>
      </c>
      <c r="C600" s="6" t="s">
        <v>165</v>
      </c>
      <c r="D600" s="7" t="s">
        <v>1729</v>
      </c>
      <c r="E600" s="6" t="s">
        <v>236</v>
      </c>
      <c r="F600" s="8">
        <v>55.5</v>
      </c>
      <c r="G600" s="8">
        <v>101.54</v>
      </c>
      <c r="H600" s="8">
        <f>ROUND(IF(K600="SIM",M600*(1-L600),IF('Controle de Grupos'!$B$11="SIM",M600*(1-'Controle de Grupos'!$E$11),M600)),2)</f>
        <v>109.23</v>
      </c>
      <c r="I600" s="8">
        <f>ROUND(IF(K600="SIM",O600*(1-L600),IF('Controle de Grupos'!$B$11="SIM",O600*(1-'Controle de Grupos'!$E$11),O600)),2)</f>
        <v>6062.04</v>
      </c>
      <c r="J600" s="10">
        <f t="shared" si="17"/>
        <v>5.658949300742618E-4</v>
      </c>
      <c r="K600" s="33" t="s">
        <v>5596</v>
      </c>
      <c r="L600" s="39">
        <v>0.119926030854416</v>
      </c>
      <c r="M600" s="32">
        <v>124.11</v>
      </c>
      <c r="O600" s="32">
        <v>6888.1</v>
      </c>
    </row>
    <row r="601" spans="1:15" ht="69">
      <c r="A601" s="6" t="s">
        <v>1730</v>
      </c>
      <c r="B601" s="6" t="s">
        <v>1731</v>
      </c>
      <c r="C601" s="6" t="s">
        <v>165</v>
      </c>
      <c r="D601" s="7" t="s">
        <v>1732</v>
      </c>
      <c r="E601" s="6" t="s">
        <v>236</v>
      </c>
      <c r="F601" s="8">
        <v>15.7</v>
      </c>
      <c r="G601" s="8">
        <v>93.74</v>
      </c>
      <c r="H601" s="8">
        <f>ROUND(IF(K601="SIM",M601*(1-L601),IF('Controle de Grupos'!$B$11="SIM",M601*(1-'Controle de Grupos'!$E$11),M601)),2)</f>
        <v>100.83</v>
      </c>
      <c r="I601" s="8">
        <f>ROUND(IF(K601="SIM",O601*(1-L601),IF('Controle de Grupos'!$B$11="SIM",O601*(1-'Controle de Grupos'!$E$11),O601)),2)</f>
        <v>1583.02</v>
      </c>
      <c r="J601" s="10">
        <f t="shared" si="17"/>
        <v>1.4777582995264925E-4</v>
      </c>
      <c r="K601" s="33" t="s">
        <v>5596</v>
      </c>
      <c r="L601" s="39">
        <v>0.119926030854416</v>
      </c>
      <c r="M601" s="32">
        <v>114.57</v>
      </c>
      <c r="O601" s="32">
        <v>1798.74</v>
      </c>
    </row>
    <row r="602" spans="1:15" ht="41.4">
      <c r="A602" s="6" t="s">
        <v>1733</v>
      </c>
      <c r="B602" s="6" t="s">
        <v>1734</v>
      </c>
      <c r="C602" s="6" t="s">
        <v>165</v>
      </c>
      <c r="D602" s="7" t="s">
        <v>1735</v>
      </c>
      <c r="E602" s="6" t="s">
        <v>236</v>
      </c>
      <c r="F602" s="8">
        <v>487</v>
      </c>
      <c r="G602" s="8">
        <v>20.51</v>
      </c>
      <c r="H602" s="8">
        <f>ROUND(IF(K602="SIM",M602*(1-L602),IF('Controle de Grupos'!$B$11="SIM",M602*(1-'Controle de Grupos'!$E$11),M602)),2)</f>
        <v>22.05</v>
      </c>
      <c r="I602" s="8">
        <f>ROUND(IF(K602="SIM",O602*(1-L602),IF('Controle de Grupos'!$B$11="SIM",O602*(1-'Controle de Grupos'!$E$11),O602)),2)</f>
        <v>10740.62</v>
      </c>
      <c r="J602" s="10">
        <f t="shared" si="17"/>
        <v>1.0026430712852799E-3</v>
      </c>
      <c r="K602" s="33" t="s">
        <v>5596</v>
      </c>
      <c r="L602" s="39">
        <v>0.119926030854416</v>
      </c>
      <c r="M602" s="32">
        <v>25.06</v>
      </c>
      <c r="O602" s="32">
        <v>12204.22</v>
      </c>
    </row>
    <row r="603" spans="1:15" ht="41.4">
      <c r="A603" s="6" t="s">
        <v>1736</v>
      </c>
      <c r="B603" s="6" t="s">
        <v>1737</v>
      </c>
      <c r="C603" s="6" t="s">
        <v>165</v>
      </c>
      <c r="D603" s="7" t="s">
        <v>1738</v>
      </c>
      <c r="E603" s="6" t="s">
        <v>236</v>
      </c>
      <c r="F603" s="8">
        <v>22.8</v>
      </c>
      <c r="G603" s="8">
        <v>26.3</v>
      </c>
      <c r="H603" s="8">
        <f>ROUND(IF(K603="SIM",M603*(1-L603),IF('Controle de Grupos'!$B$11="SIM",M603*(1-'Controle de Grupos'!$E$11),M603)),2)</f>
        <v>28.29</v>
      </c>
      <c r="I603" s="8">
        <f>ROUND(IF(K603="SIM",O603*(1-L603),IF('Controle de Grupos'!$B$11="SIM",O603*(1-'Controle de Grupos'!$E$11),O603)),2)</f>
        <v>644.91</v>
      </c>
      <c r="J603" s="10">
        <f t="shared" si="17"/>
        <v>6.0202720429788021E-5</v>
      </c>
      <c r="K603" s="33" t="s">
        <v>5596</v>
      </c>
      <c r="L603" s="39">
        <v>0.119926030854416</v>
      </c>
      <c r="M603" s="32">
        <v>32.14</v>
      </c>
      <c r="O603" s="32">
        <v>732.79</v>
      </c>
    </row>
    <row r="604" spans="1:15" ht="41.4">
      <c r="A604" s="6" t="s">
        <v>1739</v>
      </c>
      <c r="B604" s="6" t="s">
        <v>1507</v>
      </c>
      <c r="C604" s="6" t="s">
        <v>191</v>
      </c>
      <c r="D604" s="7" t="s">
        <v>1508</v>
      </c>
      <c r="E604" s="6" t="s">
        <v>236</v>
      </c>
      <c r="F604" s="8">
        <v>31</v>
      </c>
      <c r="G604" s="8">
        <v>14.32</v>
      </c>
      <c r="H604" s="8">
        <f>ROUND(IF(K604="SIM",M604*(1-L604),IF('Controle de Grupos'!$B$11="SIM",M604*(1-'Controle de Grupos'!$E$11),M604)),2)</f>
        <v>15.4</v>
      </c>
      <c r="I604" s="8">
        <f>ROUND(IF(K604="SIM",O604*(1-L604),IF('Controle de Grupos'!$B$11="SIM",O604*(1-'Controle de Grupos'!$E$11),O604)),2)</f>
        <v>477.44</v>
      </c>
      <c r="J604" s="10">
        <f t="shared" si="17"/>
        <v>4.4569299347192623E-5</v>
      </c>
      <c r="K604" s="33" t="s">
        <v>5596</v>
      </c>
      <c r="L604" s="39">
        <v>0.119926030854416</v>
      </c>
      <c r="M604" s="32">
        <v>17.5</v>
      </c>
      <c r="O604" s="32">
        <v>542.5</v>
      </c>
    </row>
    <row r="605" spans="1:15" ht="27.6">
      <c r="A605" s="6" t="s">
        <v>1740</v>
      </c>
      <c r="B605" s="6" t="s">
        <v>1741</v>
      </c>
      <c r="C605" s="6" t="s">
        <v>191</v>
      </c>
      <c r="D605" s="7" t="s">
        <v>1742</v>
      </c>
      <c r="E605" s="6" t="s">
        <v>236</v>
      </c>
      <c r="F605" s="8">
        <v>9.8000000000000007</v>
      </c>
      <c r="G605" s="8">
        <v>33.299999999999997</v>
      </c>
      <c r="H605" s="8">
        <f>ROUND(IF(K605="SIM",M605*(1-L605),IF('Controle de Grupos'!$B$11="SIM",M605*(1-'Controle de Grupos'!$E$11),M605)),2)</f>
        <v>35.82</v>
      </c>
      <c r="I605" s="8">
        <f>ROUND(IF(K605="SIM",O605*(1-L605),IF('Controle de Grupos'!$B$11="SIM",O605*(1-'Controle de Grupos'!$E$11),O605)),2)</f>
        <v>351.03</v>
      </c>
      <c r="J605" s="10">
        <f t="shared" si="17"/>
        <v>3.2768852944548055E-5</v>
      </c>
      <c r="K605" s="33" t="s">
        <v>5596</v>
      </c>
      <c r="L605" s="39">
        <v>0.119926030854416</v>
      </c>
      <c r="M605" s="32">
        <v>40.700000000000003</v>
      </c>
      <c r="O605" s="32">
        <v>398.86</v>
      </c>
    </row>
    <row r="606" spans="1:15" ht="41.4">
      <c r="A606" s="6" t="s">
        <v>1743</v>
      </c>
      <c r="B606" s="6" t="s">
        <v>1538</v>
      </c>
      <c r="C606" s="6" t="s">
        <v>191</v>
      </c>
      <c r="D606" s="7" t="s">
        <v>1539</v>
      </c>
      <c r="E606" s="6" t="s">
        <v>236</v>
      </c>
      <c r="F606" s="8">
        <v>5.3</v>
      </c>
      <c r="G606" s="8">
        <v>29.48</v>
      </c>
      <c r="H606" s="8">
        <f>ROUND(IF(K606="SIM",M606*(1-L606),IF('Controle de Grupos'!$B$11="SIM",M606*(1-'Controle de Grupos'!$E$11),M606)),2)</f>
        <v>31.71</v>
      </c>
      <c r="I606" s="8">
        <f>ROUND(IF(K606="SIM",O606*(1-L606),IF('Controle de Grupos'!$B$11="SIM",O606*(1-'Controle de Grupos'!$E$11),O606)),2)</f>
        <v>168.05</v>
      </c>
      <c r="J606" s="10">
        <f t="shared" si="17"/>
        <v>1.5687564417090567E-5</v>
      </c>
      <c r="K606" s="33" t="s">
        <v>5596</v>
      </c>
      <c r="L606" s="39">
        <v>0.119926030854416</v>
      </c>
      <c r="M606" s="32">
        <v>36.03</v>
      </c>
      <c r="O606" s="32">
        <v>190.95</v>
      </c>
    </row>
    <row r="607" spans="1:15" ht="55.2">
      <c r="A607" s="6" t="s">
        <v>1744</v>
      </c>
      <c r="B607" s="6" t="s">
        <v>1745</v>
      </c>
      <c r="C607" s="6" t="s">
        <v>191</v>
      </c>
      <c r="D607" s="7" t="s">
        <v>1746</v>
      </c>
      <c r="E607" s="6" t="s">
        <v>236</v>
      </c>
      <c r="F607" s="8">
        <v>519.6</v>
      </c>
      <c r="G607" s="8">
        <v>15.79</v>
      </c>
      <c r="H607" s="8">
        <f>ROUND(IF(K607="SIM",M607*(1-L607),IF('Controle de Grupos'!$B$11="SIM",M607*(1-'Controle de Grupos'!$E$11),M607)),2)</f>
        <v>16.989999999999998</v>
      </c>
      <c r="I607" s="8">
        <f>ROUND(IF(K607="SIM",O607*(1-L607),IF('Controle de Grupos'!$B$11="SIM",O607*(1-'Controle de Grupos'!$E$11),O607)),2)</f>
        <v>8825.6299999999992</v>
      </c>
      <c r="J607" s="10">
        <f t="shared" si="17"/>
        <v>8.2387765038028564E-4</v>
      </c>
      <c r="K607" s="33" t="s">
        <v>5596</v>
      </c>
      <c r="L607" s="39">
        <v>0.119926030854416</v>
      </c>
      <c r="M607" s="32">
        <v>19.3</v>
      </c>
      <c r="O607" s="32">
        <v>10028.280000000001</v>
      </c>
    </row>
    <row r="608" spans="1:15" ht="41.4">
      <c r="A608" s="6" t="s">
        <v>1747</v>
      </c>
      <c r="B608" s="6" t="s">
        <v>1748</v>
      </c>
      <c r="C608" s="6" t="s">
        <v>191</v>
      </c>
      <c r="D608" s="7" t="s">
        <v>1749</v>
      </c>
      <c r="E608" s="6" t="s">
        <v>220</v>
      </c>
      <c r="F608" s="8">
        <v>2</v>
      </c>
      <c r="G608" s="8">
        <v>23.13</v>
      </c>
      <c r="H608" s="8">
        <f>ROUND(IF(K608="SIM",M608*(1-L608),IF('Controle de Grupos'!$B$11="SIM",M608*(1-'Controle de Grupos'!$E$11),M608)),2)</f>
        <v>24.88</v>
      </c>
      <c r="I608" s="8">
        <f>ROUND(IF(K608="SIM",O608*(1-L608),IF('Controle de Grupos'!$B$11="SIM",O608*(1-'Controle de Grupos'!$E$11),O608)),2)</f>
        <v>49.76</v>
      </c>
      <c r="J608" s="10">
        <f t="shared" si="17"/>
        <v>4.6451246973783196E-6</v>
      </c>
      <c r="K608" s="33" t="s">
        <v>5596</v>
      </c>
      <c r="L608" s="39">
        <v>0.119926030854416</v>
      </c>
      <c r="M608" s="32">
        <v>28.27</v>
      </c>
      <c r="O608" s="32">
        <v>56.54</v>
      </c>
    </row>
    <row r="609" spans="1:15">
      <c r="A609" s="6" t="s">
        <v>1750</v>
      </c>
      <c r="B609" s="6" t="s">
        <v>1751</v>
      </c>
      <c r="C609" s="6" t="s">
        <v>509</v>
      </c>
      <c r="D609" s="7" t="s">
        <v>1752</v>
      </c>
      <c r="E609" s="6" t="s">
        <v>220</v>
      </c>
      <c r="F609" s="8">
        <v>1</v>
      </c>
      <c r="G609" s="8">
        <v>9.4600000000000009</v>
      </c>
      <c r="H609" s="8">
        <f>ROUND(IF(K609="SIM",M609*(1-L609),IF('Controle de Grupos'!$B$11="SIM",M609*(1-'Controle de Grupos'!$E$11),M609)),2)</f>
        <v>10.17</v>
      </c>
      <c r="I609" s="8">
        <f>ROUND(IF(K609="SIM",O609*(1-L609),IF('Controle de Grupos'!$B$11="SIM",O609*(1-'Controle de Grupos'!$E$11),O609)),2)</f>
        <v>10.17</v>
      </c>
      <c r="J609" s="10">
        <f t="shared" si="17"/>
        <v>9.4937536519970873E-7</v>
      </c>
      <c r="K609" s="33" t="s">
        <v>5596</v>
      </c>
      <c r="L609" s="39">
        <v>0.119926030854416</v>
      </c>
      <c r="M609" s="32">
        <v>11.56</v>
      </c>
      <c r="O609" s="32">
        <v>11.56</v>
      </c>
    </row>
    <row r="610" spans="1:15">
      <c r="A610" s="6" t="s">
        <v>1753</v>
      </c>
      <c r="B610" s="6" t="s">
        <v>1754</v>
      </c>
      <c r="C610" s="6" t="s">
        <v>1755</v>
      </c>
      <c r="D610" s="7" t="s">
        <v>1756</v>
      </c>
      <c r="E610" s="6" t="s">
        <v>1271</v>
      </c>
      <c r="F610" s="8">
        <v>76</v>
      </c>
      <c r="G610" s="8">
        <v>10.130000000000001</v>
      </c>
      <c r="H610" s="8">
        <f>ROUND(IF(K610="SIM",M610*(1-L610),IF('Controle de Grupos'!$B$11="SIM",M610*(1-'Controle de Grupos'!$E$11),M610)),2)</f>
        <v>10.9</v>
      </c>
      <c r="I610" s="8">
        <f>ROUND(IF(K610="SIM",O610*(1-L610),IF('Controle de Grupos'!$B$11="SIM",O610*(1-'Controle de Grupos'!$E$11),O610)),2)</f>
        <v>828.04</v>
      </c>
      <c r="J610" s="10">
        <f t="shared" si="17"/>
        <v>7.7298011543752883E-5</v>
      </c>
      <c r="K610" s="33" t="s">
        <v>5596</v>
      </c>
      <c r="L610" s="39">
        <v>0.119926030854416</v>
      </c>
      <c r="M610" s="32">
        <v>12.38</v>
      </c>
      <c r="O610" s="32">
        <v>940.88</v>
      </c>
    </row>
    <row r="611" spans="1:15" ht="27.6">
      <c r="A611" s="6" t="s">
        <v>1757</v>
      </c>
      <c r="B611" s="6" t="s">
        <v>1758</v>
      </c>
      <c r="C611" s="6" t="s">
        <v>509</v>
      </c>
      <c r="D611" s="7" t="s">
        <v>1759</v>
      </c>
      <c r="E611" s="6" t="s">
        <v>220</v>
      </c>
      <c r="F611" s="8">
        <v>8</v>
      </c>
      <c r="G611" s="8">
        <v>330.4</v>
      </c>
      <c r="H611" s="8">
        <f>ROUND(IF(K611="SIM",M611*(1-L611),IF('Controle de Grupos'!$B$11="SIM",M611*(1-'Controle de Grupos'!$E$11),M611)),2)</f>
        <v>355.41</v>
      </c>
      <c r="I611" s="8">
        <f>ROUND(IF(K611="SIM",O611*(1-L611),IF('Controle de Grupos'!$B$11="SIM",O611*(1-'Controle de Grupos'!$E$11),O611)),2)</f>
        <v>2843.27</v>
      </c>
      <c r="J611" s="10">
        <f t="shared" si="17"/>
        <v>2.6542089425873904E-4</v>
      </c>
      <c r="K611" s="33" t="s">
        <v>5596</v>
      </c>
      <c r="L611" s="39">
        <v>0.119926030854416</v>
      </c>
      <c r="M611" s="32">
        <v>403.84</v>
      </c>
      <c r="O611" s="32">
        <v>3230.72</v>
      </c>
    </row>
    <row r="612" spans="1:15" ht="41.4">
      <c r="A612" s="6" t="s">
        <v>1760</v>
      </c>
      <c r="B612" s="6" t="s">
        <v>1761</v>
      </c>
      <c r="C612" s="6" t="s">
        <v>191</v>
      </c>
      <c r="D612" s="7" t="s">
        <v>1762</v>
      </c>
      <c r="E612" s="6" t="s">
        <v>220</v>
      </c>
      <c r="F612" s="8">
        <v>119</v>
      </c>
      <c r="G612" s="8">
        <v>13.14</v>
      </c>
      <c r="H612" s="8">
        <f>ROUND(IF(K612="SIM",M612*(1-L612),IF('Controle de Grupos'!$B$11="SIM",M612*(1-'Controle de Grupos'!$E$11),M612)),2)</f>
        <v>14.13</v>
      </c>
      <c r="I612" s="8">
        <f>ROUND(IF(K612="SIM",O612*(1-L612),IF('Controle de Grupos'!$B$11="SIM",O612*(1-'Controle de Grupos'!$E$11),O612)),2)</f>
        <v>1681.94</v>
      </c>
      <c r="J612" s="10">
        <f t="shared" si="17"/>
        <v>1.5701006900137643E-4</v>
      </c>
      <c r="K612" s="33" t="s">
        <v>5596</v>
      </c>
      <c r="L612" s="39">
        <v>0.119926030854416</v>
      </c>
      <c r="M612" s="32">
        <v>16.059999999999999</v>
      </c>
      <c r="O612" s="32">
        <v>1911.14</v>
      </c>
    </row>
    <row r="613" spans="1:15" ht="27.6">
      <c r="A613" s="6" t="s">
        <v>1763</v>
      </c>
      <c r="B613" s="6" t="s">
        <v>1332</v>
      </c>
      <c r="C613" s="6" t="s">
        <v>1764</v>
      </c>
      <c r="D613" s="7" t="s">
        <v>1765</v>
      </c>
      <c r="E613" s="6" t="s">
        <v>220</v>
      </c>
      <c r="F613" s="8">
        <v>238</v>
      </c>
      <c r="G613" s="8">
        <v>60.39</v>
      </c>
      <c r="H613" s="8">
        <f>ROUND(IF(K613="SIM",M613*(1-L613),IF('Controle de Grupos'!$B$11="SIM",M613*(1-'Controle de Grupos'!$E$11),M613)),2)</f>
        <v>64.959999999999994</v>
      </c>
      <c r="I613" s="8">
        <f>ROUND(IF(K613="SIM",O613*(1-L613),IF('Controle de Grupos'!$B$11="SIM",O613*(1-'Controle de Grupos'!$E$11),O613)),2)</f>
        <v>15460.07</v>
      </c>
      <c r="J613" s="10">
        <f t="shared" si="17"/>
        <v>1.4432064505666728E-3</v>
      </c>
      <c r="K613" s="33" t="s">
        <v>5596</v>
      </c>
      <c r="L613" s="39">
        <v>0.119926030854416</v>
      </c>
      <c r="M613" s="32">
        <v>73.81</v>
      </c>
      <c r="O613" s="32">
        <v>17566.78</v>
      </c>
    </row>
    <row r="614" spans="1:15">
      <c r="A614" s="15" t="s">
        <v>131</v>
      </c>
      <c r="B614" s="15"/>
      <c r="C614" s="15"/>
      <c r="D614" s="16" t="s">
        <v>132</v>
      </c>
      <c r="E614" s="15"/>
      <c r="F614" s="17">
        <v>1</v>
      </c>
      <c r="G614" s="17"/>
      <c r="H614" s="17">
        <f>SUM(I615,I616,I617,I618,I619,I620,I621,I622,I623,I624,I625,I626)</f>
        <v>59683.109999999993</v>
      </c>
      <c r="I614" s="17">
        <f>H614</f>
        <v>59683.109999999993</v>
      </c>
      <c r="J614" s="18">
        <f t="shared" si="17"/>
        <v>5.5714527386926628E-3</v>
      </c>
      <c r="K614" s="33" t="s">
        <v>5599</v>
      </c>
      <c r="L614" s="39">
        <v>0</v>
      </c>
      <c r="M614" s="32"/>
      <c r="O614" s="32"/>
    </row>
    <row r="615" spans="1:15" ht="41.4">
      <c r="A615" s="6" t="s">
        <v>1766</v>
      </c>
      <c r="B615" s="6" t="s">
        <v>1483</v>
      </c>
      <c r="C615" s="6" t="s">
        <v>191</v>
      </c>
      <c r="D615" s="7" t="s">
        <v>1484</v>
      </c>
      <c r="E615" s="6" t="s">
        <v>220</v>
      </c>
      <c r="F615" s="8">
        <v>4</v>
      </c>
      <c r="G615" s="8">
        <v>170.51</v>
      </c>
      <c r="H615" s="8">
        <f>ROUND(IF(K615="SIM",M615*(1-L615),IF('Controle de Grupos'!$B$11="SIM",M615*(1-'Controle de Grupos'!$E$11),M615)),2)</f>
        <v>183.42</v>
      </c>
      <c r="I615" s="8">
        <f>ROUND(IF(K615="SIM",O615*(1-L615),IF('Controle de Grupos'!$B$11="SIM",O615*(1-'Controle de Grupos'!$E$11),O615)),2)</f>
        <v>733.66</v>
      </c>
      <c r="J615" s="10">
        <f t="shared" si="17"/>
        <v>6.8487584113315466E-5</v>
      </c>
      <c r="K615" s="33" t="s">
        <v>5596</v>
      </c>
      <c r="L615" s="39">
        <v>0.119926030854416</v>
      </c>
      <c r="M615" s="32">
        <v>208.41</v>
      </c>
      <c r="O615" s="32">
        <v>833.64</v>
      </c>
    </row>
    <row r="616" spans="1:15" ht="41.4">
      <c r="A616" s="6" t="s">
        <v>1767</v>
      </c>
      <c r="B616" s="6" t="s">
        <v>1768</v>
      </c>
      <c r="C616" s="6" t="s">
        <v>191</v>
      </c>
      <c r="D616" s="7" t="s">
        <v>1769</v>
      </c>
      <c r="E616" s="6" t="s">
        <v>220</v>
      </c>
      <c r="F616" s="8">
        <v>11</v>
      </c>
      <c r="G616" s="8">
        <v>22.86</v>
      </c>
      <c r="H616" s="8">
        <f>ROUND(IF(K616="SIM",M616*(1-L616),IF('Controle de Grupos'!$B$11="SIM",M616*(1-'Controle de Grupos'!$E$11),M616)),2)</f>
        <v>24.59</v>
      </c>
      <c r="I616" s="8">
        <f>ROUND(IF(K616="SIM",O616*(1-L616),IF('Controle de Grupos'!$B$11="SIM",O616*(1-'Controle de Grupos'!$E$11),O616)),2)</f>
        <v>270.48</v>
      </c>
      <c r="J616" s="10">
        <f t="shared" si="17"/>
        <v>2.524946399009019E-5</v>
      </c>
      <c r="K616" s="33" t="s">
        <v>5596</v>
      </c>
      <c r="L616" s="39">
        <v>0.119926030854416</v>
      </c>
      <c r="M616" s="32">
        <v>27.94</v>
      </c>
      <c r="O616" s="32">
        <v>307.33999999999997</v>
      </c>
    </row>
    <row r="617" spans="1:15" ht="41.4">
      <c r="A617" s="6" t="s">
        <v>1770</v>
      </c>
      <c r="B617" s="6" t="s">
        <v>1771</v>
      </c>
      <c r="C617" s="6" t="s">
        <v>165</v>
      </c>
      <c r="D617" s="7" t="s">
        <v>1772</v>
      </c>
      <c r="E617" s="6" t="s">
        <v>220</v>
      </c>
      <c r="F617" s="8">
        <v>15</v>
      </c>
      <c r="G617" s="8">
        <v>106.79</v>
      </c>
      <c r="H617" s="8">
        <f>ROUND(IF(K617="SIM",M617*(1-L617),IF('Controle de Grupos'!$B$11="SIM",M617*(1-'Controle de Grupos'!$E$11),M617)),2)</f>
        <v>114.87</v>
      </c>
      <c r="I617" s="8">
        <f>ROUND(IF(K617="SIM",O617*(1-L617),IF('Controle de Grupos'!$B$11="SIM",O617*(1-'Controle de Grupos'!$E$11),O617)),2)</f>
        <v>1723.01</v>
      </c>
      <c r="J617" s="10">
        <f t="shared" si="17"/>
        <v>1.608439771870944E-4</v>
      </c>
      <c r="K617" s="33" t="s">
        <v>5596</v>
      </c>
      <c r="L617" s="39">
        <v>0.119926030854416</v>
      </c>
      <c r="M617" s="32">
        <v>130.52000000000001</v>
      </c>
      <c r="O617" s="32">
        <v>1957.8</v>
      </c>
    </row>
    <row r="618" spans="1:15" ht="27.6">
      <c r="A618" s="6" t="s">
        <v>1773</v>
      </c>
      <c r="B618" s="6" t="s">
        <v>1774</v>
      </c>
      <c r="C618" s="6" t="s">
        <v>191</v>
      </c>
      <c r="D618" s="7" t="s">
        <v>1775</v>
      </c>
      <c r="E618" s="6" t="s">
        <v>220</v>
      </c>
      <c r="F618" s="8">
        <v>1</v>
      </c>
      <c r="G618" s="8">
        <v>133.59</v>
      </c>
      <c r="H618" s="8">
        <f>ROUND(IF(K618="SIM",M618*(1-L618),IF('Controle de Grupos'!$B$11="SIM",M618*(1-'Controle de Grupos'!$E$11),M618)),2)</f>
        <v>143.69999999999999</v>
      </c>
      <c r="I618" s="8">
        <f>ROUND(IF(K618="SIM",O618*(1-L618),IF('Controle de Grupos'!$B$11="SIM",O618*(1-'Controle de Grupos'!$E$11),O618)),2)</f>
        <v>143.69999999999999</v>
      </c>
      <c r="J618" s="10">
        <f t="shared" si="17"/>
        <v>1.341447787406078E-5</v>
      </c>
      <c r="K618" s="33" t="s">
        <v>5596</v>
      </c>
      <c r="L618" s="39">
        <v>0.119926030854416</v>
      </c>
      <c r="M618" s="32">
        <v>163.28</v>
      </c>
      <c r="O618" s="32">
        <v>163.28</v>
      </c>
    </row>
    <row r="619" spans="1:15" ht="27.6">
      <c r="A619" s="6" t="s">
        <v>1776</v>
      </c>
      <c r="B619" s="6" t="s">
        <v>1777</v>
      </c>
      <c r="C619" s="6" t="s">
        <v>191</v>
      </c>
      <c r="D619" s="7" t="s">
        <v>1778</v>
      </c>
      <c r="E619" s="6" t="s">
        <v>220</v>
      </c>
      <c r="F619" s="8">
        <v>1</v>
      </c>
      <c r="G619" s="8">
        <v>159.72999999999999</v>
      </c>
      <c r="H619" s="8">
        <f>ROUND(IF(K619="SIM",M619*(1-L619),IF('Controle de Grupos'!$B$11="SIM",M619*(1-'Controle de Grupos'!$E$11),M619)),2)</f>
        <v>171.82</v>
      </c>
      <c r="I619" s="8">
        <f>ROUND(IF(K619="SIM",O619*(1-L619),IF('Controle de Grupos'!$B$11="SIM",O619*(1-'Controle de Grupos'!$E$11),O619)),2)</f>
        <v>171.82</v>
      </c>
      <c r="J619" s="10">
        <f t="shared" si="17"/>
        <v>1.6039496091309139E-5</v>
      </c>
      <c r="K619" s="33" t="s">
        <v>5596</v>
      </c>
      <c r="L619" s="39">
        <v>0.119926030854416</v>
      </c>
      <c r="M619" s="32">
        <v>195.23</v>
      </c>
      <c r="O619" s="32">
        <v>195.23</v>
      </c>
    </row>
    <row r="620" spans="1:15" ht="27.6">
      <c r="A620" s="6" t="s">
        <v>1779</v>
      </c>
      <c r="B620" s="6" t="s">
        <v>1780</v>
      </c>
      <c r="C620" s="6" t="s">
        <v>191</v>
      </c>
      <c r="D620" s="7" t="s">
        <v>1781</v>
      </c>
      <c r="E620" s="6" t="s">
        <v>220</v>
      </c>
      <c r="F620" s="8">
        <v>1</v>
      </c>
      <c r="G620" s="8">
        <v>145.72999999999999</v>
      </c>
      <c r="H620" s="8">
        <f>ROUND(IF(K620="SIM",M620*(1-L620),IF('Controle de Grupos'!$B$11="SIM",M620*(1-'Controle de Grupos'!$E$11),M620)),2)</f>
        <v>156.76</v>
      </c>
      <c r="I620" s="8">
        <f>ROUND(IF(K620="SIM",O620*(1-L620),IF('Controle de Grupos'!$B$11="SIM",O620*(1-'Controle de Grupos'!$E$11),O620)),2)</f>
        <v>156.76</v>
      </c>
      <c r="J620" s="10">
        <f t="shared" si="17"/>
        <v>1.4633636405969158E-5</v>
      </c>
      <c r="K620" s="33" t="s">
        <v>5596</v>
      </c>
      <c r="L620" s="39">
        <v>0.119926030854416</v>
      </c>
      <c r="M620" s="32">
        <v>178.12</v>
      </c>
      <c r="O620" s="32">
        <v>178.12</v>
      </c>
    </row>
    <row r="621" spans="1:15">
      <c r="A621" s="6" t="s">
        <v>1782</v>
      </c>
      <c r="B621" s="6" t="s">
        <v>1783</v>
      </c>
      <c r="C621" s="6" t="s">
        <v>509</v>
      </c>
      <c r="D621" s="7" t="s">
        <v>1784</v>
      </c>
      <c r="E621" s="6" t="s">
        <v>220</v>
      </c>
      <c r="F621" s="8">
        <v>1</v>
      </c>
      <c r="G621" s="8">
        <v>576.42999999999995</v>
      </c>
      <c r="H621" s="8">
        <f>ROUND(IF(K621="SIM",M621*(1-L621),IF('Controle de Grupos'!$B$11="SIM",M621*(1-'Controle de Grupos'!$E$11),M621)),2)</f>
        <v>620.07000000000005</v>
      </c>
      <c r="I621" s="8">
        <f>ROUND(IF(K621="SIM",O621*(1-L621),IF('Controle de Grupos'!$B$11="SIM",O621*(1-'Controle de Grupos'!$E$11),O621)),2)</f>
        <v>620.07000000000005</v>
      </c>
      <c r="J621" s="10">
        <f t="shared" si="17"/>
        <v>5.7883892104167497E-5</v>
      </c>
      <c r="K621" s="33" t="s">
        <v>5596</v>
      </c>
      <c r="L621" s="39">
        <v>0.119926030854416</v>
      </c>
      <c r="M621" s="32">
        <v>704.57</v>
      </c>
      <c r="O621" s="32">
        <v>704.57</v>
      </c>
    </row>
    <row r="622" spans="1:15" ht="55.2">
      <c r="A622" s="6" t="s">
        <v>1785</v>
      </c>
      <c r="B622" s="6" t="s">
        <v>1786</v>
      </c>
      <c r="C622" s="6" t="s">
        <v>165</v>
      </c>
      <c r="D622" s="7" t="s">
        <v>1787</v>
      </c>
      <c r="E622" s="6" t="s">
        <v>220</v>
      </c>
      <c r="F622" s="8">
        <v>55</v>
      </c>
      <c r="G622" s="8">
        <v>44.66</v>
      </c>
      <c r="H622" s="8">
        <f>ROUND(IF(K622="SIM",M622*(1-L622),IF('Controle de Grupos'!$B$11="SIM",M622*(1-'Controle de Grupos'!$E$11),M622)),2)</f>
        <v>48.03</v>
      </c>
      <c r="I622" s="8">
        <f>ROUND(IF(K622="SIM",O622*(1-L622),IF('Controle de Grupos'!$B$11="SIM",O622*(1-'Controle de Grupos'!$E$11),O622)),2)</f>
        <v>2641.89</v>
      </c>
      <c r="J622" s="10">
        <f t="shared" si="17"/>
        <v>2.4662195511971079E-4</v>
      </c>
      <c r="K622" s="33" t="s">
        <v>5596</v>
      </c>
      <c r="L622" s="39">
        <v>0.119926030854416</v>
      </c>
      <c r="M622" s="32">
        <v>54.58</v>
      </c>
      <c r="O622" s="32">
        <v>3001.9</v>
      </c>
    </row>
    <row r="623" spans="1:15" ht="27.6">
      <c r="A623" s="6" t="s">
        <v>1788</v>
      </c>
      <c r="B623" s="6" t="s">
        <v>1789</v>
      </c>
      <c r="C623" s="6" t="s">
        <v>191</v>
      </c>
      <c r="D623" s="7" t="s">
        <v>1790</v>
      </c>
      <c r="E623" s="6" t="s">
        <v>236</v>
      </c>
      <c r="F623" s="8">
        <v>396.9</v>
      </c>
      <c r="G623" s="8">
        <v>79.67</v>
      </c>
      <c r="H623" s="8">
        <f>ROUND(IF(K623="SIM",M623*(1-L623),IF('Controle de Grupos'!$B$11="SIM",M623*(1-'Controle de Grupos'!$E$11),M623)),2)</f>
        <v>85.7</v>
      </c>
      <c r="I623" s="8">
        <f>ROUND(IF(K623="SIM",O623*(1-L623),IF('Controle de Grupos'!$B$11="SIM",O623*(1-'Controle de Grupos'!$E$11),O623)),2)</f>
        <v>34014.959999999999</v>
      </c>
      <c r="J623" s="10">
        <f t="shared" si="17"/>
        <v>3.1753161329649443E-3</v>
      </c>
      <c r="K623" s="33" t="s">
        <v>5596</v>
      </c>
      <c r="L623" s="39">
        <v>0.119926030854416</v>
      </c>
      <c r="M623" s="32">
        <v>97.38</v>
      </c>
      <c r="O623" s="32">
        <v>38650.120000000003</v>
      </c>
    </row>
    <row r="624" spans="1:15" ht="27.6">
      <c r="A624" s="6" t="s">
        <v>1791</v>
      </c>
      <c r="B624" s="6" t="s">
        <v>1792</v>
      </c>
      <c r="C624" s="6" t="s">
        <v>191</v>
      </c>
      <c r="D624" s="7" t="s">
        <v>1793</v>
      </c>
      <c r="E624" s="6" t="s">
        <v>236</v>
      </c>
      <c r="F624" s="8">
        <v>207.5</v>
      </c>
      <c r="G624" s="8">
        <v>58.99</v>
      </c>
      <c r="H624" s="8">
        <f>ROUND(IF(K624="SIM",M624*(1-L624),IF('Controle de Grupos'!$B$11="SIM",M624*(1-'Controle de Grupos'!$E$11),M624)),2)</f>
        <v>63.45</v>
      </c>
      <c r="I624" s="8">
        <f>ROUND(IF(K624="SIM",O624*(1-L624),IF('Controle de Grupos'!$B$11="SIM",O624*(1-'Controle de Grupos'!$E$11),O624)),2)</f>
        <v>13166.57</v>
      </c>
      <c r="J624" s="10">
        <f t="shared" si="17"/>
        <v>1.2291069028689803E-3</v>
      </c>
      <c r="K624" s="33" t="s">
        <v>5596</v>
      </c>
      <c r="L624" s="39">
        <v>0.119926030854416</v>
      </c>
      <c r="M624" s="32">
        <v>72.099999999999994</v>
      </c>
      <c r="O624" s="32">
        <v>14960.75</v>
      </c>
    </row>
    <row r="625" spans="1:15">
      <c r="A625" s="6" t="s">
        <v>1794</v>
      </c>
      <c r="B625" s="6" t="s">
        <v>1332</v>
      </c>
      <c r="C625" s="6" t="s">
        <v>1764</v>
      </c>
      <c r="D625" s="7" t="s">
        <v>1795</v>
      </c>
      <c r="E625" s="6" t="s">
        <v>236</v>
      </c>
      <c r="F625" s="8">
        <v>152.5</v>
      </c>
      <c r="G625" s="8">
        <v>32.57</v>
      </c>
      <c r="H625" s="8">
        <f>ROUND(IF(K625="SIM",M625*(1-L625),IF('Controle de Grupos'!$B$11="SIM",M625*(1-'Controle de Grupos'!$E$11),M625)),2)</f>
        <v>35.04</v>
      </c>
      <c r="I625" s="8">
        <f>ROUND(IF(K625="SIM",O625*(1-L625),IF('Controle de Grupos'!$B$11="SIM",O625*(1-'Controle de Grupos'!$E$11),O625)),2)</f>
        <v>5342.95</v>
      </c>
      <c r="J625" s="10">
        <f t="shared" si="17"/>
        <v>4.9876746386369551E-4</v>
      </c>
      <c r="K625" s="33" t="s">
        <v>5596</v>
      </c>
      <c r="L625" s="39">
        <v>0.119926030854416</v>
      </c>
      <c r="M625" s="32">
        <v>39.81</v>
      </c>
      <c r="O625" s="32">
        <v>6071.02</v>
      </c>
    </row>
    <row r="626" spans="1:15" ht="41.4">
      <c r="A626" s="6" t="s">
        <v>1796</v>
      </c>
      <c r="B626" s="6" t="s">
        <v>1332</v>
      </c>
      <c r="C626" s="6" t="s">
        <v>1764</v>
      </c>
      <c r="D626" s="7" t="s">
        <v>1797</v>
      </c>
      <c r="E626" s="6" t="s">
        <v>220</v>
      </c>
      <c r="F626" s="8">
        <v>1</v>
      </c>
      <c r="G626" s="8">
        <v>648.16999999999996</v>
      </c>
      <c r="H626" s="8">
        <f>ROUND(IF(K626="SIM",M626*(1-L626),IF('Controle de Grupos'!$B$11="SIM",M626*(1-'Controle de Grupos'!$E$11),M626)),2)</f>
        <v>697.24</v>
      </c>
      <c r="I626" s="8">
        <f>ROUND(IF(K626="SIM",O626*(1-L626),IF('Controle de Grupos'!$B$11="SIM",O626*(1-'Controle de Grupos'!$E$11),O626)),2)</f>
        <v>697.24</v>
      </c>
      <c r="J626" s="10">
        <f t="shared" si="17"/>
        <v>6.5087756109325956E-5</v>
      </c>
      <c r="K626" s="33" t="s">
        <v>5596</v>
      </c>
      <c r="L626" s="39">
        <v>0.119926030854416</v>
      </c>
      <c r="M626" s="32">
        <v>792.25</v>
      </c>
      <c r="O626" s="32">
        <v>792.25</v>
      </c>
    </row>
    <row r="627" spans="1:15">
      <c r="A627" s="11" t="s">
        <v>133</v>
      </c>
      <c r="B627" s="11"/>
      <c r="C627" s="11"/>
      <c r="D627" s="12" t="s">
        <v>134</v>
      </c>
      <c r="E627" s="11"/>
      <c r="F627" s="13">
        <v>1</v>
      </c>
      <c r="G627" s="13"/>
      <c r="H627" s="13">
        <f>SUM(I629,I630,I631,I632,I633,I634,I635,I637,I638,I639,I640,I641)</f>
        <v>551253.66</v>
      </c>
      <c r="I627" s="13">
        <f>H627</f>
        <v>551253.66</v>
      </c>
      <c r="J627" s="14">
        <f t="shared" si="17"/>
        <v>5.1459847077696769E-2</v>
      </c>
      <c r="K627" s="33" t="s">
        <v>5599</v>
      </c>
      <c r="L627" s="39">
        <v>0</v>
      </c>
      <c r="M627" s="32"/>
      <c r="O627" s="32"/>
    </row>
    <row r="628" spans="1:15">
      <c r="A628" s="15" t="s">
        <v>135</v>
      </c>
      <c r="B628" s="15"/>
      <c r="C628" s="15"/>
      <c r="D628" s="16" t="s">
        <v>136</v>
      </c>
      <c r="E628" s="15"/>
      <c r="F628" s="17">
        <v>1</v>
      </c>
      <c r="G628" s="17"/>
      <c r="H628" s="17">
        <f>SUM(I629,I630,I631,I632,I633,I634,I635)</f>
        <v>367971.33999999997</v>
      </c>
      <c r="I628" s="17">
        <f>H628</f>
        <v>367971.33999999997</v>
      </c>
      <c r="J628" s="18">
        <f t="shared" si="17"/>
        <v>3.4350336803886543E-2</v>
      </c>
      <c r="K628" s="33" t="s">
        <v>5599</v>
      </c>
      <c r="L628" s="39">
        <v>0</v>
      </c>
      <c r="M628" s="32"/>
      <c r="O628" s="32"/>
    </row>
    <row r="629" spans="1:15" ht="55.2">
      <c r="A629" s="6" t="s">
        <v>1798</v>
      </c>
      <c r="B629" s="6" t="s">
        <v>1799</v>
      </c>
      <c r="C629" s="6" t="s">
        <v>191</v>
      </c>
      <c r="D629" s="7" t="s">
        <v>1800</v>
      </c>
      <c r="E629" s="6" t="s">
        <v>167</v>
      </c>
      <c r="F629" s="8">
        <v>1131.723</v>
      </c>
      <c r="G629" s="8">
        <v>33.47</v>
      </c>
      <c r="H629" s="8">
        <f>ROUND(IF(K629="SIM",M629*(1-L629),IF('Controle de Grupos'!$B$12="SIM",M629*(1-'Controle de Grupos'!$E$12),M629)),2)</f>
        <v>37.24</v>
      </c>
      <c r="I629" s="8">
        <f>ROUND(IF(K629="SIM",O629*(1-L629),IF('Controle de Grupos'!$B$12="SIM",O629*(1-'Controle de Grupos'!$E$12),O629)),2)</f>
        <v>42147.94</v>
      </c>
      <c r="J629" s="10">
        <f t="shared" si="17"/>
        <v>3.9345345063830301E-3</v>
      </c>
      <c r="K629" s="33" t="s">
        <v>5596</v>
      </c>
      <c r="L629" s="39">
        <v>8.9653300510317391E-2</v>
      </c>
      <c r="M629" s="32">
        <v>40.909999999999997</v>
      </c>
      <c r="O629" s="32">
        <v>46298.78</v>
      </c>
    </row>
    <row r="630" spans="1:15" ht="69">
      <c r="A630" s="6" t="s">
        <v>1801</v>
      </c>
      <c r="B630" s="6" t="s">
        <v>1802</v>
      </c>
      <c r="C630" s="6" t="s">
        <v>191</v>
      </c>
      <c r="D630" s="7" t="s">
        <v>1803</v>
      </c>
      <c r="E630" s="6" t="s">
        <v>167</v>
      </c>
      <c r="F630" s="8">
        <v>1131.723</v>
      </c>
      <c r="G630" s="8">
        <v>36.380000000000003</v>
      </c>
      <c r="H630" s="8">
        <f>ROUND(IF(K630="SIM",M630*(1-L630),IF('Controle de Grupos'!$B$12="SIM",M630*(1-'Controle de Grupos'!$E$12),M630)),2)</f>
        <v>40.47</v>
      </c>
      <c r="I630" s="8">
        <f>ROUND(IF(K630="SIM",O630*(1-L630),IF('Controle de Grupos'!$B$12="SIM",O630*(1-'Controle de Grupos'!$E$12),O630)),2)</f>
        <v>45805.37</v>
      </c>
      <c r="J630" s="10">
        <f t="shared" si="17"/>
        <v>4.2759577061807063E-3</v>
      </c>
      <c r="K630" s="33" t="s">
        <v>5596</v>
      </c>
      <c r="L630" s="39">
        <v>8.9653300510317391E-2</v>
      </c>
      <c r="M630" s="32">
        <v>44.46</v>
      </c>
      <c r="O630" s="32">
        <v>50316.4</v>
      </c>
    </row>
    <row r="631" spans="1:15" ht="27.6">
      <c r="A631" s="6" t="s">
        <v>1804</v>
      </c>
      <c r="B631" s="6" t="s">
        <v>1805</v>
      </c>
      <c r="C631" s="6" t="s">
        <v>509</v>
      </c>
      <c r="D631" s="7" t="s">
        <v>1806</v>
      </c>
      <c r="E631" s="6" t="s">
        <v>167</v>
      </c>
      <c r="F631" s="8">
        <v>38.488</v>
      </c>
      <c r="G631" s="8">
        <v>325.49</v>
      </c>
      <c r="H631" s="8">
        <f>ROUND(IF(K631="SIM",M631*(1-L631),IF('Controle de Grupos'!$B$12="SIM",M631*(1-'Controle de Grupos'!$E$12),M631)),2)</f>
        <v>362.17</v>
      </c>
      <c r="I631" s="8">
        <f>ROUND(IF(K631="SIM",O631*(1-L631),IF('Controle de Grupos'!$B$12="SIM",O631*(1-'Controle de Grupos'!$E$12),O631)),2)</f>
        <v>13939.28</v>
      </c>
      <c r="J631" s="10">
        <f t="shared" si="17"/>
        <v>1.3012398270030479E-3</v>
      </c>
      <c r="K631" s="33" t="s">
        <v>5596</v>
      </c>
      <c r="L631" s="39">
        <v>8.9653300510317391E-2</v>
      </c>
      <c r="M631" s="32">
        <v>397.84</v>
      </c>
      <c r="O631" s="32">
        <v>15312.06</v>
      </c>
    </row>
    <row r="632" spans="1:15" ht="27.6">
      <c r="A632" s="6" t="s">
        <v>1807</v>
      </c>
      <c r="B632" s="6" t="s">
        <v>1808</v>
      </c>
      <c r="C632" s="6" t="s">
        <v>191</v>
      </c>
      <c r="D632" s="7" t="s">
        <v>1809</v>
      </c>
      <c r="E632" s="6" t="s">
        <v>167</v>
      </c>
      <c r="F632" s="8">
        <v>1170.211</v>
      </c>
      <c r="G632" s="8">
        <v>177.72</v>
      </c>
      <c r="H632" s="8">
        <f>ROUND(IF(K632="SIM",M632*(1-L632),IF('Controle de Grupos'!$B$12="SIM",M632*(1-'Controle de Grupos'!$E$12),M632)),2)</f>
        <v>197.75</v>
      </c>
      <c r="I632" s="8">
        <f>ROUND(IF(K632="SIM",O632*(1-L632),IF('Controle de Grupos'!$B$12="SIM",O632*(1-'Controle de Grupos'!$E$12),O632)),2)</f>
        <v>231403.97</v>
      </c>
      <c r="J632" s="10">
        <f t="shared" si="17"/>
        <v>2.1601694053826198E-2</v>
      </c>
      <c r="K632" s="33" t="s">
        <v>5596</v>
      </c>
      <c r="L632" s="39">
        <v>8.9653300510317391E-2</v>
      </c>
      <c r="M632" s="32">
        <v>217.22</v>
      </c>
      <c r="O632" s="32">
        <v>254193.23</v>
      </c>
    </row>
    <row r="633" spans="1:15" ht="55.2">
      <c r="A633" s="6" t="s">
        <v>1810</v>
      </c>
      <c r="B633" s="6" t="s">
        <v>1811</v>
      </c>
      <c r="C633" s="6" t="s">
        <v>165</v>
      </c>
      <c r="D633" s="7" t="s">
        <v>1812</v>
      </c>
      <c r="E633" s="6" t="s">
        <v>236</v>
      </c>
      <c r="F633" s="8">
        <v>69.575000000000003</v>
      </c>
      <c r="G633" s="8">
        <v>108.08</v>
      </c>
      <c r="H633" s="8">
        <f>ROUND(IF(K633="SIM",M633*(1-L633),IF('Controle de Grupos'!$B$12="SIM",M633*(1-'Controle de Grupos'!$E$12),M633)),2)</f>
        <v>120.26</v>
      </c>
      <c r="I633" s="8">
        <f>ROUND(IF(K633="SIM",O633*(1-L633),IF('Controle de Grupos'!$B$12="SIM",O633*(1-'Controle de Grupos'!$E$12),O633)),2)</f>
        <v>8366.86</v>
      </c>
      <c r="J633" s="10">
        <f t="shared" si="17"/>
        <v>7.8105120630037712E-4</v>
      </c>
      <c r="K633" s="33" t="s">
        <v>5596</v>
      </c>
      <c r="L633" s="39">
        <v>8.9653300510317391E-2</v>
      </c>
      <c r="M633" s="32">
        <v>132.1</v>
      </c>
      <c r="O633" s="32">
        <v>9190.85</v>
      </c>
    </row>
    <row r="634" spans="1:15" ht="27.6">
      <c r="A634" s="6" t="s">
        <v>1813</v>
      </c>
      <c r="B634" s="6" t="s">
        <v>1814</v>
      </c>
      <c r="C634" s="6" t="s">
        <v>191</v>
      </c>
      <c r="D634" s="7" t="s">
        <v>1815</v>
      </c>
      <c r="E634" s="6" t="s">
        <v>236</v>
      </c>
      <c r="F634" s="8">
        <v>166.459</v>
      </c>
      <c r="G634" s="8">
        <v>51.13</v>
      </c>
      <c r="H634" s="8">
        <f>ROUND(IF(K634="SIM",M634*(1-L634),IF('Controle de Grupos'!$B$12="SIM",M634*(1-'Controle de Grupos'!$E$12),M634)),2)</f>
        <v>56.89</v>
      </c>
      <c r="I634" s="8">
        <f>ROUND(IF(K634="SIM",O634*(1-L634),IF('Controle de Grupos'!$B$12="SIM",O634*(1-'Controle de Grupos'!$E$12),O634)),2)</f>
        <v>9469.44</v>
      </c>
      <c r="J634" s="10">
        <f t="shared" si="17"/>
        <v>8.8397768517568635E-4</v>
      </c>
      <c r="K634" s="33" t="s">
        <v>5596</v>
      </c>
      <c r="L634" s="39">
        <v>8.9653300510317391E-2</v>
      </c>
      <c r="M634" s="32">
        <v>62.49</v>
      </c>
      <c r="O634" s="32">
        <v>10402.02</v>
      </c>
    </row>
    <row r="635" spans="1:15" ht="27.6">
      <c r="A635" s="6" t="s">
        <v>1816</v>
      </c>
      <c r="B635" s="6" t="s">
        <v>1332</v>
      </c>
      <c r="C635" s="6" t="s">
        <v>361</v>
      </c>
      <c r="D635" s="7" t="s">
        <v>1817</v>
      </c>
      <c r="E635" s="6" t="s">
        <v>236</v>
      </c>
      <c r="F635" s="8">
        <v>43.436</v>
      </c>
      <c r="G635" s="8">
        <v>348.4</v>
      </c>
      <c r="H635" s="8">
        <f>ROUND(IF(K635="SIM",M635*(1-L635),IF('Controle de Grupos'!$B$12="SIM",M635*(1-'Controle de Grupos'!$E$12),M635)),2)</f>
        <v>387.66</v>
      </c>
      <c r="I635" s="8">
        <f>ROUND(IF(K635="SIM",O635*(1-L635),IF('Controle de Grupos'!$B$12="SIM",O635*(1-'Controle de Grupos'!$E$12),O635)),2)</f>
        <v>16838.48</v>
      </c>
      <c r="J635" s="10">
        <f t="shared" si="17"/>
        <v>1.5718818190175016E-3</v>
      </c>
      <c r="K635" s="33" t="s">
        <v>5596</v>
      </c>
      <c r="L635" s="39">
        <v>8.9653300510317391E-2</v>
      </c>
      <c r="M635" s="32">
        <v>425.84</v>
      </c>
      <c r="O635" s="32">
        <v>18496.78</v>
      </c>
    </row>
    <row r="636" spans="1:15">
      <c r="A636" s="15" t="s">
        <v>137</v>
      </c>
      <c r="B636" s="15"/>
      <c r="C636" s="15"/>
      <c r="D636" s="16" t="s">
        <v>138</v>
      </c>
      <c r="E636" s="15"/>
      <c r="F636" s="17">
        <v>1</v>
      </c>
      <c r="G636" s="17"/>
      <c r="H636" s="17">
        <f>SUM(I637,I638,I639,I640,I641)</f>
        <v>183282.32</v>
      </c>
      <c r="I636" s="17">
        <f>H636</f>
        <v>183282.32</v>
      </c>
      <c r="J636" s="18">
        <f t="shared" si="17"/>
        <v>1.7109510273810215E-2</v>
      </c>
      <c r="K636" s="33" t="s">
        <v>5599</v>
      </c>
      <c r="L636" s="39">
        <v>0</v>
      </c>
      <c r="M636" s="32"/>
      <c r="O636" s="32"/>
    </row>
    <row r="637" spans="1:15" ht="110.4">
      <c r="A637" s="6" t="s">
        <v>1818</v>
      </c>
      <c r="B637" s="6" t="s">
        <v>1819</v>
      </c>
      <c r="C637" s="6" t="s">
        <v>165</v>
      </c>
      <c r="D637" s="7" t="s">
        <v>1820</v>
      </c>
      <c r="E637" s="6" t="s">
        <v>167</v>
      </c>
      <c r="F637" s="8">
        <v>100.75</v>
      </c>
      <c r="G637" s="8">
        <v>137.86000000000001</v>
      </c>
      <c r="H637" s="8">
        <f>ROUND(IF(K637="SIM",M637*(1-L637),IF('Controle de Grupos'!$B$12="SIM",M637*(1-'Controle de Grupos'!$E$12),M637)),2)</f>
        <v>153.38999999999999</v>
      </c>
      <c r="I637" s="8">
        <f>ROUND(IF(K637="SIM",O637*(1-L637),IF('Controle de Grupos'!$B$12="SIM",O637*(1-'Controle de Grupos'!$E$12),O637)),2)</f>
        <v>15454.38</v>
      </c>
      <c r="J637" s="10">
        <f t="shared" si="17"/>
        <v>1.4426752857851597E-3</v>
      </c>
      <c r="K637" s="33" t="s">
        <v>5596</v>
      </c>
      <c r="L637" s="39">
        <v>8.9653300510317391E-2</v>
      </c>
      <c r="M637" s="32">
        <v>168.5</v>
      </c>
      <c r="O637" s="32">
        <v>16976.37</v>
      </c>
    </row>
    <row r="638" spans="1:15" ht="27.6">
      <c r="A638" s="6" t="s">
        <v>1821</v>
      </c>
      <c r="B638" s="6" t="s">
        <v>1822</v>
      </c>
      <c r="C638" s="6" t="s">
        <v>191</v>
      </c>
      <c r="D638" s="7" t="s">
        <v>1823</v>
      </c>
      <c r="E638" s="6" t="s">
        <v>167</v>
      </c>
      <c r="F638" s="8">
        <v>400.49700000000001</v>
      </c>
      <c r="G638" s="8">
        <v>38.69</v>
      </c>
      <c r="H638" s="8">
        <f>ROUND(IF(K638="SIM",M638*(1-L638),IF('Controle de Grupos'!$B$12="SIM",M638*(1-'Controle de Grupos'!$E$12),M638)),2)</f>
        <v>43.05</v>
      </c>
      <c r="I638" s="8">
        <f>ROUND(IF(K638="SIM",O638*(1-L638),IF('Controle de Grupos'!$B$12="SIM",O638*(1-'Controle de Grupos'!$E$12),O638)),2)</f>
        <v>17241.509999999998</v>
      </c>
      <c r="J638" s="10">
        <f t="shared" si="17"/>
        <v>1.6095049019512714E-3</v>
      </c>
      <c r="K638" s="33" t="s">
        <v>5596</v>
      </c>
      <c r="L638" s="39">
        <v>8.9653300510317391E-2</v>
      </c>
      <c r="M638" s="32">
        <v>47.29</v>
      </c>
      <c r="O638" s="32">
        <v>18939.5</v>
      </c>
    </row>
    <row r="639" spans="1:15" ht="41.4">
      <c r="A639" s="6" t="s">
        <v>1824</v>
      </c>
      <c r="B639" s="6" t="s">
        <v>1825</v>
      </c>
      <c r="C639" s="6" t="s">
        <v>191</v>
      </c>
      <c r="D639" s="7" t="s">
        <v>1826</v>
      </c>
      <c r="E639" s="6" t="s">
        <v>167</v>
      </c>
      <c r="F639" s="8">
        <v>359.84500000000003</v>
      </c>
      <c r="G639" s="8">
        <v>283.39999999999998</v>
      </c>
      <c r="H639" s="8">
        <f>ROUND(IF(K639="SIM",M639*(1-L639),IF('Controle de Grupos'!$B$12="SIM",M639*(1-'Controle de Grupos'!$E$12),M639)),2)</f>
        <v>315.33</v>
      </c>
      <c r="I639" s="8">
        <f>ROUND(IF(K639="SIM",O639*(1-L639),IF('Controle de Grupos'!$B$12="SIM",O639*(1-'Controle de Grupos'!$E$12),O639)),2)</f>
        <v>113471.71</v>
      </c>
      <c r="J639" s="10">
        <f t="shared" si="17"/>
        <v>1.0592649569428264E-2</v>
      </c>
      <c r="K639" s="33" t="s">
        <v>5596</v>
      </c>
      <c r="L639" s="39">
        <v>8.9653300510317391E-2</v>
      </c>
      <c r="M639" s="32">
        <v>346.39</v>
      </c>
      <c r="O639" s="32">
        <v>124646.7</v>
      </c>
    </row>
    <row r="640" spans="1:15" ht="41.4">
      <c r="A640" s="6" t="s">
        <v>1827</v>
      </c>
      <c r="B640" s="6" t="s">
        <v>1828</v>
      </c>
      <c r="C640" s="6" t="s">
        <v>191</v>
      </c>
      <c r="D640" s="7" t="s">
        <v>1829</v>
      </c>
      <c r="E640" s="6" t="s">
        <v>167</v>
      </c>
      <c r="F640" s="8">
        <v>67.165999999999997</v>
      </c>
      <c r="G640" s="8">
        <v>120.39</v>
      </c>
      <c r="H640" s="8">
        <f>ROUND(IF(K640="SIM",M640*(1-L640),IF('Controle de Grupos'!$B$12="SIM",M640*(1-'Controle de Grupos'!$E$12),M640)),2)</f>
        <v>133.96</v>
      </c>
      <c r="I640" s="8">
        <f>ROUND(IF(K640="SIM",O640*(1-L640),IF('Controle de Grupos'!$B$12="SIM",O640*(1-'Controle de Grupos'!$E$12),O640)),2)</f>
        <v>8997.3799999999992</v>
      </c>
      <c r="J640" s="10">
        <f t="shared" si="17"/>
        <v>8.3991061193122469E-4</v>
      </c>
      <c r="K640" s="33" t="s">
        <v>5596</v>
      </c>
      <c r="L640" s="39">
        <v>8.9653300510317391E-2</v>
      </c>
      <c r="M640" s="32">
        <v>147.15</v>
      </c>
      <c r="O640" s="32">
        <v>9883.4699999999993</v>
      </c>
    </row>
    <row r="641" spans="1:15" ht="41.4">
      <c r="A641" s="6" t="s">
        <v>1830</v>
      </c>
      <c r="B641" s="6" t="s">
        <v>1831</v>
      </c>
      <c r="C641" s="6" t="s">
        <v>191</v>
      </c>
      <c r="D641" s="7" t="s">
        <v>1832</v>
      </c>
      <c r="E641" s="6" t="s">
        <v>167</v>
      </c>
      <c r="F641" s="8">
        <v>292.67899999999997</v>
      </c>
      <c r="G641" s="8">
        <v>86.34</v>
      </c>
      <c r="H641" s="8">
        <f>ROUND(IF(K641="SIM",M641*(1-L641),IF('Controle de Grupos'!$B$12="SIM",M641*(1-'Controle de Grupos'!$E$12),M641)),2)</f>
        <v>96.07</v>
      </c>
      <c r="I641" s="8">
        <f>ROUND(IF(K641="SIM",O641*(1-L641),IF('Controle de Grupos'!$B$12="SIM",O641*(1-'Controle de Grupos'!$E$12),O641)),2)</f>
        <v>28117.34</v>
      </c>
      <c r="J641" s="10">
        <f t="shared" si="17"/>
        <v>2.6247699047142951E-3</v>
      </c>
      <c r="K641" s="33" t="s">
        <v>5596</v>
      </c>
      <c r="L641" s="39">
        <v>8.9653300510317391E-2</v>
      </c>
      <c r="M641" s="32">
        <v>105.53</v>
      </c>
      <c r="O641" s="32">
        <v>30886.41</v>
      </c>
    </row>
    <row r="642" spans="1:15">
      <c r="A642" s="11" t="s">
        <v>139</v>
      </c>
      <c r="B642" s="11"/>
      <c r="C642" s="11"/>
      <c r="D642" s="12" t="s">
        <v>140</v>
      </c>
      <c r="E642" s="11"/>
      <c r="F642" s="13">
        <v>1</v>
      </c>
      <c r="G642" s="13"/>
      <c r="H642" s="13">
        <f>SUM(I644,I645,I646,I647,I648,I649,I650,I651,I652,I653,I654,I655,I656,I657,I658,I659,I660,I661,I662,I663,I664,I665,I666,I668,I669,I670,I672,I673,I674,I675,I677,I678,I679,I680,I681,I682,I683)</f>
        <v>58216.450000000004</v>
      </c>
      <c r="I642" s="13">
        <f>H642</f>
        <v>58216.450000000004</v>
      </c>
      <c r="J642" s="14">
        <f t="shared" si="17"/>
        <v>5.4345391818466657E-3</v>
      </c>
      <c r="K642" s="33" t="s">
        <v>5599</v>
      </c>
      <c r="L642" s="39">
        <v>0</v>
      </c>
      <c r="M642" s="32"/>
      <c r="O642" s="32"/>
    </row>
    <row r="643" spans="1:15">
      <c r="A643" s="15" t="s">
        <v>141</v>
      </c>
      <c r="B643" s="15"/>
      <c r="C643" s="15"/>
      <c r="D643" s="16" t="s">
        <v>142</v>
      </c>
      <c r="E643" s="15"/>
      <c r="F643" s="17">
        <v>1</v>
      </c>
      <c r="G643" s="17"/>
      <c r="H643" s="17">
        <f>SUM(I644,I645,I646,I647,I648,I649,I650,I651,I652,I653,I654,I655,I656,I657,I658,I659,I660,I661,I662,I663,I664,I665,I666)</f>
        <v>41909.719999999994</v>
      </c>
      <c r="I643" s="17">
        <f>H643</f>
        <v>41909.719999999994</v>
      </c>
      <c r="J643" s="18">
        <f t="shared" ref="J643:J694" si="18">IFERROR(I643/$I$696,0)</f>
        <v>3.9122965319977904E-3</v>
      </c>
      <c r="K643" s="33" t="s">
        <v>5599</v>
      </c>
      <c r="L643" s="39">
        <v>0</v>
      </c>
      <c r="M643" s="32"/>
      <c r="O643" s="32"/>
    </row>
    <row r="644" spans="1:15" ht="55.2">
      <c r="A644" s="6" t="s">
        <v>1833</v>
      </c>
      <c r="B644" s="6" t="s">
        <v>1834</v>
      </c>
      <c r="C644" s="6" t="s">
        <v>165</v>
      </c>
      <c r="D644" s="7" t="s">
        <v>1835</v>
      </c>
      <c r="E644" s="6" t="s">
        <v>220</v>
      </c>
      <c r="F644" s="8">
        <v>2</v>
      </c>
      <c r="G644" s="8">
        <v>2129.29</v>
      </c>
      <c r="H644" s="8">
        <f>ROUND(IF(K644="SIM",M644*(1-L644),IF('Controle de Grupos'!$B$13="SIM",M644*(1-'Controle de Grupos'!$E$13),M644)),2)</f>
        <v>2395.0500000000002</v>
      </c>
      <c r="I644" s="8">
        <f>ROUND(IF(K644="SIM",O644*(1-L644),IF('Controle de Grupos'!$B$13="SIM",O644*(1-'Controle de Grupos'!$E$13),O644)),2)</f>
        <v>4790.1000000000004</v>
      </c>
      <c r="J644" s="10">
        <f t="shared" si="18"/>
        <v>4.4715859752636434E-4</v>
      </c>
      <c r="K644" s="33" t="s">
        <v>5596</v>
      </c>
      <c r="L644" s="39">
        <v>7.9758326113371747E-2</v>
      </c>
      <c r="M644" s="32">
        <v>2602.63</v>
      </c>
      <c r="O644" s="32">
        <v>5205.26</v>
      </c>
    </row>
    <row r="645" spans="1:15" ht="27.6">
      <c r="A645" s="6" t="s">
        <v>1836</v>
      </c>
      <c r="B645" s="6" t="s">
        <v>1837</v>
      </c>
      <c r="C645" s="6" t="s">
        <v>165</v>
      </c>
      <c r="D645" s="7" t="s">
        <v>1838</v>
      </c>
      <c r="E645" s="6" t="s">
        <v>220</v>
      </c>
      <c r="F645" s="8">
        <v>1</v>
      </c>
      <c r="G645" s="8">
        <v>493.8</v>
      </c>
      <c r="H645" s="8">
        <f>ROUND(IF(K645="SIM",M645*(1-L645),IF('Controle de Grupos'!$B$13="SIM",M645*(1-'Controle de Grupos'!$E$13),M645)),2)</f>
        <v>555.42999999999995</v>
      </c>
      <c r="I645" s="8">
        <f>ROUND(IF(K645="SIM",O645*(1-L645),IF('Controle de Grupos'!$B$13="SIM",O645*(1-'Controle de Grupos'!$E$13),O645)),2)</f>
        <v>555.42999999999995</v>
      </c>
      <c r="J645" s="10">
        <f t="shared" si="18"/>
        <v>5.1849710825258034E-5</v>
      </c>
      <c r="K645" s="33" t="s">
        <v>5596</v>
      </c>
      <c r="L645" s="39">
        <v>7.9758326113371747E-2</v>
      </c>
      <c r="M645" s="32">
        <v>603.57000000000005</v>
      </c>
      <c r="O645" s="32">
        <v>603.57000000000005</v>
      </c>
    </row>
    <row r="646" spans="1:15" ht="27.6">
      <c r="A646" s="6" t="s">
        <v>1839</v>
      </c>
      <c r="B646" s="6" t="s">
        <v>1840</v>
      </c>
      <c r="C646" s="6" t="s">
        <v>165</v>
      </c>
      <c r="D646" s="7" t="s">
        <v>1841</v>
      </c>
      <c r="E646" s="6" t="s">
        <v>220</v>
      </c>
      <c r="F646" s="8">
        <v>1</v>
      </c>
      <c r="G646" s="8">
        <v>1195</v>
      </c>
      <c r="H646" s="8">
        <f>ROUND(IF(K646="SIM",M646*(1-L646),IF('Controle de Grupos'!$B$13="SIM",M646*(1-'Controle de Grupos'!$E$13),M646)),2)</f>
        <v>1344.14</v>
      </c>
      <c r="I646" s="8">
        <f>ROUND(IF(K646="SIM",O646*(1-L646),IF('Controle de Grupos'!$B$13="SIM",O646*(1-'Controle de Grupos'!$E$13),O646)),2)</f>
        <v>1344.14</v>
      </c>
      <c r="J646" s="10">
        <f t="shared" si="18"/>
        <v>1.2547624418677843E-4</v>
      </c>
      <c r="K646" s="33" t="s">
        <v>5596</v>
      </c>
      <c r="L646" s="39">
        <v>7.9758326113371747E-2</v>
      </c>
      <c r="M646" s="32">
        <v>1460.64</v>
      </c>
      <c r="O646" s="32">
        <v>1460.64</v>
      </c>
    </row>
    <row r="647" spans="1:15" ht="27.6">
      <c r="A647" s="6" t="s">
        <v>1842</v>
      </c>
      <c r="B647" s="6" t="s">
        <v>1843</v>
      </c>
      <c r="C647" s="6" t="s">
        <v>509</v>
      </c>
      <c r="D647" s="7" t="s">
        <v>1844</v>
      </c>
      <c r="E647" s="6" t="s">
        <v>220</v>
      </c>
      <c r="F647" s="8">
        <v>1</v>
      </c>
      <c r="G647" s="8">
        <v>173.47</v>
      </c>
      <c r="H647" s="8">
        <f>ROUND(IF(K647="SIM",M647*(1-L647),IF('Controle de Grupos'!$B$13="SIM",M647*(1-'Controle de Grupos'!$E$13),M647)),2)</f>
        <v>195.12</v>
      </c>
      <c r="I647" s="8">
        <f>ROUND(IF(K647="SIM",O647*(1-L647),IF('Controle de Grupos'!$B$13="SIM",O647*(1-'Controle de Grupos'!$E$13),O647)),2)</f>
        <v>195.12</v>
      </c>
      <c r="J647" s="10">
        <f t="shared" si="18"/>
        <v>1.8214564528787333E-5</v>
      </c>
      <c r="K647" s="33" t="s">
        <v>5596</v>
      </c>
      <c r="L647" s="39">
        <v>7.9758326113371747E-2</v>
      </c>
      <c r="M647" s="32">
        <v>212.03</v>
      </c>
      <c r="O647" s="32">
        <v>212.03</v>
      </c>
    </row>
    <row r="648" spans="1:15" ht="27.6">
      <c r="A648" s="6" t="s">
        <v>1845</v>
      </c>
      <c r="B648" s="6" t="s">
        <v>1846</v>
      </c>
      <c r="C648" s="6" t="s">
        <v>191</v>
      </c>
      <c r="D648" s="7" t="s">
        <v>1847</v>
      </c>
      <c r="E648" s="6" t="s">
        <v>220</v>
      </c>
      <c r="F648" s="8">
        <v>1</v>
      </c>
      <c r="G648" s="8">
        <v>188.17</v>
      </c>
      <c r="H648" s="8">
        <f>ROUND(IF(K648="SIM",M648*(1-L648),IF('Controle de Grupos'!$B$13="SIM",M648*(1-'Controle de Grupos'!$E$13),M648)),2)</f>
        <v>211.66</v>
      </c>
      <c r="I648" s="8">
        <f>ROUND(IF(K648="SIM",O648*(1-L648),IF('Controle de Grupos'!$B$13="SIM",O648*(1-'Controle de Grupos'!$E$13),O648)),2)</f>
        <v>211.66</v>
      </c>
      <c r="J648" s="10">
        <f t="shared" si="18"/>
        <v>1.9758583067666702E-5</v>
      </c>
      <c r="K648" s="33" t="s">
        <v>5596</v>
      </c>
      <c r="L648" s="39">
        <v>7.9758326113371747E-2</v>
      </c>
      <c r="M648" s="32">
        <v>230</v>
      </c>
      <c r="O648" s="32">
        <v>230</v>
      </c>
    </row>
    <row r="649" spans="1:15" ht="27.6">
      <c r="A649" s="6" t="s">
        <v>1848</v>
      </c>
      <c r="B649" s="6" t="s">
        <v>1849</v>
      </c>
      <c r="C649" s="6" t="s">
        <v>509</v>
      </c>
      <c r="D649" s="7" t="s">
        <v>1850</v>
      </c>
      <c r="E649" s="6" t="s">
        <v>220</v>
      </c>
      <c r="F649" s="8">
        <v>2</v>
      </c>
      <c r="G649" s="8">
        <v>207.45</v>
      </c>
      <c r="H649" s="8">
        <f>ROUND(IF(K649="SIM",M649*(1-L649),IF('Controle de Grupos'!$B$13="SIM",M649*(1-'Controle de Grupos'!$E$13),M649)),2)</f>
        <v>233.34</v>
      </c>
      <c r="I649" s="8">
        <f>ROUND(IF(K649="SIM",O649*(1-L649),IF('Controle de Grupos'!$B$13="SIM",O649*(1-'Controle de Grupos'!$E$13),O649)),2)</f>
        <v>466.67</v>
      </c>
      <c r="J649" s="10">
        <f t="shared" si="18"/>
        <v>4.356391363596343E-5</v>
      </c>
      <c r="K649" s="33" t="s">
        <v>5596</v>
      </c>
      <c r="L649" s="39">
        <v>7.9758326113371747E-2</v>
      </c>
      <c r="M649" s="32">
        <v>253.56</v>
      </c>
      <c r="O649" s="32">
        <v>507.12</v>
      </c>
    </row>
    <row r="650" spans="1:15" ht="27.6">
      <c r="A650" s="6" t="s">
        <v>1851</v>
      </c>
      <c r="B650" s="6" t="s">
        <v>1852</v>
      </c>
      <c r="C650" s="6" t="s">
        <v>191</v>
      </c>
      <c r="D650" s="7" t="s">
        <v>1853</v>
      </c>
      <c r="E650" s="6" t="s">
        <v>220</v>
      </c>
      <c r="F650" s="8">
        <v>2</v>
      </c>
      <c r="G650" s="8">
        <v>456.66</v>
      </c>
      <c r="H650" s="8">
        <f>ROUND(IF(K650="SIM",M650*(1-L650),IF('Controle de Grupos'!$B$13="SIM",M650*(1-'Controle de Grupos'!$E$13),M650)),2)</f>
        <v>513.65</v>
      </c>
      <c r="I650" s="8">
        <f>ROUND(IF(K650="SIM",O650*(1-L650),IF('Controle de Grupos'!$B$13="SIM",O650*(1-'Controle de Grupos'!$E$13),O650)),2)</f>
        <v>1027.3</v>
      </c>
      <c r="J650" s="10">
        <f t="shared" si="18"/>
        <v>9.5899047460143628E-5</v>
      </c>
      <c r="K650" s="33" t="s">
        <v>5596</v>
      </c>
      <c r="L650" s="39">
        <v>7.9758326113371747E-2</v>
      </c>
      <c r="M650" s="32">
        <v>558.16999999999996</v>
      </c>
      <c r="O650" s="32">
        <v>1116.3399999999999</v>
      </c>
    </row>
    <row r="651" spans="1:15" ht="27.6">
      <c r="A651" s="6" t="s">
        <v>1854</v>
      </c>
      <c r="B651" s="6" t="s">
        <v>1855</v>
      </c>
      <c r="C651" s="6" t="s">
        <v>191</v>
      </c>
      <c r="D651" s="7" t="s">
        <v>1856</v>
      </c>
      <c r="E651" s="6" t="s">
        <v>220</v>
      </c>
      <c r="F651" s="8">
        <v>1</v>
      </c>
      <c r="G651" s="8">
        <v>715.99</v>
      </c>
      <c r="H651" s="8">
        <f>ROUND(IF(K651="SIM",M651*(1-L651),IF('Controle de Grupos'!$B$13="SIM",M651*(1-'Controle de Grupos'!$E$13),M651)),2)</f>
        <v>805.35</v>
      </c>
      <c r="I651" s="8">
        <f>ROUND(IF(K651="SIM",O651*(1-L651),IF('Controle de Grupos'!$B$13="SIM",O651*(1-'Controle de Grupos'!$E$13),O651)),2)</f>
        <v>805.35</v>
      </c>
      <c r="J651" s="10">
        <f t="shared" si="18"/>
        <v>7.517988695807134E-5</v>
      </c>
      <c r="K651" s="33" t="s">
        <v>5596</v>
      </c>
      <c r="L651" s="39">
        <v>7.9758326113371747E-2</v>
      </c>
      <c r="M651" s="32">
        <v>875.15</v>
      </c>
      <c r="O651" s="32">
        <v>875.15</v>
      </c>
    </row>
    <row r="652" spans="1:15" ht="27.6">
      <c r="A652" s="6" t="s">
        <v>1857</v>
      </c>
      <c r="B652" s="6" t="s">
        <v>1858</v>
      </c>
      <c r="C652" s="6" t="s">
        <v>191</v>
      </c>
      <c r="D652" s="7" t="s">
        <v>1859</v>
      </c>
      <c r="E652" s="6" t="s">
        <v>220</v>
      </c>
      <c r="F652" s="8">
        <v>6</v>
      </c>
      <c r="G652" s="8">
        <v>243.47</v>
      </c>
      <c r="H652" s="8">
        <f>ROUND(IF(K652="SIM",M652*(1-L652),IF('Controle de Grupos'!$B$13="SIM",M652*(1-'Controle de Grupos'!$E$13),M652)),2)</f>
        <v>273.85000000000002</v>
      </c>
      <c r="I652" s="8">
        <f>ROUND(IF(K652="SIM",O652*(1-L652),IF('Controle de Grupos'!$B$13="SIM",O652*(1-'Controle de Grupos'!$E$13),O652)),2)</f>
        <v>1643.13</v>
      </c>
      <c r="J652" s="10">
        <f t="shared" si="18"/>
        <v>1.5338713311903614E-4</v>
      </c>
      <c r="K652" s="33" t="s">
        <v>5596</v>
      </c>
      <c r="L652" s="39">
        <v>7.9758326113371747E-2</v>
      </c>
      <c r="M652" s="32">
        <v>297.58999999999997</v>
      </c>
      <c r="O652" s="32">
        <v>1785.54</v>
      </c>
    </row>
    <row r="653" spans="1:15" ht="55.2">
      <c r="A653" s="6" t="s">
        <v>1860</v>
      </c>
      <c r="B653" s="6" t="s">
        <v>1861</v>
      </c>
      <c r="C653" s="6" t="s">
        <v>191</v>
      </c>
      <c r="D653" s="7" t="s">
        <v>1862</v>
      </c>
      <c r="E653" s="6" t="s">
        <v>220</v>
      </c>
      <c r="F653" s="8">
        <v>15</v>
      </c>
      <c r="G653" s="8">
        <v>174.2</v>
      </c>
      <c r="H653" s="8">
        <f>ROUND(IF(K653="SIM",M653*(1-L653),IF('Controle de Grupos'!$B$13="SIM",M653*(1-'Controle de Grupos'!$E$13),M653)),2)</f>
        <v>195.94</v>
      </c>
      <c r="I653" s="8">
        <f>ROUND(IF(K653="SIM",O653*(1-L653),IF('Controle de Grupos'!$B$13="SIM",O653*(1-'Controle de Grupos'!$E$13),O653)),2)</f>
        <v>2939.07</v>
      </c>
      <c r="J653" s="10">
        <f t="shared" si="18"/>
        <v>2.7436387950811289E-4</v>
      </c>
      <c r="K653" s="33" t="s">
        <v>5596</v>
      </c>
      <c r="L653" s="39">
        <v>7.9758326113371747E-2</v>
      </c>
      <c r="M653" s="32">
        <v>212.92</v>
      </c>
      <c r="O653" s="32">
        <v>3193.8</v>
      </c>
    </row>
    <row r="654" spans="1:15" ht="41.4">
      <c r="A654" s="6" t="s">
        <v>1863</v>
      </c>
      <c r="B654" s="6" t="s">
        <v>1864</v>
      </c>
      <c r="C654" s="6" t="s">
        <v>191</v>
      </c>
      <c r="D654" s="7" t="s">
        <v>1865</v>
      </c>
      <c r="E654" s="6" t="s">
        <v>220</v>
      </c>
      <c r="F654" s="8">
        <v>1</v>
      </c>
      <c r="G654" s="8">
        <v>347.65</v>
      </c>
      <c r="H654" s="8">
        <f>ROUND(IF(K654="SIM",M654*(1-L654),IF('Controle de Grupos'!$B$13="SIM",M654*(1-'Controle de Grupos'!$E$13),M654)),2)</f>
        <v>391.04</v>
      </c>
      <c r="I654" s="8">
        <f>ROUND(IF(K654="SIM",O654*(1-L654),IF('Controle de Grupos'!$B$13="SIM",O654*(1-'Controle de Grupos'!$E$13),O654)),2)</f>
        <v>391.04</v>
      </c>
      <c r="J654" s="10">
        <f t="shared" si="18"/>
        <v>3.6503809518947311E-5</v>
      </c>
      <c r="K654" s="33" t="s">
        <v>5596</v>
      </c>
      <c r="L654" s="39">
        <v>7.9758326113371747E-2</v>
      </c>
      <c r="M654" s="32">
        <v>424.93</v>
      </c>
      <c r="O654" s="32">
        <v>424.93</v>
      </c>
    </row>
    <row r="655" spans="1:15" ht="41.4">
      <c r="A655" s="6" t="s">
        <v>1866</v>
      </c>
      <c r="B655" s="6" t="s">
        <v>1867</v>
      </c>
      <c r="C655" s="6" t="s">
        <v>191</v>
      </c>
      <c r="D655" s="7" t="s">
        <v>1868</v>
      </c>
      <c r="E655" s="6" t="s">
        <v>220</v>
      </c>
      <c r="F655" s="8">
        <v>3</v>
      </c>
      <c r="G655" s="8">
        <v>120.07</v>
      </c>
      <c r="H655" s="8">
        <f>ROUND(IF(K655="SIM",M655*(1-L655),IF('Controle de Grupos'!$B$13="SIM",M655*(1-'Controle de Grupos'!$E$13),M655)),2)</f>
        <v>135.05000000000001</v>
      </c>
      <c r="I655" s="8">
        <f>ROUND(IF(K655="SIM",O655*(1-L655),IF('Controle de Grupos'!$B$13="SIM",O655*(1-'Controle de Grupos'!$E$13),O655)),2)</f>
        <v>405.16</v>
      </c>
      <c r="J655" s="10">
        <f t="shared" si="18"/>
        <v>3.7821919662174434E-5</v>
      </c>
      <c r="K655" s="33" t="s">
        <v>5596</v>
      </c>
      <c r="L655" s="39">
        <v>7.9758326113371747E-2</v>
      </c>
      <c r="M655" s="32">
        <v>146.76</v>
      </c>
      <c r="O655" s="32">
        <v>440.28</v>
      </c>
    </row>
    <row r="656" spans="1:15" ht="41.4">
      <c r="A656" s="6" t="s">
        <v>1869</v>
      </c>
      <c r="B656" s="6" t="s">
        <v>1870</v>
      </c>
      <c r="C656" s="6" t="s">
        <v>191</v>
      </c>
      <c r="D656" s="7" t="s">
        <v>1871</v>
      </c>
      <c r="E656" s="6" t="s">
        <v>220</v>
      </c>
      <c r="F656" s="8">
        <v>14</v>
      </c>
      <c r="G656" s="8">
        <v>109.36</v>
      </c>
      <c r="H656" s="8">
        <f>ROUND(IF(K656="SIM",M656*(1-L656),IF('Controle de Grupos'!$B$13="SIM",M656*(1-'Controle de Grupos'!$E$13),M656)),2)</f>
        <v>123.01</v>
      </c>
      <c r="I656" s="8">
        <f>ROUND(IF(K656="SIM",O656*(1-L656),IF('Controle de Grupos'!$B$13="SIM",O656*(1-'Controle de Grupos'!$E$13),O656)),2)</f>
        <v>1722.12</v>
      </c>
      <c r="J656" s="10">
        <f t="shared" si="18"/>
        <v>1.6076089517381734E-4</v>
      </c>
      <c r="K656" s="33" t="s">
        <v>5596</v>
      </c>
      <c r="L656" s="39">
        <v>7.9758326113371747E-2</v>
      </c>
      <c r="M656" s="32">
        <v>133.66999999999999</v>
      </c>
      <c r="O656" s="32">
        <v>1871.38</v>
      </c>
    </row>
    <row r="657" spans="1:15" ht="41.4">
      <c r="A657" s="6" t="s">
        <v>1872</v>
      </c>
      <c r="B657" s="6" t="s">
        <v>1873</v>
      </c>
      <c r="C657" s="6" t="s">
        <v>191</v>
      </c>
      <c r="D657" s="7" t="s">
        <v>1874</v>
      </c>
      <c r="E657" s="6" t="s">
        <v>220</v>
      </c>
      <c r="F657" s="8">
        <v>10</v>
      </c>
      <c r="G657" s="8">
        <v>228.94</v>
      </c>
      <c r="H657" s="8">
        <f>ROUND(IF(K657="SIM",M657*(1-L657),IF('Controle de Grupos'!$B$13="SIM",M657*(1-'Controle de Grupos'!$E$13),M657)),2)</f>
        <v>257.51</v>
      </c>
      <c r="I657" s="8">
        <f>ROUND(IF(K657="SIM",O657*(1-L657),IF('Controle de Grupos'!$B$13="SIM",O657*(1-'Controle de Grupos'!$E$13),O657)),2)</f>
        <v>2575.11</v>
      </c>
      <c r="J657" s="10">
        <f t="shared" si="18"/>
        <v>2.4038800360662952E-4</v>
      </c>
      <c r="K657" s="33" t="s">
        <v>5596</v>
      </c>
      <c r="L657" s="39">
        <v>7.9758326113371747E-2</v>
      </c>
      <c r="M657" s="32">
        <v>279.83</v>
      </c>
      <c r="O657" s="32">
        <v>2798.3</v>
      </c>
    </row>
    <row r="658" spans="1:15" ht="41.4">
      <c r="A658" s="6" t="s">
        <v>1875</v>
      </c>
      <c r="B658" s="6" t="s">
        <v>1876</v>
      </c>
      <c r="C658" s="6" t="s">
        <v>191</v>
      </c>
      <c r="D658" s="7" t="s">
        <v>1877</v>
      </c>
      <c r="E658" s="6" t="s">
        <v>220</v>
      </c>
      <c r="F658" s="8">
        <v>9</v>
      </c>
      <c r="G658" s="8">
        <v>237.45</v>
      </c>
      <c r="H658" s="8">
        <f>ROUND(IF(K658="SIM",M658*(1-L658),IF('Controle de Grupos'!$B$13="SIM",M658*(1-'Controle de Grupos'!$E$13),M658)),2)</f>
        <v>267.08</v>
      </c>
      <c r="I658" s="8">
        <f>ROUND(IF(K658="SIM",O658*(1-L658),IF('Controle de Grupos'!$B$13="SIM",O658*(1-'Controle de Grupos'!$E$13),O658)),2)</f>
        <v>2403.7399999999998</v>
      </c>
      <c r="J658" s="10">
        <f t="shared" si="18"/>
        <v>2.2439051527484245E-4</v>
      </c>
      <c r="K658" s="33" t="s">
        <v>5596</v>
      </c>
      <c r="L658" s="39">
        <v>7.9758326113371747E-2</v>
      </c>
      <c r="M658" s="32">
        <v>290.23</v>
      </c>
      <c r="O658" s="32">
        <v>2612.0700000000002</v>
      </c>
    </row>
    <row r="659" spans="1:15" ht="41.4">
      <c r="A659" s="6" t="s">
        <v>1878</v>
      </c>
      <c r="B659" s="6" t="s">
        <v>1879</v>
      </c>
      <c r="C659" s="6" t="s">
        <v>191</v>
      </c>
      <c r="D659" s="7" t="s">
        <v>1880</v>
      </c>
      <c r="E659" s="6" t="s">
        <v>220</v>
      </c>
      <c r="F659" s="8">
        <v>2</v>
      </c>
      <c r="G659" s="8">
        <v>122.17</v>
      </c>
      <c r="H659" s="8">
        <f>ROUND(IF(K659="SIM",M659*(1-L659),IF('Controle de Grupos'!$B$13="SIM",M659*(1-'Controle de Grupos'!$E$13),M659)),2)</f>
        <v>137.41</v>
      </c>
      <c r="I659" s="8">
        <f>ROUND(IF(K659="SIM",O659*(1-L659),IF('Controle de Grupos'!$B$13="SIM",O659*(1-'Controle de Grupos'!$E$13),O659)),2)</f>
        <v>274.82</v>
      </c>
      <c r="J659" s="10">
        <f t="shared" si="18"/>
        <v>2.5654605493036771E-5</v>
      </c>
      <c r="K659" s="33" t="s">
        <v>5596</v>
      </c>
      <c r="L659" s="39">
        <v>7.9758326113371747E-2</v>
      </c>
      <c r="M659" s="32">
        <v>149.32</v>
      </c>
      <c r="O659" s="32">
        <v>298.64</v>
      </c>
    </row>
    <row r="660" spans="1:15" ht="55.2">
      <c r="A660" s="6" t="s">
        <v>1881</v>
      </c>
      <c r="B660" s="6" t="s">
        <v>1882</v>
      </c>
      <c r="C660" s="6" t="s">
        <v>191</v>
      </c>
      <c r="D660" s="7" t="s">
        <v>1883</v>
      </c>
      <c r="E660" s="6" t="s">
        <v>220</v>
      </c>
      <c r="F660" s="8">
        <v>2</v>
      </c>
      <c r="G660" s="8">
        <v>67.42</v>
      </c>
      <c r="H660" s="8">
        <f>ROUND(IF(K660="SIM",M660*(1-L660),IF('Controle de Grupos'!$B$13="SIM",M660*(1-'Controle de Grupos'!$E$13),M660)),2)</f>
        <v>75.83</v>
      </c>
      <c r="I660" s="8">
        <f>ROUND(IF(K660="SIM",O660*(1-L660),IF('Controle de Grupos'!$B$13="SIM",O660*(1-'Controle de Grupos'!$E$13),O660)),2)</f>
        <v>151.66</v>
      </c>
      <c r="J660" s="10">
        <f t="shared" si="18"/>
        <v>1.4157548464718568E-5</v>
      </c>
      <c r="K660" s="33" t="s">
        <v>5596</v>
      </c>
      <c r="L660" s="39">
        <v>7.9758326113371747E-2</v>
      </c>
      <c r="M660" s="32">
        <v>82.4</v>
      </c>
      <c r="O660" s="32">
        <v>164.8</v>
      </c>
    </row>
    <row r="661" spans="1:15" ht="55.2">
      <c r="A661" s="6" t="s">
        <v>1884</v>
      </c>
      <c r="B661" s="6" t="s">
        <v>1885</v>
      </c>
      <c r="C661" s="6" t="s">
        <v>191</v>
      </c>
      <c r="D661" s="7" t="s">
        <v>1886</v>
      </c>
      <c r="E661" s="6" t="s">
        <v>236</v>
      </c>
      <c r="F661" s="8">
        <v>81.8</v>
      </c>
      <c r="G661" s="8">
        <v>112.41</v>
      </c>
      <c r="H661" s="8">
        <f>ROUND(IF(K661="SIM",M661*(1-L661),IF('Controle de Grupos'!$B$13="SIM",M661*(1-'Controle de Grupos'!$E$13),M661)),2)</f>
        <v>126.43</v>
      </c>
      <c r="I661" s="8">
        <f>ROUND(IF(K661="SIM",O661*(1-L661),IF('Controle de Grupos'!$B$13="SIM",O661*(1-'Controle de Grupos'!$E$13),O661)),2)</f>
        <v>10342.14</v>
      </c>
      <c r="J661" s="10">
        <f t="shared" si="18"/>
        <v>9.6544473347556694E-4</v>
      </c>
      <c r="K661" s="33" t="s">
        <v>5596</v>
      </c>
      <c r="L661" s="39">
        <v>7.9758326113371747E-2</v>
      </c>
      <c r="M661" s="32">
        <v>137.38999999999999</v>
      </c>
      <c r="O661" s="32">
        <v>11238.5</v>
      </c>
    </row>
    <row r="662" spans="1:15" ht="55.2">
      <c r="A662" s="6" t="s">
        <v>1887</v>
      </c>
      <c r="B662" s="6" t="s">
        <v>1888</v>
      </c>
      <c r="C662" s="6" t="s">
        <v>191</v>
      </c>
      <c r="D662" s="7" t="s">
        <v>1889</v>
      </c>
      <c r="E662" s="6" t="s">
        <v>236</v>
      </c>
      <c r="F662" s="8">
        <v>0.1</v>
      </c>
      <c r="G662" s="8">
        <v>47.83</v>
      </c>
      <c r="H662" s="8">
        <f>ROUND(IF(K662="SIM",M662*(1-L662),IF('Controle de Grupos'!$B$13="SIM",M662*(1-'Controle de Grupos'!$E$13),M662)),2)</f>
        <v>53.8</v>
      </c>
      <c r="I662" s="8">
        <f>ROUND(IF(K662="SIM",O662*(1-L662),IF('Controle de Grupos'!$B$13="SIM",O662*(1-'Controle de Grupos'!$E$13),O662)),2)</f>
        <v>5.37</v>
      </c>
      <c r="J662" s="10">
        <f t="shared" si="18"/>
        <v>5.0129259696385807E-7</v>
      </c>
      <c r="K662" s="33" t="s">
        <v>5596</v>
      </c>
      <c r="L662" s="39">
        <v>7.9758326113371747E-2</v>
      </c>
      <c r="M662" s="32">
        <v>58.46</v>
      </c>
      <c r="O662" s="32">
        <v>5.84</v>
      </c>
    </row>
    <row r="663" spans="1:15" ht="27.6">
      <c r="A663" s="6" t="s">
        <v>1890</v>
      </c>
      <c r="B663" s="6" t="s">
        <v>1891</v>
      </c>
      <c r="C663" s="6" t="s">
        <v>191</v>
      </c>
      <c r="D663" s="7" t="s">
        <v>1892</v>
      </c>
      <c r="E663" s="6" t="s">
        <v>220</v>
      </c>
      <c r="F663" s="8">
        <v>1</v>
      </c>
      <c r="G663" s="8">
        <v>3560.82</v>
      </c>
      <c r="H663" s="8">
        <f>ROUND(IF(K663="SIM",M663*(1-L663),IF('Controle de Grupos'!$B$13="SIM",M663*(1-'Controle de Grupos'!$E$13),M663)),2)</f>
        <v>4005.25</v>
      </c>
      <c r="I663" s="8">
        <f>ROUND(IF(K663="SIM",O663*(1-L663),IF('Controle de Grupos'!$B$13="SIM",O663*(1-'Controle de Grupos'!$E$13),O663)),2)</f>
        <v>4005.25</v>
      </c>
      <c r="J663" s="10">
        <f t="shared" si="18"/>
        <v>3.7389239739096694E-4</v>
      </c>
      <c r="K663" s="33" t="s">
        <v>5596</v>
      </c>
      <c r="L663" s="39">
        <v>7.9758326113371747E-2</v>
      </c>
      <c r="M663" s="32">
        <v>4352.3900000000003</v>
      </c>
      <c r="O663" s="32">
        <v>4352.3900000000003</v>
      </c>
    </row>
    <row r="664" spans="1:15" ht="69">
      <c r="A664" s="6" t="s">
        <v>1893</v>
      </c>
      <c r="B664" s="6" t="s">
        <v>1894</v>
      </c>
      <c r="C664" s="6" t="s">
        <v>191</v>
      </c>
      <c r="D664" s="7" t="s">
        <v>1895</v>
      </c>
      <c r="E664" s="6" t="s">
        <v>220</v>
      </c>
      <c r="F664" s="8">
        <v>2</v>
      </c>
      <c r="G664" s="8">
        <v>1745.45</v>
      </c>
      <c r="H664" s="8">
        <f>ROUND(IF(K664="SIM",M664*(1-L664),IF('Controle de Grupos'!$B$13="SIM",M664*(1-'Controle de Grupos'!$E$13),M664)),2)</f>
        <v>1963.3</v>
      </c>
      <c r="I664" s="8">
        <f>ROUND(IF(K664="SIM",O664*(1-L664),IF('Controle de Grupos'!$B$13="SIM",O664*(1-'Controle de Grupos'!$E$13),O664)),2)</f>
        <v>3926.6</v>
      </c>
      <c r="J664" s="10">
        <f t="shared" si="18"/>
        <v>3.6655037453226907E-4</v>
      </c>
      <c r="K664" s="33" t="s">
        <v>5596</v>
      </c>
      <c r="L664" s="39">
        <v>7.9758326113371747E-2</v>
      </c>
      <c r="M664" s="32">
        <v>2133.46</v>
      </c>
      <c r="O664" s="32">
        <v>4266.92</v>
      </c>
    </row>
    <row r="665" spans="1:15" ht="55.2">
      <c r="A665" s="6" t="s">
        <v>1896</v>
      </c>
      <c r="B665" s="6" t="s">
        <v>1897</v>
      </c>
      <c r="C665" s="6" t="s">
        <v>191</v>
      </c>
      <c r="D665" s="7" t="s">
        <v>1898</v>
      </c>
      <c r="E665" s="6" t="s">
        <v>220</v>
      </c>
      <c r="F665" s="8">
        <v>2</v>
      </c>
      <c r="G665" s="8">
        <v>410.09</v>
      </c>
      <c r="H665" s="8">
        <f>ROUND(IF(K665="SIM",M665*(1-L665),IF('Controle de Grupos'!$B$13="SIM",M665*(1-'Controle de Grupos'!$E$13),M665)),2)</f>
        <v>461.27</v>
      </c>
      <c r="I665" s="8">
        <f>ROUND(IF(K665="SIM",O665*(1-L665),IF('Controle de Grupos'!$B$13="SIM",O665*(1-'Controle de Grupos'!$E$13),O665)),2)</f>
        <v>922.54</v>
      </c>
      <c r="J665" s="10">
        <f t="shared" si="18"/>
        <v>8.6119641043396188E-5</v>
      </c>
      <c r="K665" s="33" t="s">
        <v>5596</v>
      </c>
      <c r="L665" s="39">
        <v>7.9758326113371747E-2</v>
      </c>
      <c r="M665" s="32">
        <v>501.25</v>
      </c>
      <c r="O665" s="32">
        <v>1002.5</v>
      </c>
    </row>
    <row r="666" spans="1:15" ht="69">
      <c r="A666" s="6" t="s">
        <v>1899</v>
      </c>
      <c r="B666" s="6" t="s">
        <v>1900</v>
      </c>
      <c r="C666" s="6" t="s">
        <v>191</v>
      </c>
      <c r="D666" s="7" t="s">
        <v>1901</v>
      </c>
      <c r="E666" s="6" t="s">
        <v>236</v>
      </c>
      <c r="F666" s="8">
        <v>81.8</v>
      </c>
      <c r="G666" s="8">
        <v>8.77</v>
      </c>
      <c r="H666" s="8">
        <f>ROUND(IF(K666="SIM",M666*(1-L666),IF('Controle de Grupos'!$B$13="SIM",M666*(1-'Controle de Grupos'!$E$13),M666)),2)</f>
        <v>9.86</v>
      </c>
      <c r="I666" s="8">
        <f>ROUND(IF(K666="SIM",O666*(1-L666),IF('Controle de Grupos'!$B$13="SIM",O666*(1-'Controle de Grupos'!$E$13),O666)),2)</f>
        <v>806.2</v>
      </c>
      <c r="J666" s="10">
        <f t="shared" si="18"/>
        <v>7.5259234948279763E-5</v>
      </c>
      <c r="K666" s="33" t="s">
        <v>5596</v>
      </c>
      <c r="L666" s="39">
        <v>7.9758326113371747E-2</v>
      </c>
      <c r="M666" s="32">
        <v>10.71</v>
      </c>
      <c r="O666" s="32">
        <v>876.07</v>
      </c>
    </row>
    <row r="667" spans="1:15">
      <c r="A667" s="15" t="s">
        <v>143</v>
      </c>
      <c r="B667" s="15"/>
      <c r="C667" s="15"/>
      <c r="D667" s="16" t="s">
        <v>144</v>
      </c>
      <c r="E667" s="15"/>
      <c r="F667" s="17">
        <v>1</v>
      </c>
      <c r="G667" s="17"/>
      <c r="H667" s="17">
        <f>SUM(I668,I669,I670)</f>
        <v>7891.64</v>
      </c>
      <c r="I667" s="17">
        <f>H667</f>
        <v>7891.64</v>
      </c>
      <c r="J667" s="18">
        <f t="shared" si="18"/>
        <v>7.3668914523349364E-4</v>
      </c>
      <c r="K667" s="33" t="s">
        <v>5599</v>
      </c>
      <c r="L667" s="39">
        <v>0</v>
      </c>
      <c r="M667" s="32"/>
      <c r="O667" s="32"/>
    </row>
    <row r="668" spans="1:15" ht="41.4">
      <c r="A668" s="6" t="s">
        <v>1902</v>
      </c>
      <c r="B668" s="6" t="s">
        <v>1903</v>
      </c>
      <c r="C668" s="6" t="s">
        <v>191</v>
      </c>
      <c r="D668" s="7" t="s">
        <v>1904</v>
      </c>
      <c r="E668" s="6" t="s">
        <v>220</v>
      </c>
      <c r="F668" s="8">
        <v>19</v>
      </c>
      <c r="G668" s="8">
        <v>319.22000000000003</v>
      </c>
      <c r="H668" s="8">
        <f>ROUND(IF(K668="SIM",M668*(1-L668),IF('Controle de Grupos'!$B$13="SIM",M668*(1-'Controle de Grupos'!$E$13),M668)),2)</f>
        <v>359.06</v>
      </c>
      <c r="I668" s="8">
        <f>ROUND(IF(K668="SIM",O668*(1-L668),IF('Controle de Grupos'!$B$13="SIM",O668*(1-'Controle de Grupos'!$E$13),O668)),2)</f>
        <v>6822.14</v>
      </c>
      <c r="J668" s="10">
        <f t="shared" si="18"/>
        <v>6.3685070343594307E-4</v>
      </c>
      <c r="K668" s="33" t="s">
        <v>5596</v>
      </c>
      <c r="L668" s="39">
        <v>7.9758326113371747E-2</v>
      </c>
      <c r="M668" s="32">
        <v>390.18</v>
      </c>
      <c r="O668" s="32">
        <v>7413.42</v>
      </c>
    </row>
    <row r="669" spans="1:15" ht="69">
      <c r="A669" s="6" t="s">
        <v>1905</v>
      </c>
      <c r="B669" s="6" t="s">
        <v>1906</v>
      </c>
      <c r="C669" s="6" t="s">
        <v>165</v>
      </c>
      <c r="D669" s="7" t="s">
        <v>1907</v>
      </c>
      <c r="E669" s="6" t="s">
        <v>220</v>
      </c>
      <c r="F669" s="8">
        <v>19</v>
      </c>
      <c r="G669" s="8">
        <v>46.26</v>
      </c>
      <c r="H669" s="8">
        <f>ROUND(IF(K669="SIM",M669*(1-L669),IF('Controle de Grupos'!$B$13="SIM",M669*(1-'Controle de Grupos'!$E$13),M669)),2)</f>
        <v>52.03</v>
      </c>
      <c r="I669" s="8">
        <f>ROUND(IF(K669="SIM",O669*(1-L669),IF('Controle de Grupos'!$B$13="SIM",O669*(1-'Controle de Grupos'!$E$13),O669)),2)</f>
        <v>988.58</v>
      </c>
      <c r="J669" s="10">
        <f t="shared" si="18"/>
        <v>9.2284513129707777E-5</v>
      </c>
      <c r="K669" s="33" t="s">
        <v>5596</v>
      </c>
      <c r="L669" s="39">
        <v>7.9758326113371747E-2</v>
      </c>
      <c r="M669" s="32">
        <v>56.54</v>
      </c>
      <c r="O669" s="32">
        <v>1074.26</v>
      </c>
    </row>
    <row r="670" spans="1:15" ht="41.4">
      <c r="A670" s="6" t="s">
        <v>1908</v>
      </c>
      <c r="B670" s="6" t="s">
        <v>1909</v>
      </c>
      <c r="C670" s="6" t="s">
        <v>165</v>
      </c>
      <c r="D670" s="7" t="s">
        <v>1910</v>
      </c>
      <c r="E670" s="6" t="s">
        <v>220</v>
      </c>
      <c r="F670" s="8">
        <v>3</v>
      </c>
      <c r="G670" s="8">
        <v>23.98</v>
      </c>
      <c r="H670" s="8">
        <f>ROUND(IF(K670="SIM",M670*(1-L670),IF('Controle de Grupos'!$B$13="SIM",M670*(1-'Controle de Grupos'!$E$13),M670)),2)</f>
        <v>26.97</v>
      </c>
      <c r="I670" s="8">
        <f>ROUND(IF(K670="SIM",O670*(1-L670),IF('Controle de Grupos'!$B$13="SIM",O670*(1-'Controle de Grupos'!$E$13),O670)),2)</f>
        <v>80.92</v>
      </c>
      <c r="J670" s="10">
        <f t="shared" si="18"/>
        <v>7.553928667842717E-6</v>
      </c>
      <c r="K670" s="33" t="s">
        <v>5596</v>
      </c>
      <c r="L670" s="39">
        <v>7.9758326113371747E-2</v>
      </c>
      <c r="M670" s="32">
        <v>29.31</v>
      </c>
      <c r="O670" s="32">
        <v>87.93</v>
      </c>
    </row>
    <row r="671" spans="1:15">
      <c r="A671" s="15" t="s">
        <v>145</v>
      </c>
      <c r="B671" s="15"/>
      <c r="C671" s="15"/>
      <c r="D671" s="16" t="s">
        <v>146</v>
      </c>
      <c r="E671" s="15"/>
      <c r="F671" s="17">
        <v>1</v>
      </c>
      <c r="G671" s="17"/>
      <c r="H671" s="17">
        <f>SUM(I672,I673,I674,I675)</f>
        <v>1832.38</v>
      </c>
      <c r="I671" s="17">
        <f>H671</f>
        <v>1832.38</v>
      </c>
      <c r="J671" s="18">
        <f t="shared" si="18"/>
        <v>1.7105372976250171E-4</v>
      </c>
      <c r="K671" s="33" t="s">
        <v>5599</v>
      </c>
      <c r="L671" s="39">
        <v>0</v>
      </c>
      <c r="M671" s="32"/>
      <c r="O671" s="32"/>
    </row>
    <row r="672" spans="1:15" ht="27.6">
      <c r="A672" s="6" t="s">
        <v>1911</v>
      </c>
      <c r="B672" s="6" t="s">
        <v>1912</v>
      </c>
      <c r="C672" s="6" t="s">
        <v>191</v>
      </c>
      <c r="D672" s="7" t="s">
        <v>1913</v>
      </c>
      <c r="E672" s="6" t="s">
        <v>220</v>
      </c>
      <c r="F672" s="8">
        <v>43</v>
      </c>
      <c r="G672" s="8">
        <v>18.82</v>
      </c>
      <c r="H672" s="8">
        <f>ROUND(IF(K672="SIM",M672*(1-L672),IF('Controle de Grupos'!$B$13="SIM",M672*(1-'Controle de Grupos'!$E$13),M672)),2)</f>
        <v>21.17</v>
      </c>
      <c r="I672" s="8">
        <f>ROUND(IF(K672="SIM",O672*(1-L672),IF('Controle de Grupos'!$B$13="SIM",O672*(1-'Controle de Grupos'!$E$13),O672)),2)</f>
        <v>910.12</v>
      </c>
      <c r="J672" s="10">
        <f t="shared" si="18"/>
        <v>8.4960226880585933E-5</v>
      </c>
      <c r="K672" s="33" t="s">
        <v>5596</v>
      </c>
      <c r="L672" s="39">
        <v>7.9758326113371747E-2</v>
      </c>
      <c r="M672" s="32">
        <v>23</v>
      </c>
      <c r="O672" s="32">
        <v>989</v>
      </c>
    </row>
    <row r="673" spans="1:15" ht="69">
      <c r="A673" s="6" t="s">
        <v>1914</v>
      </c>
      <c r="B673" s="6" t="s">
        <v>1915</v>
      </c>
      <c r="C673" s="6" t="s">
        <v>165</v>
      </c>
      <c r="D673" s="7" t="s">
        <v>1916</v>
      </c>
      <c r="E673" s="6" t="s">
        <v>220</v>
      </c>
      <c r="F673" s="8">
        <v>17</v>
      </c>
      <c r="G673" s="8">
        <v>29.76</v>
      </c>
      <c r="H673" s="8">
        <f>ROUND(IF(K673="SIM",M673*(1-L673),IF('Controle de Grupos'!$B$13="SIM",M673*(1-'Controle de Grupos'!$E$13),M673)),2)</f>
        <v>33.47</v>
      </c>
      <c r="I673" s="8">
        <f>ROUND(IF(K673="SIM",O673*(1-L673),IF('Controle de Grupos'!$B$13="SIM",O673*(1-'Controle de Grupos'!$E$13),O673)),2)</f>
        <v>568.98</v>
      </c>
      <c r="J673" s="10">
        <f t="shared" si="18"/>
        <v>5.3114611139757161E-5</v>
      </c>
      <c r="K673" s="33" t="s">
        <v>5596</v>
      </c>
      <c r="L673" s="39">
        <v>7.9758326113371747E-2</v>
      </c>
      <c r="M673" s="32">
        <v>36.369999999999997</v>
      </c>
      <c r="O673" s="32">
        <v>618.29</v>
      </c>
    </row>
    <row r="674" spans="1:15" ht="82.8">
      <c r="A674" s="6" t="s">
        <v>1917</v>
      </c>
      <c r="B674" s="6" t="s">
        <v>1918</v>
      </c>
      <c r="C674" s="6" t="s">
        <v>165</v>
      </c>
      <c r="D674" s="7" t="s">
        <v>1919</v>
      </c>
      <c r="E674" s="6" t="s">
        <v>220</v>
      </c>
      <c r="F674" s="8">
        <v>21</v>
      </c>
      <c r="G674" s="8">
        <v>11.99</v>
      </c>
      <c r="H674" s="8">
        <f>ROUND(IF(K674="SIM",M674*(1-L674),IF('Controle de Grupos'!$B$13="SIM",M674*(1-'Controle de Grupos'!$E$13),M674)),2)</f>
        <v>13.48</v>
      </c>
      <c r="I674" s="8">
        <f>ROUND(IF(K674="SIM",O674*(1-L674),IF('Controle de Grupos'!$B$13="SIM",O674*(1-'Controle de Grupos'!$E$13),O674)),2)</f>
        <v>283.11</v>
      </c>
      <c r="J674" s="10">
        <f t="shared" si="18"/>
        <v>2.6428481774010773E-5</v>
      </c>
      <c r="K674" s="33" t="s">
        <v>5596</v>
      </c>
      <c r="L674" s="39">
        <v>7.9758326113371747E-2</v>
      </c>
      <c r="M674" s="32">
        <v>14.65</v>
      </c>
      <c r="O674" s="32">
        <v>307.64999999999998</v>
      </c>
    </row>
    <row r="675" spans="1:15" ht="82.8">
      <c r="A675" s="6" t="s">
        <v>1920</v>
      </c>
      <c r="B675" s="6" t="s">
        <v>1921</v>
      </c>
      <c r="C675" s="6" t="s">
        <v>165</v>
      </c>
      <c r="D675" s="7" t="s">
        <v>1922</v>
      </c>
      <c r="E675" s="6" t="s">
        <v>220</v>
      </c>
      <c r="F675" s="8">
        <v>5</v>
      </c>
      <c r="G675" s="8">
        <v>12.48</v>
      </c>
      <c r="H675" s="8">
        <f>ROUND(IF(K675="SIM",M675*(1-L675),IF('Controle de Grupos'!$B$13="SIM",M675*(1-'Controle de Grupos'!$E$13),M675)),2)</f>
        <v>14.03</v>
      </c>
      <c r="I675" s="8">
        <f>ROUND(IF(K675="SIM",O675*(1-L675),IF('Controle de Grupos'!$B$13="SIM",O675*(1-'Controle de Grupos'!$E$13),O675)),2)</f>
        <v>70.17</v>
      </c>
      <c r="J675" s="10">
        <f t="shared" si="18"/>
        <v>6.5504099681478434E-6</v>
      </c>
      <c r="K675" s="33" t="s">
        <v>5596</v>
      </c>
      <c r="L675" s="39">
        <v>7.9758326113371747E-2</v>
      </c>
      <c r="M675" s="32">
        <v>15.25</v>
      </c>
      <c r="O675" s="32">
        <v>76.25</v>
      </c>
    </row>
    <row r="676" spans="1:15">
      <c r="A676" s="15" t="s">
        <v>147</v>
      </c>
      <c r="B676" s="15"/>
      <c r="C676" s="15"/>
      <c r="D676" s="16" t="s">
        <v>148</v>
      </c>
      <c r="E676" s="15"/>
      <c r="F676" s="17">
        <v>1</v>
      </c>
      <c r="G676" s="17"/>
      <c r="H676" s="17">
        <f>SUM(I677,I678,I679,I680,I681,I682,I683)</f>
        <v>6582.71</v>
      </c>
      <c r="I676" s="17">
        <f>H676</f>
        <v>6582.71</v>
      </c>
      <c r="J676" s="18">
        <f t="shared" si="18"/>
        <v>6.144997748528786E-4</v>
      </c>
      <c r="K676" s="33" t="s">
        <v>5599</v>
      </c>
      <c r="L676" s="39">
        <v>0</v>
      </c>
      <c r="M676" s="32"/>
      <c r="O676" s="32"/>
    </row>
    <row r="677" spans="1:15" ht="41.4">
      <c r="A677" s="6" t="s">
        <v>1923</v>
      </c>
      <c r="B677" s="6" t="s">
        <v>1924</v>
      </c>
      <c r="C677" s="6" t="s">
        <v>165</v>
      </c>
      <c r="D677" s="7" t="s">
        <v>1925</v>
      </c>
      <c r="E677" s="6" t="s">
        <v>220</v>
      </c>
      <c r="F677" s="8">
        <v>2</v>
      </c>
      <c r="G677" s="8">
        <v>61.97</v>
      </c>
      <c r="H677" s="8">
        <f>ROUND(IF(K677="SIM",M677*(1-L677),IF('Controle de Grupos'!$B$13="SIM",M677*(1-'Controle de Grupos'!$E$13),M677)),2)</f>
        <v>69.7</v>
      </c>
      <c r="I677" s="8">
        <f>ROUND(IF(K677="SIM",O677*(1-L677),IF('Controle de Grupos'!$B$13="SIM",O677*(1-'Controle de Grupos'!$E$13),O677)),2)</f>
        <v>139.4</v>
      </c>
      <c r="J677" s="10">
        <f t="shared" si="18"/>
        <v>1.3013070394182832E-5</v>
      </c>
      <c r="K677" s="33" t="s">
        <v>5596</v>
      </c>
      <c r="L677" s="39">
        <v>7.9758326113371747E-2</v>
      </c>
      <c r="M677" s="32">
        <v>75.739999999999995</v>
      </c>
      <c r="O677" s="32">
        <v>151.47999999999999</v>
      </c>
    </row>
    <row r="678" spans="1:15" ht="41.4">
      <c r="A678" s="6" t="s">
        <v>1926</v>
      </c>
      <c r="B678" s="6" t="s">
        <v>1927</v>
      </c>
      <c r="C678" s="6" t="s">
        <v>165</v>
      </c>
      <c r="D678" s="7" t="s">
        <v>1928</v>
      </c>
      <c r="E678" s="6" t="s">
        <v>220</v>
      </c>
      <c r="F678" s="8">
        <v>2</v>
      </c>
      <c r="G678" s="8">
        <v>84.74</v>
      </c>
      <c r="H678" s="8">
        <f>ROUND(IF(K678="SIM",M678*(1-L678),IF('Controle de Grupos'!$B$13="SIM",M678*(1-'Controle de Grupos'!$E$13),M678)),2)</f>
        <v>95.31</v>
      </c>
      <c r="I678" s="8">
        <f>ROUND(IF(K678="SIM",O678*(1-L678),IF('Controle de Grupos'!$B$13="SIM",O678*(1-'Controle de Grupos'!$E$13),O678)),2)</f>
        <v>190.62</v>
      </c>
      <c r="J678" s="10">
        <f t="shared" si="18"/>
        <v>1.7794486933566222E-5</v>
      </c>
      <c r="K678" s="33" t="s">
        <v>5596</v>
      </c>
      <c r="L678" s="39">
        <v>7.9758326113371747E-2</v>
      </c>
      <c r="M678" s="32">
        <v>103.57</v>
      </c>
      <c r="O678" s="32">
        <v>207.14</v>
      </c>
    </row>
    <row r="679" spans="1:15" ht="27.6">
      <c r="A679" s="6" t="s">
        <v>1929</v>
      </c>
      <c r="B679" s="6" t="s">
        <v>1930</v>
      </c>
      <c r="C679" s="6" t="s">
        <v>509</v>
      </c>
      <c r="D679" s="7" t="s">
        <v>1931</v>
      </c>
      <c r="E679" s="6" t="s">
        <v>220</v>
      </c>
      <c r="F679" s="8">
        <v>1</v>
      </c>
      <c r="G679" s="8">
        <v>1876.22</v>
      </c>
      <c r="H679" s="8">
        <f>ROUND(IF(K679="SIM",M679*(1-L679),IF('Controle de Grupos'!$B$13="SIM",M679*(1-'Controle de Grupos'!$E$13),M679)),2)</f>
        <v>2110.39</v>
      </c>
      <c r="I679" s="8">
        <f>ROUND(IF(K679="SIM",O679*(1-L679),IF('Controle de Grupos'!$B$13="SIM",O679*(1-'Controle de Grupos'!$E$13),O679)),2)</f>
        <v>2110.39</v>
      </c>
      <c r="J679" s="10">
        <f t="shared" si="18"/>
        <v>1.9700612359526188E-4</v>
      </c>
      <c r="K679" s="33" t="s">
        <v>5596</v>
      </c>
      <c r="L679" s="39">
        <v>7.9758326113371747E-2</v>
      </c>
      <c r="M679" s="32">
        <v>2293.3000000000002</v>
      </c>
      <c r="O679" s="32">
        <v>2293.3000000000002</v>
      </c>
    </row>
    <row r="680" spans="1:15">
      <c r="A680" s="6" t="s">
        <v>1932</v>
      </c>
      <c r="B680" s="6" t="s">
        <v>1933</v>
      </c>
      <c r="C680" s="6" t="s">
        <v>509</v>
      </c>
      <c r="D680" s="7" t="s">
        <v>1934</v>
      </c>
      <c r="E680" s="6" t="s">
        <v>220</v>
      </c>
      <c r="F680" s="8">
        <v>7</v>
      </c>
      <c r="G680" s="8">
        <v>106.39</v>
      </c>
      <c r="H680" s="8">
        <f>ROUND(IF(K680="SIM",M680*(1-L680),IF('Controle de Grupos'!$B$13="SIM",M680*(1-'Controle de Grupos'!$E$13),M680)),2)</f>
        <v>119.67</v>
      </c>
      <c r="I680" s="8">
        <f>ROUND(IF(K680="SIM",O680*(1-L680),IF('Controle de Grupos'!$B$13="SIM",O680*(1-'Controle de Grupos'!$E$13),O680)),2)</f>
        <v>837.68</v>
      </c>
      <c r="J680" s="10">
        <f t="shared" si="18"/>
        <v>7.8197911103293217E-5</v>
      </c>
      <c r="K680" s="33" t="s">
        <v>5596</v>
      </c>
      <c r="L680" s="39">
        <v>7.9758326113371747E-2</v>
      </c>
      <c r="M680" s="32">
        <v>130.04</v>
      </c>
      <c r="O680" s="32">
        <v>910.28</v>
      </c>
    </row>
    <row r="681" spans="1:15" ht="69">
      <c r="A681" s="6" t="s">
        <v>1935</v>
      </c>
      <c r="B681" s="6" t="s">
        <v>1936</v>
      </c>
      <c r="C681" s="6" t="s">
        <v>165</v>
      </c>
      <c r="D681" s="7" t="s">
        <v>1937</v>
      </c>
      <c r="E681" s="6" t="s">
        <v>236</v>
      </c>
      <c r="F681" s="8">
        <v>44.4</v>
      </c>
      <c r="G681" s="8">
        <v>35.450000000000003</v>
      </c>
      <c r="H681" s="8">
        <f>ROUND(IF(K681="SIM",M681*(1-L681),IF('Controle de Grupos'!$B$13="SIM",M681*(1-'Controle de Grupos'!$E$13),M681)),2)</f>
        <v>39.869999999999997</v>
      </c>
      <c r="I681" s="8">
        <f>ROUND(IF(K681="SIM",O681*(1-L681),IF('Controle de Grupos'!$B$13="SIM",O681*(1-'Controle de Grupos'!$E$13),O681)),2)</f>
        <v>1770.41</v>
      </c>
      <c r="J681" s="10">
        <f t="shared" si="18"/>
        <v>1.6526879452342344E-4</v>
      </c>
      <c r="K681" s="33" t="s">
        <v>5596</v>
      </c>
      <c r="L681" s="39">
        <v>7.9758326113371747E-2</v>
      </c>
      <c r="M681" s="32">
        <v>43.33</v>
      </c>
      <c r="O681" s="32">
        <v>1923.85</v>
      </c>
    </row>
    <row r="682" spans="1:15" ht="27.6">
      <c r="A682" s="6" t="s">
        <v>1938</v>
      </c>
      <c r="B682" s="6" t="s">
        <v>1939</v>
      </c>
      <c r="C682" s="6" t="s">
        <v>509</v>
      </c>
      <c r="D682" s="7" t="s">
        <v>1940</v>
      </c>
      <c r="E682" s="6" t="s">
        <v>236</v>
      </c>
      <c r="F682" s="8">
        <v>48.9</v>
      </c>
      <c r="G682" s="8">
        <v>13.56</v>
      </c>
      <c r="H682" s="8">
        <f>ROUND(IF(K682="SIM",M682*(1-L682),IF('Controle de Grupos'!$B$13="SIM",M682*(1-'Controle de Grupos'!$E$13),M682)),2)</f>
        <v>15.25</v>
      </c>
      <c r="I682" s="8">
        <f>ROUND(IF(K682="SIM",O682*(1-L682),IF('Controle de Grupos'!$B$13="SIM",O682*(1-'Controle de Grupos'!$E$13),O682)),2)</f>
        <v>745.64</v>
      </c>
      <c r="J682" s="10">
        <f t="shared" si="18"/>
        <v>6.960592402237078E-5</v>
      </c>
      <c r="K682" s="33" t="s">
        <v>5596</v>
      </c>
      <c r="L682" s="39">
        <v>7.9758326113371747E-2</v>
      </c>
      <c r="M682" s="32">
        <v>16.57</v>
      </c>
      <c r="O682" s="32">
        <v>810.27</v>
      </c>
    </row>
    <row r="683" spans="1:15" ht="55.2">
      <c r="A683" s="6" t="s">
        <v>1941</v>
      </c>
      <c r="B683" s="6" t="s">
        <v>1745</v>
      </c>
      <c r="C683" s="6" t="s">
        <v>191</v>
      </c>
      <c r="D683" s="7" t="s">
        <v>1746</v>
      </c>
      <c r="E683" s="6" t="s">
        <v>236</v>
      </c>
      <c r="F683" s="8">
        <v>44.4</v>
      </c>
      <c r="G683" s="8">
        <v>15.79</v>
      </c>
      <c r="H683" s="8">
        <f>ROUND(IF(K683="SIM",M683*(1-L683),IF('Controle de Grupos'!$B$13="SIM",M683*(1-'Controle de Grupos'!$E$13),M683)),2)</f>
        <v>17.760000000000002</v>
      </c>
      <c r="I683" s="8">
        <f>ROUND(IF(K683="SIM",O683*(1-L683),IF('Controle de Grupos'!$B$13="SIM",O683*(1-'Controle de Grupos'!$E$13),O683)),2)</f>
        <v>788.57</v>
      </c>
      <c r="J683" s="10">
        <f t="shared" si="18"/>
        <v>7.3613464280780178E-5</v>
      </c>
      <c r="K683" s="33" t="s">
        <v>5596</v>
      </c>
      <c r="L683" s="39">
        <v>7.9758326113371747E-2</v>
      </c>
      <c r="M683" s="32">
        <v>19.3</v>
      </c>
      <c r="O683" s="32">
        <v>856.92</v>
      </c>
    </row>
    <row r="684" spans="1:15">
      <c r="A684" s="11" t="s">
        <v>149</v>
      </c>
      <c r="B684" s="11"/>
      <c r="C684" s="11"/>
      <c r="D684" s="12" t="s">
        <v>150</v>
      </c>
      <c r="E684" s="11"/>
      <c r="F684" s="13">
        <v>1</v>
      </c>
      <c r="G684" s="13"/>
      <c r="H684" s="13">
        <f>SUM(I686,I687,I688,I689,I691,I692,I693,I694)</f>
        <v>41340.93</v>
      </c>
      <c r="I684" s="13">
        <f>H684</f>
        <v>41340.93</v>
      </c>
      <c r="J684" s="14">
        <f t="shared" si="18"/>
        <v>3.8591996574676101E-3</v>
      </c>
      <c r="K684" s="33" t="s">
        <v>5599</v>
      </c>
      <c r="L684" s="39">
        <v>0</v>
      </c>
      <c r="M684" s="32"/>
      <c r="O684" s="32"/>
    </row>
    <row r="685" spans="1:15" ht="27.6">
      <c r="A685" s="15" t="s">
        <v>151</v>
      </c>
      <c r="B685" s="15"/>
      <c r="C685" s="15"/>
      <c r="D685" s="16" t="s">
        <v>152</v>
      </c>
      <c r="E685" s="15"/>
      <c r="F685" s="17">
        <v>1</v>
      </c>
      <c r="G685" s="17"/>
      <c r="H685" s="17">
        <f>SUM(I686,I687,I688,I689)</f>
        <v>15335.96</v>
      </c>
      <c r="I685" s="17">
        <f>H685</f>
        <v>15335.96</v>
      </c>
      <c r="J685" s="18">
        <f t="shared" si="18"/>
        <v>1.4316207104904744E-3</v>
      </c>
      <c r="K685" s="33" t="s">
        <v>5599</v>
      </c>
      <c r="L685" s="39">
        <v>0</v>
      </c>
      <c r="M685" s="32"/>
      <c r="O685" s="32"/>
    </row>
    <row r="686" spans="1:15" ht="110.4">
      <c r="A686" s="6" t="s">
        <v>1942</v>
      </c>
      <c r="B686" s="6" t="s">
        <v>1943</v>
      </c>
      <c r="C686" s="6" t="s">
        <v>165</v>
      </c>
      <c r="D686" s="7" t="s">
        <v>1944</v>
      </c>
      <c r="E686" s="6" t="s">
        <v>167</v>
      </c>
      <c r="F686" s="8">
        <v>77.989999999999995</v>
      </c>
      <c r="G686" s="8">
        <v>22.78</v>
      </c>
      <c r="H686" s="8">
        <f>ROUND(IF(K686="SIM",M686*(1-L686),IF('Controle de Grupos'!$B$14="SIM",M686*(1-'Controle de Grupos'!$E$14),M686)),2)</f>
        <v>23.41</v>
      </c>
      <c r="I686" s="8">
        <f>ROUND(IF(K686="SIM",O686*(1-L686),IF('Controle de Grupos'!$B$14="SIM",O686*(1-'Controle de Grupos'!$E$14),O686)),2)</f>
        <v>1825.8</v>
      </c>
      <c r="J686" s="10">
        <f t="shared" si="18"/>
        <v>1.7043948296771173E-4</v>
      </c>
      <c r="K686" s="33" t="s">
        <v>5596</v>
      </c>
      <c r="L686" s="39">
        <v>0.15909985434082052</v>
      </c>
      <c r="M686" s="32">
        <v>27.84</v>
      </c>
      <c r="O686" s="32">
        <v>2171.2399999999998</v>
      </c>
    </row>
    <row r="687" spans="1:15" ht="41.4">
      <c r="A687" s="6" t="s">
        <v>1945</v>
      </c>
      <c r="B687" s="6" t="s">
        <v>1946</v>
      </c>
      <c r="C687" s="6" t="s">
        <v>191</v>
      </c>
      <c r="D687" s="7" t="s">
        <v>1947</v>
      </c>
      <c r="E687" s="6" t="s">
        <v>167</v>
      </c>
      <c r="F687" s="8">
        <v>41.777000000000001</v>
      </c>
      <c r="G687" s="8">
        <v>12.42</v>
      </c>
      <c r="H687" s="8">
        <f>ROUND(IF(K687="SIM",M687*(1-L687),IF('Controle de Grupos'!$B$14="SIM",M687*(1-'Controle de Grupos'!$E$14),M687)),2)</f>
        <v>12.76</v>
      </c>
      <c r="I687" s="8">
        <f>ROUND(IF(K687="SIM",O687*(1-L687),IF('Controle de Grupos'!$B$14="SIM",O687*(1-'Controle de Grupos'!$E$14),O687)),2)</f>
        <v>533.27</v>
      </c>
      <c r="J687" s="10">
        <f t="shared" si="18"/>
        <v>4.9781062045235855E-5</v>
      </c>
      <c r="K687" s="33" t="s">
        <v>5596</v>
      </c>
      <c r="L687" s="39">
        <v>0.15909985434082052</v>
      </c>
      <c r="M687" s="32">
        <v>15.18</v>
      </c>
      <c r="O687" s="32">
        <v>634.16999999999996</v>
      </c>
    </row>
    <row r="688" spans="1:15" ht="27.6">
      <c r="A688" s="6" t="s">
        <v>1948</v>
      </c>
      <c r="B688" s="6" t="s">
        <v>1949</v>
      </c>
      <c r="C688" s="6" t="s">
        <v>191</v>
      </c>
      <c r="D688" s="7" t="s">
        <v>1950</v>
      </c>
      <c r="E688" s="6" t="s">
        <v>254</v>
      </c>
      <c r="F688" s="8">
        <v>4.1779999999999999</v>
      </c>
      <c r="G688" s="8">
        <v>170.08</v>
      </c>
      <c r="H688" s="8">
        <f>ROUND(IF(K688="SIM",M688*(1-L688),IF('Controle de Grupos'!$B$14="SIM",M688*(1-'Controle de Grupos'!$E$14),M688)),2)</f>
        <v>174.81</v>
      </c>
      <c r="I688" s="8">
        <f>ROUND(IF(K688="SIM",O688*(1-L688),IF('Controle de Grupos'!$B$14="SIM",O688*(1-'Controle de Grupos'!$E$14),O688)),2)</f>
        <v>730.34</v>
      </c>
      <c r="J688" s="10">
        <f t="shared" si="18"/>
        <v>6.8177660198619008E-5</v>
      </c>
      <c r="K688" s="33" t="s">
        <v>5596</v>
      </c>
      <c r="L688" s="39">
        <v>0.15909985434082052</v>
      </c>
      <c r="M688" s="32">
        <v>207.88</v>
      </c>
      <c r="O688" s="32">
        <v>868.52</v>
      </c>
    </row>
    <row r="689" spans="1:15" ht="27.6">
      <c r="A689" s="6" t="s">
        <v>1951</v>
      </c>
      <c r="B689" s="6" t="s">
        <v>1952</v>
      </c>
      <c r="C689" s="6" t="s">
        <v>165</v>
      </c>
      <c r="D689" s="7" t="s">
        <v>1953</v>
      </c>
      <c r="E689" s="6" t="s">
        <v>254</v>
      </c>
      <c r="F689" s="8">
        <v>30.315000000000001</v>
      </c>
      <c r="G689" s="8">
        <v>393.04</v>
      </c>
      <c r="H689" s="8">
        <f>ROUND(IF(K689="SIM",M689*(1-L689),IF('Controle de Grupos'!$B$14="SIM",M689*(1-'Controle de Grupos'!$E$14),M689)),2)</f>
        <v>403.98</v>
      </c>
      <c r="I689" s="8">
        <f>ROUND(IF(K689="SIM",O689*(1-L689),IF('Controle de Grupos'!$B$14="SIM",O689*(1-'Controle de Grupos'!$E$14),O689)),2)</f>
        <v>12246.55</v>
      </c>
      <c r="J689" s="10">
        <f t="shared" si="18"/>
        <v>1.1432225052789079E-3</v>
      </c>
      <c r="K689" s="33" t="s">
        <v>5596</v>
      </c>
      <c r="L689" s="39">
        <v>0.15909985434082052</v>
      </c>
      <c r="M689" s="32">
        <v>480.41</v>
      </c>
      <c r="O689" s="32">
        <v>14563.62</v>
      </c>
    </row>
    <row r="690" spans="1:15">
      <c r="A690" s="15" t="s">
        <v>153</v>
      </c>
      <c r="B690" s="15"/>
      <c r="C690" s="15"/>
      <c r="D690" s="16" t="s">
        <v>154</v>
      </c>
      <c r="E690" s="15"/>
      <c r="F690" s="17">
        <v>1</v>
      </c>
      <c r="G690" s="17"/>
      <c r="H690" s="17">
        <f>SUM(I691,I692,I693,I694)</f>
        <v>26004.97</v>
      </c>
      <c r="I690" s="17">
        <f>H690</f>
        <v>26004.97</v>
      </c>
      <c r="J690" s="18">
        <f t="shared" si="18"/>
        <v>2.4275789469771357E-3</v>
      </c>
      <c r="K690" s="33" t="s">
        <v>5599</v>
      </c>
      <c r="L690" s="39">
        <v>0</v>
      </c>
      <c r="M690" s="32"/>
      <c r="O690" s="32"/>
    </row>
    <row r="691" spans="1:15">
      <c r="A691" s="6" t="s">
        <v>1954</v>
      </c>
      <c r="B691" s="6" t="s">
        <v>1955</v>
      </c>
      <c r="C691" s="6" t="s">
        <v>191</v>
      </c>
      <c r="D691" s="7" t="s">
        <v>1956</v>
      </c>
      <c r="E691" s="6" t="s">
        <v>167</v>
      </c>
      <c r="F691" s="8">
        <v>161.26300000000001</v>
      </c>
      <c r="G691" s="8">
        <v>38.01</v>
      </c>
      <c r="H691" s="8">
        <f>ROUND(IF(K691="SIM",M691*(1-L691),IF('Controle de Grupos'!$B$14="SIM",M691*(1-'Controle de Grupos'!$E$14),M691)),2)</f>
        <v>39.06</v>
      </c>
      <c r="I691" s="8">
        <f>ROUND(IF(K691="SIM",O691*(1-L691),IF('Controle de Grupos'!$B$14="SIM",O691*(1-'Controle de Grupos'!$E$14),O691)),2)</f>
        <v>6298.9</v>
      </c>
      <c r="J691" s="10">
        <f t="shared" si="18"/>
        <v>5.880059476751667E-4</v>
      </c>
      <c r="K691" s="33" t="s">
        <v>5596</v>
      </c>
      <c r="L691" s="39">
        <v>0.15909985434082052</v>
      </c>
      <c r="M691" s="32">
        <v>46.45</v>
      </c>
      <c r="O691" s="32">
        <v>7490.66</v>
      </c>
    </row>
    <row r="692" spans="1:15" ht="27.6">
      <c r="A692" s="6" t="s">
        <v>1957</v>
      </c>
      <c r="B692" s="6" t="s">
        <v>1958</v>
      </c>
      <c r="C692" s="6" t="s">
        <v>191</v>
      </c>
      <c r="D692" s="7" t="s">
        <v>1959</v>
      </c>
      <c r="E692" s="6" t="s">
        <v>220</v>
      </c>
      <c r="F692" s="8">
        <v>83</v>
      </c>
      <c r="G692" s="8">
        <v>64.790000000000006</v>
      </c>
      <c r="H692" s="8">
        <f>ROUND(IF(K692="SIM",M692*(1-L692),IF('Controle de Grupos'!$B$14="SIM",M692*(1-'Controle de Grupos'!$E$14),M692)),2)</f>
        <v>66.59</v>
      </c>
      <c r="I692" s="8">
        <f>ROUND(IF(K692="SIM",O692*(1-L692),IF('Controle de Grupos'!$B$14="SIM",O692*(1-'Controle de Grupos'!$E$14),O692)),2)</f>
        <v>5527.04</v>
      </c>
      <c r="J692" s="10">
        <f t="shared" si="18"/>
        <v>5.1595237153130764E-4</v>
      </c>
      <c r="K692" s="33" t="s">
        <v>5596</v>
      </c>
      <c r="L692" s="39">
        <v>0.15909985434082052</v>
      </c>
      <c r="M692" s="32">
        <v>79.19</v>
      </c>
      <c r="O692" s="32">
        <v>6572.77</v>
      </c>
    </row>
    <row r="693" spans="1:15" ht="27.6">
      <c r="A693" s="6" t="s">
        <v>1960</v>
      </c>
      <c r="B693" s="6" t="s">
        <v>1961</v>
      </c>
      <c r="C693" s="6" t="s">
        <v>191</v>
      </c>
      <c r="D693" s="7" t="s">
        <v>1962</v>
      </c>
      <c r="E693" s="6" t="s">
        <v>220</v>
      </c>
      <c r="F693" s="8">
        <v>16</v>
      </c>
      <c r="G693" s="8">
        <v>95.97</v>
      </c>
      <c r="H693" s="8">
        <f>ROUND(IF(K693="SIM",M693*(1-L693),IF('Controle de Grupos'!$B$14="SIM",M693*(1-'Controle de Grupos'!$E$14),M693)),2)</f>
        <v>98.64</v>
      </c>
      <c r="I693" s="8">
        <f>ROUND(IF(K693="SIM",O693*(1-L693),IF('Controle de Grupos'!$B$14="SIM",O693*(1-'Controle de Grupos'!$E$14),O693)),2)</f>
        <v>1578.2</v>
      </c>
      <c r="J693" s="10">
        <f t="shared" si="18"/>
        <v>1.473258801728791E-4</v>
      </c>
      <c r="K693" s="33" t="s">
        <v>5596</v>
      </c>
      <c r="L693" s="39">
        <v>0.15909985434082052</v>
      </c>
      <c r="M693" s="32">
        <v>117.3</v>
      </c>
      <c r="O693" s="32">
        <v>1876.8</v>
      </c>
    </row>
    <row r="694" spans="1:15" ht="27.6">
      <c r="A694" s="6" t="s">
        <v>1963</v>
      </c>
      <c r="B694" s="6" t="s">
        <v>1964</v>
      </c>
      <c r="C694" s="6" t="s">
        <v>191</v>
      </c>
      <c r="D694" s="7" t="s">
        <v>1965</v>
      </c>
      <c r="E694" s="6" t="s">
        <v>167</v>
      </c>
      <c r="F694" s="8">
        <v>483.697</v>
      </c>
      <c r="G694" s="8">
        <v>25.35</v>
      </c>
      <c r="H694" s="8">
        <f>ROUND(IF(K694="SIM",M694*(1-L694),IF('Controle de Grupos'!$B$14="SIM",M694*(1-'Controle de Grupos'!$E$14),M694)),2)</f>
        <v>26.05</v>
      </c>
      <c r="I694" s="8">
        <f>ROUND(IF(K694="SIM",O694*(1-L694),IF('Controle de Grupos'!$B$14="SIM",O694*(1-'Controle de Grupos'!$E$14),O694)),2)</f>
        <v>12600.83</v>
      </c>
      <c r="J694" s="10">
        <f t="shared" si="18"/>
        <v>1.1762947475977823E-3</v>
      </c>
      <c r="K694" s="33" t="s">
        <v>5596</v>
      </c>
      <c r="L694" s="39">
        <v>0.15909985434082052</v>
      </c>
      <c r="M694" s="32">
        <v>30.98</v>
      </c>
      <c r="O694" s="32">
        <v>14984.93</v>
      </c>
    </row>
    <row r="695" spans="1:15">
      <c r="F695" s="9"/>
      <c r="G695" s="9"/>
      <c r="H695" s="9"/>
      <c r="I695" s="51">
        <v>11930400.5</v>
      </c>
      <c r="K695" s="33"/>
      <c r="L695" s="34"/>
      <c r="M695" s="32"/>
      <c r="O695" s="32"/>
    </row>
    <row r="696" spans="1:15" s="1" customFormat="1">
      <c r="F696" s="28"/>
      <c r="G696" s="28"/>
      <c r="H696" s="28"/>
      <c r="I696" s="29">
        <v>10712306.609999996</v>
      </c>
    </row>
    <row r="697" spans="1:15">
      <c r="A697" s="52" t="s">
        <v>2</v>
      </c>
      <c r="B697" s="53"/>
      <c r="C697" s="53"/>
      <c r="D697" s="53"/>
      <c r="E697" s="53"/>
      <c r="F697" s="53"/>
      <c r="G697" s="53"/>
      <c r="H697" s="53"/>
    </row>
    <row r="698" spans="1:15">
      <c r="A698" s="53"/>
      <c r="B698" s="54"/>
      <c r="C698" s="54"/>
      <c r="D698" s="54"/>
      <c r="E698" s="54"/>
      <c r="F698" s="54"/>
      <c r="G698" s="54"/>
      <c r="H698" s="53"/>
    </row>
    <row r="699" spans="1:15">
      <c r="A699" s="53"/>
      <c r="B699" s="53"/>
      <c r="C699" s="53"/>
      <c r="D699" s="53"/>
      <c r="E699" s="53"/>
      <c r="F699" s="53"/>
      <c r="G699" s="53"/>
      <c r="H699" s="53"/>
    </row>
    <row r="700" spans="1:15">
      <c r="A700" s="27"/>
      <c r="B700" s="27"/>
      <c r="C700" s="27"/>
      <c r="D700" s="27"/>
      <c r="E700" s="27"/>
      <c r="F700" s="27"/>
      <c r="G700" s="27"/>
      <c r="H700" s="27"/>
    </row>
    <row r="701" spans="1:15">
      <c r="A701" s="55" t="s">
        <v>3</v>
      </c>
      <c r="B701" s="53"/>
      <c r="C701" s="53"/>
      <c r="D701" s="53"/>
      <c r="E701" s="53"/>
      <c r="F701" s="53"/>
      <c r="G701" s="53"/>
      <c r="H701" s="53"/>
    </row>
    <row r="702" spans="1:15">
      <c r="A702" s="53"/>
      <c r="B702" s="54"/>
      <c r="C702" s="54"/>
      <c r="D702" s="54"/>
      <c r="E702" s="54"/>
      <c r="F702" s="54"/>
      <c r="G702" s="54"/>
      <c r="H702" s="53"/>
    </row>
    <row r="703" spans="1:15">
      <c r="A703" s="53"/>
      <c r="B703" s="54"/>
      <c r="C703" s="54"/>
      <c r="D703" s="54"/>
      <c r="E703" s="54"/>
      <c r="F703" s="54"/>
      <c r="G703" s="54"/>
      <c r="H703" s="53"/>
    </row>
    <row r="704" spans="1:15">
      <c r="A704" s="53"/>
      <c r="B704" s="53"/>
      <c r="C704" s="53"/>
      <c r="D704" s="53"/>
      <c r="E704" s="53"/>
      <c r="F704" s="53"/>
      <c r="G704" s="53"/>
      <c r="H704" s="53"/>
    </row>
  </sheetData>
  <mergeCells count="3">
    <mergeCell ref="A697:H699"/>
    <mergeCell ref="A701:H704"/>
    <mergeCell ref="P1:Q1"/>
  </mergeCells>
  <dataValidations count="1">
    <dataValidation type="list" sqref="K3:K695" xr:uid="{00000000-0002-0000-0200-000000000000}">
      <formula1>"NÃO,SIM"</formula1>
    </dataValidation>
  </dataValidations>
  <pageMargins left="0.7" right="0.7" top="0.75" bottom="0.75" header="0.3" footer="0.3"/>
  <pageSetup paperSize="9" scale="30"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21"/>
  <sheetViews>
    <sheetView zoomScaleNormal="100" workbookViewId="0">
      <selection activeCell="H11" sqref="H11"/>
    </sheetView>
  </sheetViews>
  <sheetFormatPr defaultRowHeight="13.8"/>
  <cols>
    <col min="1" max="1" width="32" customWidth="1"/>
    <col min="2" max="2" width="15" customWidth="1"/>
  </cols>
  <sheetData>
    <row r="1" spans="1:8" s="1" customFormat="1" ht="51.9" customHeight="1"/>
    <row r="2" spans="1:8">
      <c r="A2" s="2" t="s">
        <v>1966</v>
      </c>
      <c r="B2" s="2"/>
    </row>
    <row r="3" spans="1:8">
      <c r="A3" s="3" t="s">
        <v>1967</v>
      </c>
      <c r="B3" s="4">
        <v>0.2223</v>
      </c>
    </row>
    <row r="4" spans="1:8">
      <c r="A4" s="3" t="s">
        <v>1968</v>
      </c>
      <c r="B4" s="4">
        <v>0.04</v>
      </c>
    </row>
    <row r="5" spans="1:8">
      <c r="A5" s="3" t="s">
        <v>1969</v>
      </c>
      <c r="B5" s="4">
        <v>8.0000000000000002E-3</v>
      </c>
    </row>
    <row r="6" spans="1:8">
      <c r="A6" s="3" t="s">
        <v>1970</v>
      </c>
      <c r="B6" s="4">
        <v>0.01</v>
      </c>
    </row>
    <row r="7" spans="1:8">
      <c r="A7" s="3" t="s">
        <v>1971</v>
      </c>
      <c r="B7" s="4">
        <v>1.23E-2</v>
      </c>
    </row>
    <row r="8" spans="1:8">
      <c r="A8" s="3" t="s">
        <v>1972</v>
      </c>
      <c r="B8" s="4">
        <v>7.3999999999999996E-2</v>
      </c>
    </row>
    <row r="9" spans="1:8">
      <c r="A9" s="3" t="s">
        <v>1973</v>
      </c>
      <c r="B9" s="4">
        <v>0.02</v>
      </c>
    </row>
    <row r="10" spans="1:8">
      <c r="A10" s="3" t="s">
        <v>1974</v>
      </c>
      <c r="B10" s="4">
        <v>0.03</v>
      </c>
    </row>
    <row r="11" spans="1:8">
      <c r="A11" s="3" t="s">
        <v>1975</v>
      </c>
      <c r="B11" s="4">
        <v>6.4999999999999997E-3</v>
      </c>
    </row>
    <row r="14" spans="1:8">
      <c r="A14" s="52" t="s">
        <v>2</v>
      </c>
      <c r="B14" s="53"/>
      <c r="C14" s="53"/>
      <c r="D14" s="53"/>
      <c r="E14" s="53"/>
      <c r="F14" s="53"/>
      <c r="G14" s="53"/>
      <c r="H14" s="53"/>
    </row>
    <row r="15" spans="1:8">
      <c r="A15" s="53"/>
      <c r="B15" s="54"/>
      <c r="C15" s="54"/>
      <c r="D15" s="54"/>
      <c r="E15" s="54"/>
      <c r="F15" s="54"/>
      <c r="G15" s="54"/>
      <c r="H15" s="53"/>
    </row>
    <row r="16" spans="1:8">
      <c r="A16" s="53"/>
      <c r="B16" s="53"/>
      <c r="C16" s="53"/>
      <c r="D16" s="53"/>
      <c r="E16" s="53"/>
      <c r="F16" s="53"/>
      <c r="G16" s="53"/>
      <c r="H16" s="53"/>
    </row>
    <row r="17" spans="1:8">
      <c r="A17" s="27"/>
      <c r="B17" s="27"/>
      <c r="C17" s="27"/>
      <c r="D17" s="27"/>
      <c r="E17" s="27"/>
      <c r="F17" s="27"/>
      <c r="G17" s="27"/>
      <c r="H17" s="27"/>
    </row>
    <row r="18" spans="1:8">
      <c r="A18" s="55" t="s">
        <v>3</v>
      </c>
      <c r="B18" s="53"/>
      <c r="C18" s="53"/>
      <c r="D18" s="53"/>
      <c r="E18" s="53"/>
      <c r="F18" s="53"/>
      <c r="G18" s="53"/>
      <c r="H18" s="53"/>
    </row>
    <row r="19" spans="1:8">
      <c r="A19" s="53"/>
      <c r="B19" s="54"/>
      <c r="C19" s="54"/>
      <c r="D19" s="54"/>
      <c r="E19" s="54"/>
      <c r="F19" s="54"/>
      <c r="G19" s="54"/>
      <c r="H19" s="53"/>
    </row>
    <row r="20" spans="1:8">
      <c r="A20" s="53"/>
      <c r="B20" s="54"/>
      <c r="C20" s="54"/>
      <c r="D20" s="54"/>
      <c r="E20" s="54"/>
      <c r="F20" s="54"/>
      <c r="G20" s="54"/>
      <c r="H20" s="53"/>
    </row>
    <row r="21" spans="1:8">
      <c r="A21" s="53"/>
      <c r="B21" s="53"/>
      <c r="C21" s="53"/>
      <c r="D21" s="53"/>
      <c r="E21" s="53"/>
      <c r="F21" s="53"/>
      <c r="G21" s="53"/>
      <c r="H21" s="53"/>
    </row>
  </sheetData>
  <mergeCells count="2">
    <mergeCell ref="A14:H16"/>
    <mergeCell ref="A18:H21"/>
  </mergeCells>
  <pageMargins left="0.7" right="0.7" top="0.75" bottom="0.75" header="0.3" footer="0.3"/>
  <pageSetup paperSize="9" scale="80"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V161"/>
  <sheetViews>
    <sheetView topLeftCell="A129" zoomScaleNormal="100" workbookViewId="0">
      <selection activeCell="B151" sqref="B151"/>
    </sheetView>
  </sheetViews>
  <sheetFormatPr defaultRowHeight="13.8"/>
  <cols>
    <col min="1" max="1" width="10" customWidth="1"/>
    <col min="2" max="2" width="52" customWidth="1"/>
    <col min="3" max="4" width="18" customWidth="1"/>
    <col min="5" max="6" width="13" customWidth="1"/>
    <col min="7" max="7" width="15.5" customWidth="1"/>
    <col min="8" max="8" width="16.5" customWidth="1"/>
    <col min="9" max="9" width="22.19921875" customWidth="1"/>
    <col min="10" max="10" width="18.796875" customWidth="1"/>
    <col min="11" max="11" width="17" customWidth="1"/>
    <col min="12" max="13" width="19" customWidth="1"/>
    <col min="14" max="14" width="19.09765625" customWidth="1"/>
    <col min="15" max="15" width="18.5" customWidth="1"/>
    <col min="16" max="16" width="22.5" customWidth="1"/>
    <col min="17" max="17" width="17.69921875" customWidth="1"/>
    <col min="18" max="18" width="18.5" customWidth="1"/>
    <col min="19" max="19" width="17.8984375" customWidth="1"/>
    <col min="20" max="21" width="17.296875" customWidth="1"/>
    <col min="22" max="22" width="20.19921875" customWidth="1"/>
  </cols>
  <sheetData>
    <row r="1" spans="1:22" s="1" customFormat="1" ht="75.900000000000006" customHeight="1"/>
    <row r="2" spans="1:22" ht="17.399999999999999">
      <c r="A2" s="65" t="s">
        <v>1976</v>
      </c>
      <c r="B2" s="57"/>
      <c r="C2" s="57"/>
      <c r="D2" s="57"/>
      <c r="E2" s="57"/>
      <c r="F2" s="57"/>
      <c r="G2" s="57"/>
      <c r="H2" s="57"/>
      <c r="I2" s="57"/>
      <c r="J2" s="57"/>
      <c r="K2" s="57"/>
      <c r="L2" s="57"/>
      <c r="M2" s="57"/>
      <c r="N2" s="57"/>
      <c r="O2" s="57"/>
      <c r="P2" s="57"/>
      <c r="Q2" s="57"/>
      <c r="R2" s="57"/>
      <c r="S2" s="57"/>
      <c r="T2" s="57"/>
      <c r="U2" s="57"/>
    </row>
    <row r="3" spans="1:22">
      <c r="A3" s="66" t="s">
        <v>1</v>
      </c>
      <c r="B3" s="57"/>
      <c r="C3" s="57"/>
      <c r="D3" s="57"/>
      <c r="E3" s="57"/>
      <c r="F3" s="57"/>
      <c r="G3" s="57"/>
      <c r="H3" s="57"/>
      <c r="I3" s="57"/>
      <c r="J3" s="57"/>
      <c r="K3" s="57"/>
      <c r="L3" s="57"/>
      <c r="M3" s="57"/>
      <c r="N3" s="57"/>
      <c r="O3" s="57"/>
      <c r="P3" s="57"/>
      <c r="Q3" s="57"/>
      <c r="R3" s="57"/>
      <c r="S3" s="57"/>
      <c r="T3" s="57"/>
      <c r="U3" s="57"/>
    </row>
    <row r="5" spans="1:22">
      <c r="A5" s="41" t="s">
        <v>4</v>
      </c>
      <c r="B5" s="41" t="s">
        <v>5</v>
      </c>
      <c r="C5" s="41" t="s">
        <v>1977</v>
      </c>
      <c r="D5" s="41" t="s">
        <v>1978</v>
      </c>
      <c r="E5" s="41" t="s">
        <v>1979</v>
      </c>
      <c r="F5" s="41" t="s">
        <v>1980</v>
      </c>
      <c r="G5" s="41" t="s">
        <v>1981</v>
      </c>
      <c r="H5" s="41" t="s">
        <v>1982</v>
      </c>
      <c r="I5" s="41" t="s">
        <v>1983</v>
      </c>
      <c r="J5" s="41" t="s">
        <v>1984</v>
      </c>
      <c r="K5" s="41" t="s">
        <v>1985</v>
      </c>
      <c r="L5" s="41" t="s">
        <v>1986</v>
      </c>
      <c r="M5" s="41" t="s">
        <v>1987</v>
      </c>
      <c r="N5" s="41" t="s">
        <v>1988</v>
      </c>
      <c r="O5" s="41" t="s">
        <v>1989</v>
      </c>
      <c r="P5" s="41" t="s">
        <v>1990</v>
      </c>
      <c r="Q5" s="41" t="s">
        <v>1991</v>
      </c>
      <c r="R5" s="41" t="s">
        <v>1992</v>
      </c>
      <c r="S5" s="41" t="s">
        <v>1993</v>
      </c>
      <c r="T5" s="41" t="s">
        <v>1994</v>
      </c>
      <c r="U5" s="41" t="s">
        <v>1995</v>
      </c>
      <c r="V5" s="41" t="s">
        <v>1996</v>
      </c>
    </row>
    <row r="6" spans="1:22">
      <c r="A6" s="42" t="s">
        <v>9</v>
      </c>
      <c r="B6" s="42" t="s">
        <v>10</v>
      </c>
      <c r="C6" s="42" t="s">
        <v>1997</v>
      </c>
      <c r="D6" s="43">
        <v>1</v>
      </c>
      <c r="E6" s="43"/>
      <c r="F6" s="43"/>
      <c r="G6" s="43">
        <v>0.76930000000000009</v>
      </c>
      <c r="H6" s="43">
        <v>0.23069999999999999</v>
      </c>
      <c r="I6" s="43"/>
      <c r="J6" s="43"/>
      <c r="K6" s="43"/>
      <c r="L6" s="43"/>
      <c r="M6" s="43"/>
      <c r="N6" s="43"/>
      <c r="O6" s="43"/>
      <c r="P6" s="43"/>
      <c r="Q6" s="43"/>
      <c r="R6" s="43"/>
      <c r="S6" s="43"/>
      <c r="T6" s="43"/>
      <c r="U6" s="43"/>
      <c r="V6" s="43"/>
    </row>
    <row r="7" spans="1:22">
      <c r="A7" s="44"/>
      <c r="B7" s="44"/>
      <c r="C7" s="44" t="s">
        <v>1998</v>
      </c>
      <c r="D7" s="45">
        <f>'Orçamento Sintético'!I3</f>
        <v>244210.37999999998</v>
      </c>
      <c r="E7" s="45" t="str">
        <f t="shared" ref="E7:V7" si="0">IF(E6="","",ROUND($D7*E6,2))</f>
        <v/>
      </c>
      <c r="F7" s="45" t="str">
        <f t="shared" si="0"/>
        <v/>
      </c>
      <c r="G7" s="45">
        <f t="shared" si="0"/>
        <v>187871.05</v>
      </c>
      <c r="H7" s="45">
        <f t="shared" si="0"/>
        <v>56339.33</v>
      </c>
      <c r="I7" s="45" t="str">
        <f t="shared" si="0"/>
        <v/>
      </c>
      <c r="J7" s="45" t="str">
        <f t="shared" si="0"/>
        <v/>
      </c>
      <c r="K7" s="45" t="str">
        <f t="shared" si="0"/>
        <v/>
      </c>
      <c r="L7" s="45" t="str">
        <f t="shared" si="0"/>
        <v/>
      </c>
      <c r="M7" s="45" t="str">
        <f t="shared" si="0"/>
        <v/>
      </c>
      <c r="N7" s="45" t="str">
        <f t="shared" si="0"/>
        <v/>
      </c>
      <c r="O7" s="45" t="str">
        <f t="shared" si="0"/>
        <v/>
      </c>
      <c r="P7" s="45" t="str">
        <f t="shared" si="0"/>
        <v/>
      </c>
      <c r="Q7" s="45" t="str">
        <f t="shared" si="0"/>
        <v/>
      </c>
      <c r="R7" s="45" t="str">
        <f t="shared" si="0"/>
        <v/>
      </c>
      <c r="S7" s="45" t="str">
        <f t="shared" si="0"/>
        <v/>
      </c>
      <c r="T7" s="45" t="str">
        <f t="shared" si="0"/>
        <v/>
      </c>
      <c r="U7" s="45" t="str">
        <f t="shared" si="0"/>
        <v/>
      </c>
      <c r="V7" s="45" t="str">
        <f t="shared" si="0"/>
        <v/>
      </c>
    </row>
    <row r="8" spans="1:22">
      <c r="A8" s="46" t="s">
        <v>11</v>
      </c>
      <c r="B8" s="46" t="s">
        <v>12</v>
      </c>
      <c r="C8" s="46" t="s">
        <v>1997</v>
      </c>
      <c r="D8" s="47">
        <v>1</v>
      </c>
      <c r="E8" s="47"/>
      <c r="F8" s="47"/>
      <c r="G8" s="47">
        <v>1</v>
      </c>
      <c r="H8" s="47"/>
      <c r="I8" s="47"/>
      <c r="J8" s="47"/>
      <c r="K8" s="47"/>
      <c r="L8" s="47"/>
      <c r="M8" s="47"/>
      <c r="N8" s="47"/>
      <c r="O8" s="47"/>
      <c r="P8" s="47"/>
      <c r="Q8" s="47"/>
      <c r="R8" s="47"/>
      <c r="S8" s="47"/>
      <c r="T8" s="47"/>
      <c r="U8" s="47"/>
      <c r="V8" s="47"/>
    </row>
    <row r="9" spans="1:22">
      <c r="A9" s="44"/>
      <c r="B9" s="44"/>
      <c r="C9" s="44" t="s">
        <v>1998</v>
      </c>
      <c r="D9" s="45">
        <f>'Orçamento Sintético'!I4</f>
        <v>187872.59999999998</v>
      </c>
      <c r="E9" s="45" t="str">
        <f t="shared" ref="E9:V9" si="1">IF(E8="","",ROUND($D9*E8,2))</f>
        <v/>
      </c>
      <c r="F9" s="45" t="str">
        <f t="shared" si="1"/>
        <v/>
      </c>
      <c r="G9" s="45">
        <f t="shared" si="1"/>
        <v>187872.6</v>
      </c>
      <c r="H9" s="45" t="str">
        <f t="shared" si="1"/>
        <v/>
      </c>
      <c r="I9" s="45" t="str">
        <f t="shared" si="1"/>
        <v/>
      </c>
      <c r="J9" s="45" t="str">
        <f t="shared" si="1"/>
        <v/>
      </c>
      <c r="K9" s="45" t="str">
        <f t="shared" si="1"/>
        <v/>
      </c>
      <c r="L9" s="45" t="str">
        <f t="shared" si="1"/>
        <v/>
      </c>
      <c r="M9" s="45" t="str">
        <f t="shared" si="1"/>
        <v/>
      </c>
      <c r="N9" s="45" t="str">
        <f t="shared" si="1"/>
        <v/>
      </c>
      <c r="O9" s="45" t="str">
        <f t="shared" si="1"/>
        <v/>
      </c>
      <c r="P9" s="45" t="str">
        <f t="shared" si="1"/>
        <v/>
      </c>
      <c r="Q9" s="45" t="str">
        <f t="shared" si="1"/>
        <v/>
      </c>
      <c r="R9" s="45" t="str">
        <f t="shared" si="1"/>
        <v/>
      </c>
      <c r="S9" s="45" t="str">
        <f t="shared" si="1"/>
        <v/>
      </c>
      <c r="T9" s="45" t="str">
        <f t="shared" si="1"/>
        <v/>
      </c>
      <c r="U9" s="45" t="str">
        <f t="shared" si="1"/>
        <v/>
      </c>
      <c r="V9" s="45" t="str">
        <f t="shared" si="1"/>
        <v/>
      </c>
    </row>
    <row r="10" spans="1:22">
      <c r="A10" s="46" t="s">
        <v>13</v>
      </c>
      <c r="B10" s="46" t="s">
        <v>14</v>
      </c>
      <c r="C10" s="46" t="s">
        <v>1997</v>
      </c>
      <c r="D10" s="47">
        <v>1</v>
      </c>
      <c r="E10" s="47"/>
      <c r="F10" s="47"/>
      <c r="G10" s="47"/>
      <c r="H10" s="47">
        <v>1</v>
      </c>
      <c r="I10" s="47"/>
      <c r="J10" s="47"/>
      <c r="K10" s="47"/>
      <c r="L10" s="47"/>
      <c r="M10" s="47"/>
      <c r="N10" s="47"/>
      <c r="O10" s="47"/>
      <c r="P10" s="47"/>
      <c r="Q10" s="47"/>
      <c r="R10" s="47"/>
      <c r="S10" s="47"/>
      <c r="T10" s="47"/>
      <c r="U10" s="47"/>
      <c r="V10" s="47"/>
    </row>
    <row r="11" spans="1:22">
      <c r="A11" s="44"/>
      <c r="B11" s="44"/>
      <c r="C11" s="44" t="s">
        <v>1998</v>
      </c>
      <c r="D11" s="45">
        <f>'Orçamento Sintético'!I7</f>
        <v>56337.78</v>
      </c>
      <c r="E11" s="45" t="str">
        <f t="shared" ref="E11:V11" si="2">IF(E10="","",ROUND($D11*E10,2))</f>
        <v/>
      </c>
      <c r="F11" s="45" t="str">
        <f t="shared" si="2"/>
        <v/>
      </c>
      <c r="G11" s="45" t="str">
        <f t="shared" si="2"/>
        <v/>
      </c>
      <c r="H11" s="45">
        <f t="shared" si="2"/>
        <v>56337.78</v>
      </c>
      <c r="I11" s="45" t="str">
        <f t="shared" si="2"/>
        <v/>
      </c>
      <c r="J11" s="45" t="str">
        <f t="shared" si="2"/>
        <v/>
      </c>
      <c r="K11" s="45" t="str">
        <f t="shared" si="2"/>
        <v/>
      </c>
      <c r="L11" s="45" t="str">
        <f t="shared" si="2"/>
        <v/>
      </c>
      <c r="M11" s="45" t="str">
        <f t="shared" si="2"/>
        <v/>
      </c>
      <c r="N11" s="45" t="str">
        <f t="shared" si="2"/>
        <v/>
      </c>
      <c r="O11" s="45" t="str">
        <f t="shared" si="2"/>
        <v/>
      </c>
      <c r="P11" s="45" t="str">
        <f t="shared" si="2"/>
        <v/>
      </c>
      <c r="Q11" s="45" t="str">
        <f t="shared" si="2"/>
        <v/>
      </c>
      <c r="R11" s="45" t="str">
        <f t="shared" si="2"/>
        <v/>
      </c>
      <c r="S11" s="45" t="str">
        <f t="shared" si="2"/>
        <v/>
      </c>
      <c r="T11" s="45" t="str">
        <f t="shared" si="2"/>
        <v/>
      </c>
      <c r="U11" s="45" t="str">
        <f t="shared" si="2"/>
        <v/>
      </c>
      <c r="V11" s="45" t="str">
        <f t="shared" si="2"/>
        <v/>
      </c>
    </row>
    <row r="12" spans="1:22">
      <c r="A12" s="42" t="s">
        <v>15</v>
      </c>
      <c r="B12" s="42" t="s">
        <v>16</v>
      </c>
      <c r="C12" s="42" t="s">
        <v>1997</v>
      </c>
      <c r="D12" s="43">
        <v>1</v>
      </c>
      <c r="E12" s="43"/>
      <c r="F12" s="43"/>
      <c r="G12" s="43"/>
      <c r="H12" s="43">
        <v>6.6699999999999995E-2</v>
      </c>
      <c r="I12" s="43">
        <v>6.6699999999999995E-2</v>
      </c>
      <c r="J12" s="43">
        <v>6.6699999999999995E-2</v>
      </c>
      <c r="K12" s="43">
        <v>6.6699999999999995E-2</v>
      </c>
      <c r="L12" s="43">
        <v>6.6699999999999995E-2</v>
      </c>
      <c r="M12" s="43">
        <v>6.6699999999999995E-2</v>
      </c>
      <c r="N12" s="43">
        <v>6.6699999999999995E-2</v>
      </c>
      <c r="O12" s="43">
        <v>6.6699999999999995E-2</v>
      </c>
      <c r="P12" s="43">
        <v>6.6699999999999995E-2</v>
      </c>
      <c r="Q12" s="43">
        <v>6.6699999999999995E-2</v>
      </c>
      <c r="R12" s="43">
        <v>6.6699999999999995E-2</v>
      </c>
      <c r="S12" s="43">
        <v>6.6699999999999995E-2</v>
      </c>
      <c r="T12" s="43">
        <v>6.6699999999999995E-2</v>
      </c>
      <c r="U12" s="43">
        <v>6.6699999999999995E-2</v>
      </c>
      <c r="V12" s="43">
        <v>6.6199999999999995E-2</v>
      </c>
    </row>
    <row r="13" spans="1:22">
      <c r="A13" s="44"/>
      <c r="B13" s="44"/>
      <c r="C13" s="44" t="s">
        <v>1998</v>
      </c>
      <c r="D13" s="45">
        <f>'Orçamento Sintético'!I14</f>
        <v>1100323.1700000002</v>
      </c>
      <c r="E13" s="45" t="str">
        <f t="shared" ref="E13:V13" si="3">IF(E12="","",ROUND($D13*E12,2))</f>
        <v/>
      </c>
      <c r="F13" s="45" t="str">
        <f t="shared" si="3"/>
        <v/>
      </c>
      <c r="G13" s="45" t="str">
        <f t="shared" si="3"/>
        <v/>
      </c>
      <c r="H13" s="45">
        <f t="shared" si="3"/>
        <v>73391.56</v>
      </c>
      <c r="I13" s="45">
        <f t="shared" si="3"/>
        <v>73391.56</v>
      </c>
      <c r="J13" s="45">
        <f t="shared" si="3"/>
        <v>73391.56</v>
      </c>
      <c r="K13" s="45">
        <f t="shared" si="3"/>
        <v>73391.56</v>
      </c>
      <c r="L13" s="45">
        <f t="shared" si="3"/>
        <v>73391.56</v>
      </c>
      <c r="M13" s="45">
        <f t="shared" si="3"/>
        <v>73391.56</v>
      </c>
      <c r="N13" s="45">
        <f t="shared" si="3"/>
        <v>73391.56</v>
      </c>
      <c r="O13" s="45">
        <f t="shared" si="3"/>
        <v>73391.56</v>
      </c>
      <c r="P13" s="45">
        <f t="shared" si="3"/>
        <v>73391.56</v>
      </c>
      <c r="Q13" s="45">
        <f t="shared" si="3"/>
        <v>73391.56</v>
      </c>
      <c r="R13" s="45">
        <f t="shared" si="3"/>
        <v>73391.56</v>
      </c>
      <c r="S13" s="45">
        <f t="shared" si="3"/>
        <v>73391.56</v>
      </c>
      <c r="T13" s="45">
        <f t="shared" si="3"/>
        <v>73391.56</v>
      </c>
      <c r="U13" s="45">
        <f t="shared" si="3"/>
        <v>73391.56</v>
      </c>
      <c r="V13" s="45">
        <f t="shared" si="3"/>
        <v>72841.39</v>
      </c>
    </row>
    <row r="14" spans="1:22">
      <c r="A14" s="42" t="s">
        <v>23</v>
      </c>
      <c r="B14" s="42" t="s">
        <v>24</v>
      </c>
      <c r="C14" s="42" t="s">
        <v>1997</v>
      </c>
      <c r="D14" s="43">
        <v>1</v>
      </c>
      <c r="E14" s="43"/>
      <c r="F14" s="43"/>
      <c r="G14" s="43"/>
      <c r="H14" s="43">
        <v>0.64760000000000006</v>
      </c>
      <c r="I14" s="43"/>
      <c r="J14" s="43"/>
      <c r="K14" s="43"/>
      <c r="L14" s="43"/>
      <c r="M14" s="43">
        <v>0.35239999999999999</v>
      </c>
      <c r="N14" s="43"/>
      <c r="O14" s="43"/>
      <c r="P14" s="43"/>
      <c r="Q14" s="43"/>
      <c r="R14" s="43"/>
      <c r="S14" s="43"/>
      <c r="T14" s="43"/>
      <c r="U14" s="43"/>
      <c r="V14" s="43"/>
    </row>
    <row r="15" spans="1:22">
      <c r="A15" s="44"/>
      <c r="B15" s="44"/>
      <c r="C15" s="44" t="s">
        <v>1998</v>
      </c>
      <c r="D15" s="45">
        <f>'Orçamento Sintético'!I34</f>
        <v>173002.56</v>
      </c>
      <c r="E15" s="45" t="str">
        <f t="shared" ref="E15:V15" si="4">IF(E14="","",ROUND($D15*E14,2))</f>
        <v/>
      </c>
      <c r="F15" s="45" t="str">
        <f t="shared" si="4"/>
        <v/>
      </c>
      <c r="G15" s="45" t="str">
        <f t="shared" si="4"/>
        <v/>
      </c>
      <c r="H15" s="45">
        <f t="shared" si="4"/>
        <v>112036.46</v>
      </c>
      <c r="I15" s="45" t="str">
        <f t="shared" si="4"/>
        <v/>
      </c>
      <c r="J15" s="45" t="str">
        <f t="shared" si="4"/>
        <v/>
      </c>
      <c r="K15" s="45" t="str">
        <f t="shared" si="4"/>
        <v/>
      </c>
      <c r="L15" s="45" t="str">
        <f t="shared" si="4"/>
        <v/>
      </c>
      <c r="M15" s="45">
        <f t="shared" si="4"/>
        <v>60966.1</v>
      </c>
      <c r="N15" s="45" t="str">
        <f t="shared" si="4"/>
        <v/>
      </c>
      <c r="O15" s="45" t="str">
        <f t="shared" si="4"/>
        <v/>
      </c>
      <c r="P15" s="45" t="str">
        <f t="shared" si="4"/>
        <v/>
      </c>
      <c r="Q15" s="45" t="str">
        <f t="shared" si="4"/>
        <v/>
      </c>
      <c r="R15" s="45" t="str">
        <f t="shared" si="4"/>
        <v/>
      </c>
      <c r="S15" s="45" t="str">
        <f t="shared" si="4"/>
        <v/>
      </c>
      <c r="T15" s="45" t="str">
        <f t="shared" si="4"/>
        <v/>
      </c>
      <c r="U15" s="45" t="str">
        <f t="shared" si="4"/>
        <v/>
      </c>
      <c r="V15" s="45" t="str">
        <f t="shared" si="4"/>
        <v/>
      </c>
    </row>
    <row r="16" spans="1:22">
      <c r="A16" s="46" t="s">
        <v>25</v>
      </c>
      <c r="B16" s="46" t="s">
        <v>26</v>
      </c>
      <c r="C16" s="46" t="s">
        <v>1997</v>
      </c>
      <c r="D16" s="47">
        <v>1</v>
      </c>
      <c r="E16" s="47"/>
      <c r="F16" s="47"/>
      <c r="G16" s="47"/>
      <c r="H16" s="47"/>
      <c r="I16" s="47"/>
      <c r="J16" s="47"/>
      <c r="K16" s="47"/>
      <c r="L16" s="47"/>
      <c r="M16" s="47">
        <v>1</v>
      </c>
      <c r="N16" s="47"/>
      <c r="O16" s="47"/>
      <c r="P16" s="47"/>
      <c r="Q16" s="47"/>
      <c r="R16" s="47"/>
      <c r="S16" s="47"/>
      <c r="T16" s="47"/>
      <c r="U16" s="47"/>
      <c r="V16" s="47"/>
    </row>
    <row r="17" spans="1:22">
      <c r="A17" s="44"/>
      <c r="B17" s="44"/>
      <c r="C17" s="44" t="s">
        <v>1998</v>
      </c>
      <c r="D17" s="45">
        <f>'Orçamento Sintético'!I35</f>
        <v>60974.040000000008</v>
      </c>
      <c r="E17" s="45" t="str">
        <f t="shared" ref="E17:V17" si="5">IF(E16="","",ROUND($D17*E16,2))</f>
        <v/>
      </c>
      <c r="F17" s="45" t="str">
        <f t="shared" si="5"/>
        <v/>
      </c>
      <c r="G17" s="45" t="str">
        <f t="shared" si="5"/>
        <v/>
      </c>
      <c r="H17" s="45" t="str">
        <f t="shared" si="5"/>
        <v/>
      </c>
      <c r="I17" s="45" t="str">
        <f t="shared" si="5"/>
        <v/>
      </c>
      <c r="J17" s="45" t="str">
        <f t="shared" si="5"/>
        <v/>
      </c>
      <c r="K17" s="45" t="str">
        <f t="shared" si="5"/>
        <v/>
      </c>
      <c r="L17" s="45" t="str">
        <f t="shared" si="5"/>
        <v/>
      </c>
      <c r="M17" s="45">
        <f t="shared" si="5"/>
        <v>60974.04</v>
      </c>
      <c r="N17" s="45" t="str">
        <f t="shared" si="5"/>
        <v/>
      </c>
      <c r="O17" s="45" t="str">
        <f t="shared" si="5"/>
        <v/>
      </c>
      <c r="P17" s="45" t="str">
        <f t="shared" si="5"/>
        <v/>
      </c>
      <c r="Q17" s="45" t="str">
        <f t="shared" si="5"/>
        <v/>
      </c>
      <c r="R17" s="45" t="str">
        <f t="shared" si="5"/>
        <v/>
      </c>
      <c r="S17" s="45" t="str">
        <f t="shared" si="5"/>
        <v/>
      </c>
      <c r="T17" s="45" t="str">
        <f t="shared" si="5"/>
        <v/>
      </c>
      <c r="U17" s="45" t="str">
        <f t="shared" si="5"/>
        <v/>
      </c>
      <c r="V17" s="45" t="str">
        <f t="shared" si="5"/>
        <v/>
      </c>
    </row>
    <row r="18" spans="1:22">
      <c r="A18" s="46" t="s">
        <v>27</v>
      </c>
      <c r="B18" s="46" t="s">
        <v>28</v>
      </c>
      <c r="C18" s="46" t="s">
        <v>1997</v>
      </c>
      <c r="D18" s="47">
        <v>1</v>
      </c>
      <c r="E18" s="47"/>
      <c r="F18" s="47"/>
      <c r="G18" s="47"/>
      <c r="H18" s="47">
        <v>1</v>
      </c>
      <c r="I18" s="47"/>
      <c r="J18" s="47"/>
      <c r="K18" s="47"/>
      <c r="L18" s="47"/>
      <c r="M18" s="47"/>
      <c r="N18" s="47"/>
      <c r="O18" s="47"/>
      <c r="P18" s="47"/>
      <c r="Q18" s="47"/>
      <c r="R18" s="47"/>
      <c r="S18" s="47"/>
      <c r="T18" s="47"/>
      <c r="U18" s="47"/>
      <c r="V18" s="47"/>
    </row>
    <row r="19" spans="1:22">
      <c r="A19" s="44"/>
      <c r="B19" s="44"/>
      <c r="C19" s="44" t="s">
        <v>1998</v>
      </c>
      <c r="D19" s="45">
        <f>'Orçamento Sintético'!I39</f>
        <v>37409.229999999996</v>
      </c>
      <c r="E19" s="45" t="str">
        <f t="shared" ref="E19:V19" si="6">IF(E18="","",ROUND($D19*E18,2))</f>
        <v/>
      </c>
      <c r="F19" s="45" t="str">
        <f t="shared" si="6"/>
        <v/>
      </c>
      <c r="G19" s="45" t="str">
        <f t="shared" si="6"/>
        <v/>
      </c>
      <c r="H19" s="45">
        <f t="shared" si="6"/>
        <v>37409.230000000003</v>
      </c>
      <c r="I19" s="45" t="str">
        <f t="shared" si="6"/>
        <v/>
      </c>
      <c r="J19" s="45" t="str">
        <f t="shared" si="6"/>
        <v/>
      </c>
      <c r="K19" s="45" t="str">
        <f t="shared" si="6"/>
        <v/>
      </c>
      <c r="L19" s="45" t="str">
        <f t="shared" si="6"/>
        <v/>
      </c>
      <c r="M19" s="45" t="str">
        <f t="shared" si="6"/>
        <v/>
      </c>
      <c r="N19" s="45" t="str">
        <f t="shared" si="6"/>
        <v/>
      </c>
      <c r="O19" s="45" t="str">
        <f t="shared" si="6"/>
        <v/>
      </c>
      <c r="P19" s="45" t="str">
        <f t="shared" si="6"/>
        <v/>
      </c>
      <c r="Q19" s="45" t="str">
        <f t="shared" si="6"/>
        <v/>
      </c>
      <c r="R19" s="45" t="str">
        <f t="shared" si="6"/>
        <v/>
      </c>
      <c r="S19" s="45" t="str">
        <f t="shared" si="6"/>
        <v/>
      </c>
      <c r="T19" s="45" t="str">
        <f t="shared" si="6"/>
        <v/>
      </c>
      <c r="U19" s="45" t="str">
        <f t="shared" si="6"/>
        <v/>
      </c>
      <c r="V19" s="45" t="str">
        <f t="shared" si="6"/>
        <v/>
      </c>
    </row>
    <row r="20" spans="1:22">
      <c r="A20" s="46" t="s">
        <v>29</v>
      </c>
      <c r="B20" s="46" t="s">
        <v>30</v>
      </c>
      <c r="C20" s="46" t="s">
        <v>1997</v>
      </c>
      <c r="D20" s="47">
        <v>1</v>
      </c>
      <c r="E20" s="47"/>
      <c r="F20" s="47"/>
      <c r="G20" s="47"/>
      <c r="H20" s="47">
        <v>1</v>
      </c>
      <c r="I20" s="47"/>
      <c r="J20" s="47"/>
      <c r="K20" s="47"/>
      <c r="L20" s="47"/>
      <c r="M20" s="47"/>
      <c r="N20" s="47"/>
      <c r="O20" s="47"/>
      <c r="P20" s="47"/>
      <c r="Q20" s="47"/>
      <c r="R20" s="47"/>
      <c r="S20" s="47"/>
      <c r="T20" s="47"/>
      <c r="U20" s="47"/>
      <c r="V20" s="47"/>
    </row>
    <row r="21" spans="1:22">
      <c r="A21" s="44"/>
      <c r="B21" s="44"/>
      <c r="C21" s="44" t="s">
        <v>1998</v>
      </c>
      <c r="D21" s="45">
        <f>'Orçamento Sintético'!I45</f>
        <v>74619.289999999994</v>
      </c>
      <c r="E21" s="45" t="str">
        <f t="shared" ref="E21:V21" si="7">IF(E20="","",ROUND($D21*E20,2))</f>
        <v/>
      </c>
      <c r="F21" s="45" t="str">
        <f t="shared" si="7"/>
        <v/>
      </c>
      <c r="G21" s="45" t="str">
        <f t="shared" si="7"/>
        <v/>
      </c>
      <c r="H21" s="45">
        <f t="shared" si="7"/>
        <v>74619.289999999994</v>
      </c>
      <c r="I21" s="45" t="str">
        <f t="shared" si="7"/>
        <v/>
      </c>
      <c r="J21" s="45" t="str">
        <f t="shared" si="7"/>
        <v/>
      </c>
      <c r="K21" s="45" t="str">
        <f t="shared" si="7"/>
        <v/>
      </c>
      <c r="L21" s="45" t="str">
        <f t="shared" si="7"/>
        <v/>
      </c>
      <c r="M21" s="45" t="str">
        <f t="shared" si="7"/>
        <v/>
      </c>
      <c r="N21" s="45" t="str">
        <f t="shared" si="7"/>
        <v/>
      </c>
      <c r="O21" s="45" t="str">
        <f t="shared" si="7"/>
        <v/>
      </c>
      <c r="P21" s="45" t="str">
        <f t="shared" si="7"/>
        <v/>
      </c>
      <c r="Q21" s="45" t="str">
        <f t="shared" si="7"/>
        <v/>
      </c>
      <c r="R21" s="45" t="str">
        <f t="shared" si="7"/>
        <v/>
      </c>
      <c r="S21" s="45" t="str">
        <f t="shared" si="7"/>
        <v/>
      </c>
      <c r="T21" s="45" t="str">
        <f t="shared" si="7"/>
        <v/>
      </c>
      <c r="U21" s="45" t="str">
        <f t="shared" si="7"/>
        <v/>
      </c>
      <c r="V21" s="45" t="str">
        <f t="shared" si="7"/>
        <v/>
      </c>
    </row>
    <row r="22" spans="1:22">
      <c r="A22" s="42" t="s">
        <v>31</v>
      </c>
      <c r="B22" s="42" t="s">
        <v>32</v>
      </c>
      <c r="C22" s="42" t="s">
        <v>1997</v>
      </c>
      <c r="D22" s="43">
        <v>1</v>
      </c>
      <c r="E22" s="43"/>
      <c r="F22" s="43"/>
      <c r="G22" s="43"/>
      <c r="H22" s="43"/>
      <c r="I22" s="43">
        <v>1</v>
      </c>
      <c r="J22" s="43"/>
      <c r="K22" s="43"/>
      <c r="L22" s="43"/>
      <c r="M22" s="43"/>
      <c r="N22" s="43"/>
      <c r="O22" s="43"/>
      <c r="P22" s="43"/>
      <c r="Q22" s="43"/>
      <c r="R22" s="43"/>
      <c r="S22" s="43"/>
      <c r="T22" s="43"/>
      <c r="U22" s="43"/>
      <c r="V22" s="43"/>
    </row>
    <row r="23" spans="1:22">
      <c r="A23" s="44"/>
      <c r="B23" s="44"/>
      <c r="C23" s="44" t="s">
        <v>1998</v>
      </c>
      <c r="D23" s="45">
        <f>'Orçamento Sintético'!I54</f>
        <v>615233.27</v>
      </c>
      <c r="E23" s="45" t="str">
        <f t="shared" ref="E23:V23" si="8">IF(E22="","",ROUND($D23*E22,2))</f>
        <v/>
      </c>
      <c r="F23" s="45" t="str">
        <f t="shared" si="8"/>
        <v/>
      </c>
      <c r="G23" s="45" t="str">
        <f t="shared" si="8"/>
        <v/>
      </c>
      <c r="H23" s="45" t="str">
        <f t="shared" si="8"/>
        <v/>
      </c>
      <c r="I23" s="45">
        <f t="shared" si="8"/>
        <v>615233.27</v>
      </c>
      <c r="J23" s="45" t="str">
        <f t="shared" si="8"/>
        <v/>
      </c>
      <c r="K23" s="45" t="str">
        <f t="shared" si="8"/>
        <v/>
      </c>
      <c r="L23" s="45" t="str">
        <f t="shared" si="8"/>
        <v/>
      </c>
      <c r="M23" s="45" t="str">
        <f t="shared" si="8"/>
        <v/>
      </c>
      <c r="N23" s="45" t="str">
        <f t="shared" si="8"/>
        <v/>
      </c>
      <c r="O23" s="45" t="str">
        <f t="shared" si="8"/>
        <v/>
      </c>
      <c r="P23" s="45" t="str">
        <f t="shared" si="8"/>
        <v/>
      </c>
      <c r="Q23" s="45" t="str">
        <f t="shared" si="8"/>
        <v/>
      </c>
      <c r="R23" s="45" t="str">
        <f t="shared" si="8"/>
        <v/>
      </c>
      <c r="S23" s="45" t="str">
        <f t="shared" si="8"/>
        <v/>
      </c>
      <c r="T23" s="45" t="str">
        <f t="shared" si="8"/>
        <v/>
      </c>
      <c r="U23" s="45" t="str">
        <f t="shared" si="8"/>
        <v/>
      </c>
      <c r="V23" s="45" t="str">
        <f t="shared" si="8"/>
        <v/>
      </c>
    </row>
    <row r="24" spans="1:22">
      <c r="A24" s="46" t="s">
        <v>33</v>
      </c>
      <c r="B24" s="46" t="s">
        <v>34</v>
      </c>
      <c r="C24" s="46" t="s">
        <v>1997</v>
      </c>
      <c r="D24" s="47">
        <v>1</v>
      </c>
      <c r="E24" s="47"/>
      <c r="F24" s="47"/>
      <c r="G24" s="47"/>
      <c r="H24" s="47"/>
      <c r="I24" s="47">
        <v>1</v>
      </c>
      <c r="J24" s="47"/>
      <c r="K24" s="47"/>
      <c r="L24" s="47"/>
      <c r="M24" s="47"/>
      <c r="N24" s="47"/>
      <c r="O24" s="47"/>
      <c r="P24" s="47"/>
      <c r="Q24" s="47"/>
      <c r="R24" s="47"/>
      <c r="S24" s="47"/>
      <c r="T24" s="47"/>
      <c r="U24" s="47"/>
      <c r="V24" s="47"/>
    </row>
    <row r="25" spans="1:22">
      <c r="A25" s="44"/>
      <c r="B25" s="44"/>
      <c r="C25" s="44" t="s">
        <v>1998</v>
      </c>
      <c r="D25" s="45">
        <f>'Orçamento Sintético'!I55</f>
        <v>40082.79</v>
      </c>
      <c r="E25" s="45" t="str">
        <f t="shared" ref="E25:V25" si="9">IF(E24="","",ROUND($D25*E24,2))</f>
        <v/>
      </c>
      <c r="F25" s="45" t="str">
        <f t="shared" si="9"/>
        <v/>
      </c>
      <c r="G25" s="45" t="str">
        <f t="shared" si="9"/>
        <v/>
      </c>
      <c r="H25" s="45" t="str">
        <f t="shared" si="9"/>
        <v/>
      </c>
      <c r="I25" s="45">
        <f t="shared" si="9"/>
        <v>40082.79</v>
      </c>
      <c r="J25" s="45" t="str">
        <f t="shared" si="9"/>
        <v/>
      </c>
      <c r="K25" s="45" t="str">
        <f t="shared" si="9"/>
        <v/>
      </c>
      <c r="L25" s="45" t="str">
        <f t="shared" si="9"/>
        <v/>
      </c>
      <c r="M25" s="45" t="str">
        <f t="shared" si="9"/>
        <v/>
      </c>
      <c r="N25" s="45" t="str">
        <f t="shared" si="9"/>
        <v/>
      </c>
      <c r="O25" s="45" t="str">
        <f t="shared" si="9"/>
        <v/>
      </c>
      <c r="P25" s="45" t="str">
        <f t="shared" si="9"/>
        <v/>
      </c>
      <c r="Q25" s="45" t="str">
        <f t="shared" si="9"/>
        <v/>
      </c>
      <c r="R25" s="45" t="str">
        <f t="shared" si="9"/>
        <v/>
      </c>
      <c r="S25" s="45" t="str">
        <f t="shared" si="9"/>
        <v/>
      </c>
      <c r="T25" s="45" t="str">
        <f t="shared" si="9"/>
        <v/>
      </c>
      <c r="U25" s="45" t="str">
        <f t="shared" si="9"/>
        <v/>
      </c>
      <c r="V25" s="45" t="str">
        <f t="shared" si="9"/>
        <v/>
      </c>
    </row>
    <row r="26" spans="1:22">
      <c r="A26" s="46" t="s">
        <v>35</v>
      </c>
      <c r="B26" s="46" t="s">
        <v>36</v>
      </c>
      <c r="C26" s="46" t="s">
        <v>1997</v>
      </c>
      <c r="D26" s="47">
        <v>1</v>
      </c>
      <c r="E26" s="47"/>
      <c r="F26" s="47"/>
      <c r="G26" s="47"/>
      <c r="H26" s="47"/>
      <c r="I26" s="47">
        <v>1</v>
      </c>
      <c r="J26" s="47"/>
      <c r="K26" s="47"/>
      <c r="L26" s="47"/>
      <c r="M26" s="47"/>
      <c r="N26" s="47"/>
      <c r="O26" s="47"/>
      <c r="P26" s="47"/>
      <c r="Q26" s="47"/>
      <c r="R26" s="47"/>
      <c r="S26" s="47"/>
      <c r="T26" s="47"/>
      <c r="U26" s="47"/>
      <c r="V26" s="47"/>
    </row>
    <row r="27" spans="1:22">
      <c r="A27" s="44"/>
      <c r="B27" s="44"/>
      <c r="C27" s="44" t="s">
        <v>1998</v>
      </c>
      <c r="D27" s="45">
        <f>'Orçamento Sintético'!I58</f>
        <v>575150.48</v>
      </c>
      <c r="E27" s="45" t="str">
        <f t="shared" ref="E27:V27" si="10">IF(E26="","",ROUND($D27*E26,2))</f>
        <v/>
      </c>
      <c r="F27" s="45" t="str">
        <f t="shared" si="10"/>
        <v/>
      </c>
      <c r="G27" s="45" t="str">
        <f t="shared" si="10"/>
        <v/>
      </c>
      <c r="H27" s="45" t="str">
        <f t="shared" si="10"/>
        <v/>
      </c>
      <c r="I27" s="45">
        <f t="shared" si="10"/>
        <v>575150.48</v>
      </c>
      <c r="J27" s="45" t="str">
        <f t="shared" si="10"/>
        <v/>
      </c>
      <c r="K27" s="45" t="str">
        <f t="shared" si="10"/>
        <v/>
      </c>
      <c r="L27" s="45" t="str">
        <f t="shared" si="10"/>
        <v/>
      </c>
      <c r="M27" s="45" t="str">
        <f t="shared" si="10"/>
        <v/>
      </c>
      <c r="N27" s="45" t="str">
        <f t="shared" si="10"/>
        <v/>
      </c>
      <c r="O27" s="45" t="str">
        <f t="shared" si="10"/>
        <v/>
      </c>
      <c r="P27" s="45" t="str">
        <f t="shared" si="10"/>
        <v/>
      </c>
      <c r="Q27" s="45" t="str">
        <f t="shared" si="10"/>
        <v/>
      </c>
      <c r="R27" s="45" t="str">
        <f t="shared" si="10"/>
        <v/>
      </c>
      <c r="S27" s="45" t="str">
        <f t="shared" si="10"/>
        <v/>
      </c>
      <c r="T27" s="45" t="str">
        <f t="shared" si="10"/>
        <v/>
      </c>
      <c r="U27" s="45" t="str">
        <f t="shared" si="10"/>
        <v/>
      </c>
      <c r="V27" s="45" t="str">
        <f t="shared" si="10"/>
        <v/>
      </c>
    </row>
    <row r="28" spans="1:22">
      <c r="A28" s="42" t="s">
        <v>37</v>
      </c>
      <c r="B28" s="42" t="s">
        <v>38</v>
      </c>
      <c r="C28" s="42" t="s">
        <v>1997</v>
      </c>
      <c r="D28" s="43">
        <v>1</v>
      </c>
      <c r="E28" s="43"/>
      <c r="F28" s="43"/>
      <c r="G28" s="43"/>
      <c r="H28" s="43"/>
      <c r="I28" s="43"/>
      <c r="J28" s="43">
        <v>0.1384</v>
      </c>
      <c r="K28" s="43">
        <v>9.7599999999999992E-2</v>
      </c>
      <c r="L28" s="43">
        <v>0.60530000000000006</v>
      </c>
      <c r="M28" s="43">
        <v>0.15870000000000001</v>
      </c>
      <c r="N28" s="43"/>
      <c r="O28" s="43"/>
      <c r="P28" s="43"/>
      <c r="Q28" s="43"/>
      <c r="R28" s="43"/>
      <c r="S28" s="43"/>
      <c r="T28" s="43"/>
      <c r="U28" s="43"/>
      <c r="V28" s="43"/>
    </row>
    <row r="29" spans="1:22">
      <c r="A29" s="44"/>
      <c r="B29" s="44"/>
      <c r="C29" s="44" t="s">
        <v>1998</v>
      </c>
      <c r="D29" s="45">
        <f>'Orçamento Sintético'!I61</f>
        <v>1880556.6500000001</v>
      </c>
      <c r="E29" s="45" t="str">
        <f t="shared" ref="E29:V29" si="11">IF(E28="","",ROUND($D29*E28,2))</f>
        <v/>
      </c>
      <c r="F29" s="45" t="str">
        <f t="shared" si="11"/>
        <v/>
      </c>
      <c r="G29" s="45" t="str">
        <f t="shared" si="11"/>
        <v/>
      </c>
      <c r="H29" s="45" t="str">
        <f t="shared" si="11"/>
        <v/>
      </c>
      <c r="I29" s="45" t="str">
        <f t="shared" si="11"/>
        <v/>
      </c>
      <c r="J29" s="45">
        <f t="shared" si="11"/>
        <v>260269.04</v>
      </c>
      <c r="K29" s="45">
        <f t="shared" si="11"/>
        <v>183542.33</v>
      </c>
      <c r="L29" s="45">
        <f t="shared" si="11"/>
        <v>1138300.94</v>
      </c>
      <c r="M29" s="45">
        <f t="shared" si="11"/>
        <v>298444.34000000003</v>
      </c>
      <c r="N29" s="45" t="str">
        <f t="shared" si="11"/>
        <v/>
      </c>
      <c r="O29" s="45" t="str">
        <f t="shared" si="11"/>
        <v/>
      </c>
      <c r="P29" s="45" t="str">
        <f t="shared" si="11"/>
        <v/>
      </c>
      <c r="Q29" s="45" t="str">
        <f t="shared" si="11"/>
        <v/>
      </c>
      <c r="R29" s="45" t="str">
        <f t="shared" si="11"/>
        <v/>
      </c>
      <c r="S29" s="45" t="str">
        <f t="shared" si="11"/>
        <v/>
      </c>
      <c r="T29" s="45" t="str">
        <f t="shared" si="11"/>
        <v/>
      </c>
      <c r="U29" s="45" t="str">
        <f t="shared" si="11"/>
        <v/>
      </c>
      <c r="V29" s="45" t="str">
        <f t="shared" si="11"/>
        <v/>
      </c>
    </row>
    <row r="30" spans="1:22">
      <c r="A30" s="46" t="s">
        <v>39</v>
      </c>
      <c r="B30" s="46" t="s">
        <v>40</v>
      </c>
      <c r="C30" s="46" t="s">
        <v>1997</v>
      </c>
      <c r="D30" s="47">
        <v>1</v>
      </c>
      <c r="E30" s="47"/>
      <c r="F30" s="47"/>
      <c r="G30" s="47"/>
      <c r="H30" s="47"/>
      <c r="I30" s="47"/>
      <c r="J30" s="47">
        <v>1</v>
      </c>
      <c r="K30" s="47"/>
      <c r="L30" s="47"/>
      <c r="M30" s="47"/>
      <c r="N30" s="47"/>
      <c r="O30" s="47"/>
      <c r="P30" s="47"/>
      <c r="Q30" s="47"/>
      <c r="R30" s="47"/>
      <c r="S30" s="47"/>
      <c r="T30" s="47"/>
      <c r="U30" s="47"/>
      <c r="V30" s="47"/>
    </row>
    <row r="31" spans="1:22">
      <c r="A31" s="44"/>
      <c r="B31" s="44"/>
      <c r="C31" s="44" t="s">
        <v>1998</v>
      </c>
      <c r="D31" s="45">
        <f>'Orçamento Sintético'!I62</f>
        <v>260329.80000000002</v>
      </c>
      <c r="E31" s="45" t="str">
        <f t="shared" ref="E31:V31" si="12">IF(E30="","",ROUND($D31*E30,2))</f>
        <v/>
      </c>
      <c r="F31" s="45" t="str">
        <f t="shared" si="12"/>
        <v/>
      </c>
      <c r="G31" s="45" t="str">
        <f t="shared" si="12"/>
        <v/>
      </c>
      <c r="H31" s="45" t="str">
        <f t="shared" si="12"/>
        <v/>
      </c>
      <c r="I31" s="45" t="str">
        <f t="shared" si="12"/>
        <v/>
      </c>
      <c r="J31" s="45">
        <f t="shared" si="12"/>
        <v>260329.8</v>
      </c>
      <c r="K31" s="45" t="str">
        <f t="shared" si="12"/>
        <v/>
      </c>
      <c r="L31" s="45" t="str">
        <f t="shared" si="12"/>
        <v/>
      </c>
      <c r="M31" s="45" t="str">
        <f t="shared" si="12"/>
        <v/>
      </c>
      <c r="N31" s="45" t="str">
        <f t="shared" si="12"/>
        <v/>
      </c>
      <c r="O31" s="45" t="str">
        <f t="shared" si="12"/>
        <v/>
      </c>
      <c r="P31" s="45" t="str">
        <f t="shared" si="12"/>
        <v/>
      </c>
      <c r="Q31" s="45" t="str">
        <f t="shared" si="12"/>
        <v/>
      </c>
      <c r="R31" s="45" t="str">
        <f t="shared" si="12"/>
        <v/>
      </c>
      <c r="S31" s="45" t="str">
        <f t="shared" si="12"/>
        <v/>
      </c>
      <c r="T31" s="45" t="str">
        <f t="shared" si="12"/>
        <v/>
      </c>
      <c r="U31" s="45" t="str">
        <f t="shared" si="12"/>
        <v/>
      </c>
      <c r="V31" s="45" t="str">
        <f t="shared" si="12"/>
        <v/>
      </c>
    </row>
    <row r="32" spans="1:22">
      <c r="A32" s="46" t="s">
        <v>41</v>
      </c>
      <c r="B32" s="46" t="s">
        <v>42</v>
      </c>
      <c r="C32" s="46" t="s">
        <v>1997</v>
      </c>
      <c r="D32" s="47">
        <v>1</v>
      </c>
      <c r="E32" s="47"/>
      <c r="F32" s="47"/>
      <c r="G32" s="47"/>
      <c r="H32" s="47"/>
      <c r="I32" s="47"/>
      <c r="J32" s="47"/>
      <c r="K32" s="47">
        <v>1</v>
      </c>
      <c r="L32" s="47"/>
      <c r="M32" s="47"/>
      <c r="N32" s="47"/>
      <c r="O32" s="47"/>
      <c r="P32" s="47"/>
      <c r="Q32" s="47"/>
      <c r="R32" s="47"/>
      <c r="S32" s="47"/>
      <c r="T32" s="47"/>
      <c r="U32" s="47"/>
      <c r="V32" s="47"/>
    </row>
    <row r="33" spans="1:22">
      <c r="A33" s="44"/>
      <c r="B33" s="44"/>
      <c r="C33" s="44" t="s">
        <v>1998</v>
      </c>
      <c r="D33" s="45">
        <f>'Orçamento Sintético'!I76</f>
        <v>183583.12</v>
      </c>
      <c r="E33" s="45" t="str">
        <f t="shared" ref="E33:V33" si="13">IF(E32="","",ROUND($D33*E32,2))</f>
        <v/>
      </c>
      <c r="F33" s="45" t="str">
        <f t="shared" si="13"/>
        <v/>
      </c>
      <c r="G33" s="45" t="str">
        <f t="shared" si="13"/>
        <v/>
      </c>
      <c r="H33" s="45" t="str">
        <f t="shared" si="13"/>
        <v/>
      </c>
      <c r="I33" s="45" t="str">
        <f t="shared" si="13"/>
        <v/>
      </c>
      <c r="J33" s="45" t="str">
        <f t="shared" si="13"/>
        <v/>
      </c>
      <c r="K33" s="45">
        <f t="shared" si="13"/>
        <v>183583.12</v>
      </c>
      <c r="L33" s="45" t="str">
        <f t="shared" si="13"/>
        <v/>
      </c>
      <c r="M33" s="45" t="str">
        <f t="shared" si="13"/>
        <v/>
      </c>
      <c r="N33" s="45" t="str">
        <f t="shared" si="13"/>
        <v/>
      </c>
      <c r="O33" s="45" t="str">
        <f t="shared" si="13"/>
        <v/>
      </c>
      <c r="P33" s="45" t="str">
        <f t="shared" si="13"/>
        <v/>
      </c>
      <c r="Q33" s="45" t="str">
        <f t="shared" si="13"/>
        <v/>
      </c>
      <c r="R33" s="45" t="str">
        <f t="shared" si="13"/>
        <v/>
      </c>
      <c r="S33" s="45" t="str">
        <f t="shared" si="13"/>
        <v/>
      </c>
      <c r="T33" s="45" t="str">
        <f t="shared" si="13"/>
        <v/>
      </c>
      <c r="U33" s="45" t="str">
        <f t="shared" si="13"/>
        <v/>
      </c>
      <c r="V33" s="45" t="str">
        <f t="shared" si="13"/>
        <v/>
      </c>
    </row>
    <row r="34" spans="1:22">
      <c r="A34" s="46" t="s">
        <v>43</v>
      </c>
      <c r="B34" s="46" t="s">
        <v>44</v>
      </c>
      <c r="C34" s="46" t="s">
        <v>1997</v>
      </c>
      <c r="D34" s="47">
        <v>1</v>
      </c>
      <c r="E34" s="47"/>
      <c r="F34" s="47"/>
      <c r="G34" s="47"/>
      <c r="H34" s="47"/>
      <c r="I34" s="47"/>
      <c r="J34" s="47"/>
      <c r="K34" s="47"/>
      <c r="L34" s="47">
        <v>1</v>
      </c>
      <c r="M34" s="47"/>
      <c r="N34" s="47"/>
      <c r="O34" s="47"/>
      <c r="P34" s="47"/>
      <c r="Q34" s="47"/>
      <c r="R34" s="47"/>
      <c r="S34" s="47"/>
      <c r="T34" s="47"/>
      <c r="U34" s="47"/>
      <c r="V34" s="47"/>
    </row>
    <row r="35" spans="1:22">
      <c r="A35" s="44"/>
      <c r="B35" s="44"/>
      <c r="C35" s="44" t="s">
        <v>1998</v>
      </c>
      <c r="D35" s="45">
        <f>'Orçamento Sintético'!I83</f>
        <v>1138212.4700000002</v>
      </c>
      <c r="E35" s="45" t="str">
        <f t="shared" ref="E35:V35" si="14">IF(E34="","",ROUND($D35*E34,2))</f>
        <v/>
      </c>
      <c r="F35" s="45" t="str">
        <f t="shared" si="14"/>
        <v/>
      </c>
      <c r="G35" s="45" t="str">
        <f t="shared" si="14"/>
        <v/>
      </c>
      <c r="H35" s="45" t="str">
        <f t="shared" si="14"/>
        <v/>
      </c>
      <c r="I35" s="45" t="str">
        <f t="shared" si="14"/>
        <v/>
      </c>
      <c r="J35" s="45" t="str">
        <f t="shared" si="14"/>
        <v/>
      </c>
      <c r="K35" s="45" t="str">
        <f t="shared" si="14"/>
        <v/>
      </c>
      <c r="L35" s="45">
        <f t="shared" si="14"/>
        <v>1138212.47</v>
      </c>
      <c r="M35" s="45" t="str">
        <f t="shared" si="14"/>
        <v/>
      </c>
      <c r="N35" s="45" t="str">
        <f t="shared" si="14"/>
        <v/>
      </c>
      <c r="O35" s="45" t="str">
        <f t="shared" si="14"/>
        <v/>
      </c>
      <c r="P35" s="45" t="str">
        <f t="shared" si="14"/>
        <v/>
      </c>
      <c r="Q35" s="45" t="str">
        <f t="shared" si="14"/>
        <v/>
      </c>
      <c r="R35" s="45" t="str">
        <f t="shared" si="14"/>
        <v/>
      </c>
      <c r="S35" s="45" t="str">
        <f t="shared" si="14"/>
        <v/>
      </c>
      <c r="T35" s="45" t="str">
        <f t="shared" si="14"/>
        <v/>
      </c>
      <c r="U35" s="45" t="str">
        <f t="shared" si="14"/>
        <v/>
      </c>
      <c r="V35" s="45" t="str">
        <f t="shared" si="14"/>
        <v/>
      </c>
    </row>
    <row r="36" spans="1:22">
      <c r="A36" s="46" t="s">
        <v>45</v>
      </c>
      <c r="B36" s="46" t="s">
        <v>46</v>
      </c>
      <c r="C36" s="46" t="s">
        <v>1997</v>
      </c>
      <c r="D36" s="47">
        <v>1</v>
      </c>
      <c r="E36" s="47"/>
      <c r="F36" s="47"/>
      <c r="G36" s="47"/>
      <c r="H36" s="47"/>
      <c r="I36" s="47"/>
      <c r="J36" s="47"/>
      <c r="K36" s="47"/>
      <c r="L36" s="47"/>
      <c r="M36" s="47">
        <v>1</v>
      </c>
      <c r="N36" s="47"/>
      <c r="O36" s="47"/>
      <c r="P36" s="47"/>
      <c r="Q36" s="47"/>
      <c r="R36" s="47"/>
      <c r="S36" s="47"/>
      <c r="T36" s="47"/>
      <c r="U36" s="47"/>
      <c r="V36" s="47"/>
    </row>
    <row r="37" spans="1:22">
      <c r="A37" s="44"/>
      <c r="B37" s="44"/>
      <c r="C37" s="44" t="s">
        <v>1998</v>
      </c>
      <c r="D37" s="45">
        <f>'Orçamento Sintético'!I99</f>
        <v>17426.29</v>
      </c>
      <c r="E37" s="45" t="str">
        <f t="shared" ref="E37:V37" si="15">IF(E36="","",ROUND($D37*E36,2))</f>
        <v/>
      </c>
      <c r="F37" s="45" t="str">
        <f t="shared" si="15"/>
        <v/>
      </c>
      <c r="G37" s="45" t="str">
        <f t="shared" si="15"/>
        <v/>
      </c>
      <c r="H37" s="45" t="str">
        <f t="shared" si="15"/>
        <v/>
      </c>
      <c r="I37" s="45" t="str">
        <f t="shared" si="15"/>
        <v/>
      </c>
      <c r="J37" s="45" t="str">
        <f t="shared" si="15"/>
        <v/>
      </c>
      <c r="K37" s="45" t="str">
        <f t="shared" si="15"/>
        <v/>
      </c>
      <c r="L37" s="45" t="str">
        <f t="shared" si="15"/>
        <v/>
      </c>
      <c r="M37" s="45">
        <f t="shared" si="15"/>
        <v>17426.29</v>
      </c>
      <c r="N37" s="45" t="str">
        <f t="shared" si="15"/>
        <v/>
      </c>
      <c r="O37" s="45" t="str">
        <f t="shared" si="15"/>
        <v/>
      </c>
      <c r="P37" s="45" t="str">
        <f t="shared" si="15"/>
        <v/>
      </c>
      <c r="Q37" s="45" t="str">
        <f t="shared" si="15"/>
        <v/>
      </c>
      <c r="R37" s="45" t="str">
        <f t="shared" si="15"/>
        <v/>
      </c>
      <c r="S37" s="45" t="str">
        <f t="shared" si="15"/>
        <v/>
      </c>
      <c r="T37" s="45" t="str">
        <f t="shared" si="15"/>
        <v/>
      </c>
      <c r="U37" s="45" t="str">
        <f t="shared" si="15"/>
        <v/>
      </c>
      <c r="V37" s="45" t="str">
        <f t="shared" si="15"/>
        <v/>
      </c>
    </row>
    <row r="38" spans="1:22">
      <c r="A38" s="46" t="s">
        <v>47</v>
      </c>
      <c r="B38" s="46" t="s">
        <v>48</v>
      </c>
      <c r="C38" s="46" t="s">
        <v>1997</v>
      </c>
      <c r="D38" s="47">
        <v>1</v>
      </c>
      <c r="E38" s="47"/>
      <c r="F38" s="47"/>
      <c r="G38" s="47"/>
      <c r="H38" s="47"/>
      <c r="I38" s="47"/>
      <c r="J38" s="47"/>
      <c r="K38" s="47"/>
      <c r="L38" s="47"/>
      <c r="M38" s="47">
        <v>1</v>
      </c>
      <c r="N38" s="47"/>
      <c r="O38" s="47"/>
      <c r="P38" s="47"/>
      <c r="Q38" s="47"/>
      <c r="R38" s="47"/>
      <c r="S38" s="47"/>
      <c r="T38" s="47"/>
      <c r="U38" s="47"/>
      <c r="V38" s="47"/>
    </row>
    <row r="39" spans="1:22">
      <c r="A39" s="44"/>
      <c r="B39" s="44"/>
      <c r="C39" s="44" t="s">
        <v>1998</v>
      </c>
      <c r="D39" s="45">
        <f>'Orçamento Sintético'!I106</f>
        <v>121532.95999999999</v>
      </c>
      <c r="E39" s="45" t="str">
        <f t="shared" ref="E39:V39" si="16">IF(E38="","",ROUND($D39*E38,2))</f>
        <v/>
      </c>
      <c r="F39" s="45" t="str">
        <f t="shared" si="16"/>
        <v/>
      </c>
      <c r="G39" s="45" t="str">
        <f t="shared" si="16"/>
        <v/>
      </c>
      <c r="H39" s="45" t="str">
        <f t="shared" si="16"/>
        <v/>
      </c>
      <c r="I39" s="45" t="str">
        <f t="shared" si="16"/>
        <v/>
      </c>
      <c r="J39" s="45" t="str">
        <f t="shared" si="16"/>
        <v/>
      </c>
      <c r="K39" s="45" t="str">
        <f t="shared" si="16"/>
        <v/>
      </c>
      <c r="L39" s="45" t="str">
        <f t="shared" si="16"/>
        <v/>
      </c>
      <c r="M39" s="45">
        <f t="shared" si="16"/>
        <v>121532.96</v>
      </c>
      <c r="N39" s="45" t="str">
        <f t="shared" si="16"/>
        <v/>
      </c>
      <c r="O39" s="45" t="str">
        <f t="shared" si="16"/>
        <v/>
      </c>
      <c r="P39" s="45" t="str">
        <f t="shared" si="16"/>
        <v/>
      </c>
      <c r="Q39" s="45" t="str">
        <f t="shared" si="16"/>
        <v/>
      </c>
      <c r="R39" s="45" t="str">
        <f t="shared" si="16"/>
        <v/>
      </c>
      <c r="S39" s="45" t="str">
        <f t="shared" si="16"/>
        <v/>
      </c>
      <c r="T39" s="45" t="str">
        <f t="shared" si="16"/>
        <v/>
      </c>
      <c r="U39" s="45" t="str">
        <f t="shared" si="16"/>
        <v/>
      </c>
      <c r="V39" s="45" t="str">
        <f t="shared" si="16"/>
        <v/>
      </c>
    </row>
    <row r="40" spans="1:22">
      <c r="A40" s="46" t="s">
        <v>49</v>
      </c>
      <c r="B40" s="46" t="s">
        <v>50</v>
      </c>
      <c r="C40" s="46" t="s">
        <v>1997</v>
      </c>
      <c r="D40" s="47">
        <v>1</v>
      </c>
      <c r="E40" s="47"/>
      <c r="F40" s="47"/>
      <c r="G40" s="47"/>
      <c r="H40" s="47"/>
      <c r="I40" s="47"/>
      <c r="J40" s="47"/>
      <c r="K40" s="47"/>
      <c r="L40" s="47"/>
      <c r="M40" s="47">
        <v>1</v>
      </c>
      <c r="N40" s="47"/>
      <c r="O40" s="47"/>
      <c r="P40" s="47"/>
      <c r="Q40" s="47"/>
      <c r="R40" s="47"/>
      <c r="S40" s="47"/>
      <c r="T40" s="47"/>
      <c r="U40" s="47"/>
      <c r="V40" s="47"/>
    </row>
    <row r="41" spans="1:22">
      <c r="A41" s="44"/>
      <c r="B41" s="44"/>
      <c r="C41" s="44" t="s">
        <v>1998</v>
      </c>
      <c r="D41" s="45">
        <f>'Orçamento Sintético'!I121</f>
        <v>159472.01</v>
      </c>
      <c r="E41" s="45" t="str">
        <f t="shared" ref="E41:V41" si="17">IF(E40="","",ROUND($D41*E40,2))</f>
        <v/>
      </c>
      <c r="F41" s="45" t="str">
        <f t="shared" si="17"/>
        <v/>
      </c>
      <c r="G41" s="45" t="str">
        <f t="shared" si="17"/>
        <v/>
      </c>
      <c r="H41" s="45" t="str">
        <f t="shared" si="17"/>
        <v/>
      </c>
      <c r="I41" s="45" t="str">
        <f t="shared" si="17"/>
        <v/>
      </c>
      <c r="J41" s="45" t="str">
        <f t="shared" si="17"/>
        <v/>
      </c>
      <c r="K41" s="45" t="str">
        <f t="shared" si="17"/>
        <v/>
      </c>
      <c r="L41" s="45" t="str">
        <f t="shared" si="17"/>
        <v/>
      </c>
      <c r="M41" s="45">
        <f t="shared" si="17"/>
        <v>159472.01</v>
      </c>
      <c r="N41" s="45" t="str">
        <f t="shared" si="17"/>
        <v/>
      </c>
      <c r="O41" s="45" t="str">
        <f t="shared" si="17"/>
        <v/>
      </c>
      <c r="P41" s="45" t="str">
        <f t="shared" si="17"/>
        <v/>
      </c>
      <c r="Q41" s="45" t="str">
        <f t="shared" si="17"/>
        <v/>
      </c>
      <c r="R41" s="45" t="str">
        <f t="shared" si="17"/>
        <v/>
      </c>
      <c r="S41" s="45" t="str">
        <f t="shared" si="17"/>
        <v/>
      </c>
      <c r="T41" s="45" t="str">
        <f t="shared" si="17"/>
        <v/>
      </c>
      <c r="U41" s="45" t="str">
        <f t="shared" si="17"/>
        <v/>
      </c>
      <c r="V41" s="45" t="str">
        <f t="shared" si="17"/>
        <v/>
      </c>
    </row>
    <row r="42" spans="1:22">
      <c r="A42" s="42" t="s">
        <v>51</v>
      </c>
      <c r="B42" s="42" t="s">
        <v>52</v>
      </c>
      <c r="C42" s="42" t="s">
        <v>1997</v>
      </c>
      <c r="D42" s="43">
        <v>1</v>
      </c>
      <c r="E42" s="43"/>
      <c r="F42" s="43"/>
      <c r="G42" s="43"/>
      <c r="H42" s="43"/>
      <c r="I42" s="43"/>
      <c r="J42" s="43"/>
      <c r="K42" s="43"/>
      <c r="L42" s="43"/>
      <c r="M42" s="43">
        <v>7.6700000000000004E-2</v>
      </c>
      <c r="N42" s="43">
        <v>0.17199999999999999</v>
      </c>
      <c r="O42" s="43">
        <v>0.1792</v>
      </c>
      <c r="P42" s="43">
        <v>0.15379999999999999</v>
      </c>
      <c r="Q42" s="43">
        <v>0.2505</v>
      </c>
      <c r="R42" s="43"/>
      <c r="S42" s="43"/>
      <c r="T42" s="43">
        <v>0.1678</v>
      </c>
      <c r="U42" s="43"/>
      <c r="V42" s="43"/>
    </row>
    <row r="43" spans="1:22">
      <c r="A43" s="44"/>
      <c r="B43" s="44"/>
      <c r="C43" s="44" t="s">
        <v>1998</v>
      </c>
      <c r="D43" s="45">
        <f>'Orçamento Sintético'!I133</f>
        <v>2432208.9500000002</v>
      </c>
      <c r="E43" s="45" t="str">
        <f t="shared" ref="E43:V43" si="18">IF(E42="","",ROUND($D43*E42,2))</f>
        <v/>
      </c>
      <c r="F43" s="45" t="str">
        <f t="shared" si="18"/>
        <v/>
      </c>
      <c r="G43" s="45" t="str">
        <f t="shared" si="18"/>
        <v/>
      </c>
      <c r="H43" s="45" t="str">
        <f t="shared" si="18"/>
        <v/>
      </c>
      <c r="I43" s="45" t="str">
        <f t="shared" si="18"/>
        <v/>
      </c>
      <c r="J43" s="45" t="str">
        <f t="shared" si="18"/>
        <v/>
      </c>
      <c r="K43" s="45" t="str">
        <f t="shared" si="18"/>
        <v/>
      </c>
      <c r="L43" s="45" t="str">
        <f t="shared" si="18"/>
        <v/>
      </c>
      <c r="M43" s="45">
        <f t="shared" si="18"/>
        <v>186550.43</v>
      </c>
      <c r="N43" s="45">
        <f t="shared" si="18"/>
        <v>418339.94</v>
      </c>
      <c r="O43" s="45">
        <f t="shared" si="18"/>
        <v>435851.84</v>
      </c>
      <c r="P43" s="45">
        <f t="shared" si="18"/>
        <v>374073.74</v>
      </c>
      <c r="Q43" s="45">
        <f t="shared" si="18"/>
        <v>609268.34</v>
      </c>
      <c r="R43" s="45" t="str">
        <f t="shared" si="18"/>
        <v/>
      </c>
      <c r="S43" s="45" t="str">
        <f t="shared" si="18"/>
        <v/>
      </c>
      <c r="T43" s="45">
        <f t="shared" si="18"/>
        <v>408124.66</v>
      </c>
      <c r="U43" s="45" t="str">
        <f t="shared" si="18"/>
        <v/>
      </c>
      <c r="V43" s="45" t="str">
        <f t="shared" si="18"/>
        <v/>
      </c>
    </row>
    <row r="44" spans="1:22">
      <c r="A44" s="46" t="s">
        <v>53</v>
      </c>
      <c r="B44" s="46" t="s">
        <v>54</v>
      </c>
      <c r="C44" s="46" t="s">
        <v>1997</v>
      </c>
      <c r="D44" s="47">
        <v>1</v>
      </c>
      <c r="E44" s="47"/>
      <c r="F44" s="47"/>
      <c r="G44" s="47"/>
      <c r="H44" s="47"/>
      <c r="I44" s="47"/>
      <c r="J44" s="47"/>
      <c r="K44" s="47"/>
      <c r="L44" s="47"/>
      <c r="M44" s="47">
        <v>1</v>
      </c>
      <c r="N44" s="47"/>
      <c r="O44" s="47"/>
      <c r="P44" s="47"/>
      <c r="Q44" s="47"/>
      <c r="R44" s="47"/>
      <c r="S44" s="47"/>
      <c r="T44" s="47"/>
      <c r="U44" s="47"/>
      <c r="V44" s="47"/>
    </row>
    <row r="45" spans="1:22">
      <c r="A45" s="44"/>
      <c r="B45" s="44"/>
      <c r="C45" s="44" t="s">
        <v>1998</v>
      </c>
      <c r="D45" s="45">
        <f>'Orçamento Sintético'!I134</f>
        <v>186473.97</v>
      </c>
      <c r="E45" s="45" t="str">
        <f t="shared" ref="E45:V45" si="19">IF(E44="","",ROUND($D45*E44,2))</f>
        <v/>
      </c>
      <c r="F45" s="45" t="str">
        <f t="shared" si="19"/>
        <v/>
      </c>
      <c r="G45" s="45" t="str">
        <f t="shared" si="19"/>
        <v/>
      </c>
      <c r="H45" s="45" t="str">
        <f t="shared" si="19"/>
        <v/>
      </c>
      <c r="I45" s="45" t="str">
        <f t="shared" si="19"/>
        <v/>
      </c>
      <c r="J45" s="45" t="str">
        <f t="shared" si="19"/>
        <v/>
      </c>
      <c r="K45" s="45" t="str">
        <f t="shared" si="19"/>
        <v/>
      </c>
      <c r="L45" s="45" t="str">
        <f t="shared" si="19"/>
        <v/>
      </c>
      <c r="M45" s="45">
        <f t="shared" si="19"/>
        <v>186473.97</v>
      </c>
      <c r="N45" s="45" t="str">
        <f t="shared" si="19"/>
        <v/>
      </c>
      <c r="O45" s="45" t="str">
        <f t="shared" si="19"/>
        <v/>
      </c>
      <c r="P45" s="45" t="str">
        <f t="shared" si="19"/>
        <v/>
      </c>
      <c r="Q45" s="45" t="str">
        <f t="shared" si="19"/>
        <v/>
      </c>
      <c r="R45" s="45" t="str">
        <f t="shared" si="19"/>
        <v/>
      </c>
      <c r="S45" s="45" t="str">
        <f t="shared" si="19"/>
        <v/>
      </c>
      <c r="T45" s="45" t="str">
        <f t="shared" si="19"/>
        <v/>
      </c>
      <c r="U45" s="45" t="str">
        <f t="shared" si="19"/>
        <v/>
      </c>
      <c r="V45" s="45" t="str">
        <f t="shared" si="19"/>
        <v/>
      </c>
    </row>
    <row r="46" spans="1:22">
      <c r="A46" s="46" t="s">
        <v>55</v>
      </c>
      <c r="B46" s="46" t="s">
        <v>56</v>
      </c>
      <c r="C46" s="46" t="s">
        <v>1997</v>
      </c>
      <c r="D46" s="47">
        <v>1</v>
      </c>
      <c r="E46" s="47"/>
      <c r="F46" s="47"/>
      <c r="G46" s="47"/>
      <c r="H46" s="47"/>
      <c r="I46" s="47"/>
      <c r="J46" s="47"/>
      <c r="K46" s="47"/>
      <c r="L46" s="47"/>
      <c r="M46" s="47"/>
      <c r="N46" s="47"/>
      <c r="O46" s="47">
        <v>1</v>
      </c>
      <c r="P46" s="47"/>
      <c r="Q46" s="47"/>
      <c r="R46" s="47"/>
      <c r="S46" s="47"/>
      <c r="T46" s="47"/>
      <c r="U46" s="47"/>
      <c r="V46" s="47"/>
    </row>
    <row r="47" spans="1:22">
      <c r="A47" s="44"/>
      <c r="B47" s="44"/>
      <c r="C47" s="44" t="s">
        <v>1998</v>
      </c>
      <c r="D47" s="45">
        <f>'Orçamento Sintético'!I142</f>
        <v>435846.98000000004</v>
      </c>
      <c r="E47" s="45" t="str">
        <f t="shared" ref="E47:V47" si="20">IF(E46="","",ROUND($D47*E46,2))</f>
        <v/>
      </c>
      <c r="F47" s="45" t="str">
        <f t="shared" si="20"/>
        <v/>
      </c>
      <c r="G47" s="45" t="str">
        <f t="shared" si="20"/>
        <v/>
      </c>
      <c r="H47" s="45" t="str">
        <f t="shared" si="20"/>
        <v/>
      </c>
      <c r="I47" s="45" t="str">
        <f t="shared" si="20"/>
        <v/>
      </c>
      <c r="J47" s="45" t="str">
        <f t="shared" si="20"/>
        <v/>
      </c>
      <c r="K47" s="45" t="str">
        <f t="shared" si="20"/>
        <v/>
      </c>
      <c r="L47" s="45" t="str">
        <f t="shared" si="20"/>
        <v/>
      </c>
      <c r="M47" s="45" t="str">
        <f t="shared" si="20"/>
        <v/>
      </c>
      <c r="N47" s="45" t="str">
        <f t="shared" si="20"/>
        <v/>
      </c>
      <c r="O47" s="45">
        <f t="shared" si="20"/>
        <v>435846.98</v>
      </c>
      <c r="P47" s="45" t="str">
        <f t="shared" si="20"/>
        <v/>
      </c>
      <c r="Q47" s="45" t="str">
        <f t="shared" si="20"/>
        <v/>
      </c>
      <c r="R47" s="45" t="str">
        <f t="shared" si="20"/>
        <v/>
      </c>
      <c r="S47" s="45" t="str">
        <f t="shared" si="20"/>
        <v/>
      </c>
      <c r="T47" s="45" t="str">
        <f t="shared" si="20"/>
        <v/>
      </c>
      <c r="U47" s="45" t="str">
        <f t="shared" si="20"/>
        <v/>
      </c>
      <c r="V47" s="45" t="str">
        <f t="shared" si="20"/>
        <v/>
      </c>
    </row>
    <row r="48" spans="1:22">
      <c r="A48" s="46" t="s">
        <v>57</v>
      </c>
      <c r="B48" s="46" t="s">
        <v>58</v>
      </c>
      <c r="C48" s="46" t="s">
        <v>1997</v>
      </c>
      <c r="D48" s="47">
        <v>1</v>
      </c>
      <c r="E48" s="47"/>
      <c r="F48" s="47"/>
      <c r="G48" s="47"/>
      <c r="H48" s="47"/>
      <c r="I48" s="47"/>
      <c r="J48" s="47"/>
      <c r="K48" s="47"/>
      <c r="L48" s="47"/>
      <c r="M48" s="47"/>
      <c r="N48" s="47">
        <v>1</v>
      </c>
      <c r="O48" s="47"/>
      <c r="P48" s="47"/>
      <c r="Q48" s="47"/>
      <c r="R48" s="47"/>
      <c r="S48" s="47"/>
      <c r="T48" s="47"/>
      <c r="U48" s="47"/>
      <c r="V48" s="47"/>
    </row>
    <row r="49" spans="1:22">
      <c r="A49" s="44"/>
      <c r="B49" s="44"/>
      <c r="C49" s="44" t="s">
        <v>1998</v>
      </c>
      <c r="D49" s="45">
        <f>'Orçamento Sintético'!I149</f>
        <v>418318.03999999992</v>
      </c>
      <c r="E49" s="45" t="str">
        <f t="shared" ref="E49:V49" si="21">IF(E48="","",ROUND($D49*E48,2))</f>
        <v/>
      </c>
      <c r="F49" s="45" t="str">
        <f t="shared" si="21"/>
        <v/>
      </c>
      <c r="G49" s="45" t="str">
        <f t="shared" si="21"/>
        <v/>
      </c>
      <c r="H49" s="45" t="str">
        <f t="shared" si="21"/>
        <v/>
      </c>
      <c r="I49" s="45" t="str">
        <f t="shared" si="21"/>
        <v/>
      </c>
      <c r="J49" s="45" t="str">
        <f t="shared" si="21"/>
        <v/>
      </c>
      <c r="K49" s="45" t="str">
        <f t="shared" si="21"/>
        <v/>
      </c>
      <c r="L49" s="45" t="str">
        <f t="shared" si="21"/>
        <v/>
      </c>
      <c r="M49" s="45" t="str">
        <f t="shared" si="21"/>
        <v/>
      </c>
      <c r="N49" s="45">
        <f t="shared" si="21"/>
        <v>418318.04</v>
      </c>
      <c r="O49" s="45" t="str">
        <f t="shared" si="21"/>
        <v/>
      </c>
      <c r="P49" s="45" t="str">
        <f t="shared" si="21"/>
        <v/>
      </c>
      <c r="Q49" s="45" t="str">
        <f t="shared" si="21"/>
        <v/>
      </c>
      <c r="R49" s="45" t="str">
        <f t="shared" si="21"/>
        <v/>
      </c>
      <c r="S49" s="45" t="str">
        <f t="shared" si="21"/>
        <v/>
      </c>
      <c r="T49" s="45" t="str">
        <f t="shared" si="21"/>
        <v/>
      </c>
      <c r="U49" s="45" t="str">
        <f t="shared" si="21"/>
        <v/>
      </c>
      <c r="V49" s="45" t="str">
        <f t="shared" si="21"/>
        <v/>
      </c>
    </row>
    <row r="50" spans="1:22">
      <c r="A50" s="46" t="s">
        <v>59</v>
      </c>
      <c r="B50" s="46" t="s">
        <v>60</v>
      </c>
      <c r="C50" s="46" t="s">
        <v>1997</v>
      </c>
      <c r="D50" s="47">
        <v>1</v>
      </c>
      <c r="E50" s="47"/>
      <c r="F50" s="47"/>
      <c r="G50" s="47"/>
      <c r="H50" s="47"/>
      <c r="I50" s="47"/>
      <c r="J50" s="47"/>
      <c r="K50" s="47"/>
      <c r="L50" s="47"/>
      <c r="M50" s="47"/>
      <c r="N50" s="47"/>
      <c r="O50" s="47"/>
      <c r="P50" s="47">
        <v>1</v>
      </c>
      <c r="Q50" s="47"/>
      <c r="R50" s="47"/>
      <c r="S50" s="47"/>
      <c r="T50" s="47"/>
      <c r="U50" s="47"/>
      <c r="V50" s="47"/>
    </row>
    <row r="51" spans="1:22">
      <c r="A51" s="44"/>
      <c r="B51" s="44"/>
      <c r="C51" s="44" t="s">
        <v>1998</v>
      </c>
      <c r="D51" s="45">
        <f>'Orçamento Sintético'!I157</f>
        <v>287615.34999999998</v>
      </c>
      <c r="E51" s="45" t="str">
        <f t="shared" ref="E51:V51" si="22">IF(E50="","",ROUND($D51*E50,2))</f>
        <v/>
      </c>
      <c r="F51" s="45" t="str">
        <f t="shared" si="22"/>
        <v/>
      </c>
      <c r="G51" s="45" t="str">
        <f t="shared" si="22"/>
        <v/>
      </c>
      <c r="H51" s="45" t="str">
        <f t="shared" si="22"/>
        <v/>
      </c>
      <c r="I51" s="45" t="str">
        <f t="shared" si="22"/>
        <v/>
      </c>
      <c r="J51" s="45" t="str">
        <f t="shared" si="22"/>
        <v/>
      </c>
      <c r="K51" s="45" t="str">
        <f t="shared" si="22"/>
        <v/>
      </c>
      <c r="L51" s="45" t="str">
        <f t="shared" si="22"/>
        <v/>
      </c>
      <c r="M51" s="45" t="str">
        <f t="shared" si="22"/>
        <v/>
      </c>
      <c r="N51" s="45" t="str">
        <f t="shared" si="22"/>
        <v/>
      </c>
      <c r="O51" s="45" t="str">
        <f t="shared" si="22"/>
        <v/>
      </c>
      <c r="P51" s="45">
        <f t="shared" si="22"/>
        <v>287615.34999999998</v>
      </c>
      <c r="Q51" s="45" t="str">
        <f t="shared" si="22"/>
        <v/>
      </c>
      <c r="R51" s="45" t="str">
        <f t="shared" si="22"/>
        <v/>
      </c>
      <c r="S51" s="45" t="str">
        <f t="shared" si="22"/>
        <v/>
      </c>
      <c r="T51" s="45" t="str">
        <f t="shared" si="22"/>
        <v/>
      </c>
      <c r="U51" s="45" t="str">
        <f t="shared" si="22"/>
        <v/>
      </c>
      <c r="V51" s="45" t="str">
        <f t="shared" si="22"/>
        <v/>
      </c>
    </row>
    <row r="52" spans="1:22">
      <c r="A52" s="46" t="s">
        <v>61</v>
      </c>
      <c r="B52" s="46" t="s">
        <v>62</v>
      </c>
      <c r="C52" s="46" t="s">
        <v>1997</v>
      </c>
      <c r="D52" s="47">
        <v>1</v>
      </c>
      <c r="E52" s="47"/>
      <c r="F52" s="47"/>
      <c r="G52" s="47"/>
      <c r="H52" s="47"/>
      <c r="I52" s="47"/>
      <c r="J52" s="47"/>
      <c r="K52" s="47"/>
      <c r="L52" s="47"/>
      <c r="M52" s="47"/>
      <c r="N52" s="47"/>
      <c r="O52" s="47"/>
      <c r="P52" s="47"/>
      <c r="Q52" s="47">
        <v>1</v>
      </c>
      <c r="R52" s="47"/>
      <c r="S52" s="47"/>
      <c r="T52" s="47"/>
      <c r="U52" s="47"/>
      <c r="V52" s="47"/>
    </row>
    <row r="53" spans="1:22">
      <c r="A53" s="44"/>
      <c r="B53" s="44"/>
      <c r="C53" s="44" t="s">
        <v>1998</v>
      </c>
      <c r="D53" s="45">
        <f>'Orçamento Sintético'!I161</f>
        <v>178897.64</v>
      </c>
      <c r="E53" s="45" t="str">
        <f t="shared" ref="E53:V53" si="23">IF(E52="","",ROUND($D53*E52,2))</f>
        <v/>
      </c>
      <c r="F53" s="45" t="str">
        <f t="shared" si="23"/>
        <v/>
      </c>
      <c r="G53" s="45" t="str">
        <f t="shared" si="23"/>
        <v/>
      </c>
      <c r="H53" s="45" t="str">
        <f t="shared" si="23"/>
        <v/>
      </c>
      <c r="I53" s="45" t="str">
        <f t="shared" si="23"/>
        <v/>
      </c>
      <c r="J53" s="45" t="str">
        <f t="shared" si="23"/>
        <v/>
      </c>
      <c r="K53" s="45" t="str">
        <f t="shared" si="23"/>
        <v/>
      </c>
      <c r="L53" s="45" t="str">
        <f t="shared" si="23"/>
        <v/>
      </c>
      <c r="M53" s="45" t="str">
        <f t="shared" si="23"/>
        <v/>
      </c>
      <c r="N53" s="45" t="str">
        <f t="shared" si="23"/>
        <v/>
      </c>
      <c r="O53" s="45" t="str">
        <f t="shared" si="23"/>
        <v/>
      </c>
      <c r="P53" s="45" t="str">
        <f t="shared" si="23"/>
        <v/>
      </c>
      <c r="Q53" s="45">
        <f t="shared" si="23"/>
        <v>178897.64</v>
      </c>
      <c r="R53" s="45" t="str">
        <f t="shared" si="23"/>
        <v/>
      </c>
      <c r="S53" s="45" t="str">
        <f t="shared" si="23"/>
        <v/>
      </c>
      <c r="T53" s="45" t="str">
        <f t="shared" si="23"/>
        <v/>
      </c>
      <c r="U53" s="45" t="str">
        <f t="shared" si="23"/>
        <v/>
      </c>
      <c r="V53" s="45" t="str">
        <f t="shared" si="23"/>
        <v/>
      </c>
    </row>
    <row r="54" spans="1:22">
      <c r="A54" s="46" t="s">
        <v>63</v>
      </c>
      <c r="B54" s="46" t="s">
        <v>64</v>
      </c>
      <c r="C54" s="46" t="s">
        <v>1997</v>
      </c>
      <c r="D54" s="47">
        <v>1</v>
      </c>
      <c r="E54" s="47"/>
      <c r="F54" s="47"/>
      <c r="G54" s="47"/>
      <c r="H54" s="47"/>
      <c r="I54" s="47"/>
      <c r="J54" s="47"/>
      <c r="K54" s="47"/>
      <c r="L54" s="47"/>
      <c r="M54" s="47"/>
      <c r="N54" s="47"/>
      <c r="O54" s="47"/>
      <c r="P54" s="47"/>
      <c r="Q54" s="47">
        <v>1</v>
      </c>
      <c r="R54" s="47"/>
      <c r="S54" s="47"/>
      <c r="T54" s="47"/>
      <c r="U54" s="47"/>
      <c r="V54" s="47"/>
    </row>
    <row r="55" spans="1:22">
      <c r="A55" s="44"/>
      <c r="B55" s="44"/>
      <c r="C55" s="44" t="s">
        <v>1998</v>
      </c>
      <c r="D55" s="45">
        <f>'Orçamento Sintético'!I165</f>
        <v>430410.47000000003</v>
      </c>
      <c r="E55" s="45" t="str">
        <f t="shared" ref="E55:V55" si="24">IF(E54="","",ROUND($D55*E54,2))</f>
        <v/>
      </c>
      <c r="F55" s="45" t="str">
        <f t="shared" si="24"/>
        <v/>
      </c>
      <c r="G55" s="45" t="str">
        <f t="shared" si="24"/>
        <v/>
      </c>
      <c r="H55" s="45" t="str">
        <f t="shared" si="24"/>
        <v/>
      </c>
      <c r="I55" s="45" t="str">
        <f t="shared" si="24"/>
        <v/>
      </c>
      <c r="J55" s="45" t="str">
        <f t="shared" si="24"/>
        <v/>
      </c>
      <c r="K55" s="45" t="str">
        <f t="shared" si="24"/>
        <v/>
      </c>
      <c r="L55" s="45" t="str">
        <f t="shared" si="24"/>
        <v/>
      </c>
      <c r="M55" s="45" t="str">
        <f t="shared" si="24"/>
        <v/>
      </c>
      <c r="N55" s="45" t="str">
        <f t="shared" si="24"/>
        <v/>
      </c>
      <c r="O55" s="45" t="str">
        <f t="shared" si="24"/>
        <v/>
      </c>
      <c r="P55" s="45" t="str">
        <f t="shared" si="24"/>
        <v/>
      </c>
      <c r="Q55" s="45">
        <f t="shared" si="24"/>
        <v>430410.47</v>
      </c>
      <c r="R55" s="45" t="str">
        <f t="shared" si="24"/>
        <v/>
      </c>
      <c r="S55" s="45" t="str">
        <f t="shared" si="24"/>
        <v/>
      </c>
      <c r="T55" s="45" t="str">
        <f t="shared" si="24"/>
        <v/>
      </c>
      <c r="U55" s="45" t="str">
        <f t="shared" si="24"/>
        <v/>
      </c>
      <c r="V55" s="45" t="str">
        <f t="shared" si="24"/>
        <v/>
      </c>
    </row>
    <row r="56" spans="1:22">
      <c r="A56" s="46" t="s">
        <v>65</v>
      </c>
      <c r="B56" s="46" t="s">
        <v>66</v>
      </c>
      <c r="C56" s="46" t="s">
        <v>1997</v>
      </c>
      <c r="D56" s="47">
        <v>1</v>
      </c>
      <c r="E56" s="47"/>
      <c r="F56" s="47"/>
      <c r="G56" s="47"/>
      <c r="H56" s="47"/>
      <c r="I56" s="47"/>
      <c r="J56" s="47"/>
      <c r="K56" s="47"/>
      <c r="L56" s="47"/>
      <c r="M56" s="47"/>
      <c r="N56" s="47"/>
      <c r="O56" s="47"/>
      <c r="P56" s="47"/>
      <c r="Q56" s="47"/>
      <c r="R56" s="47"/>
      <c r="S56" s="47"/>
      <c r="T56" s="47">
        <v>1</v>
      </c>
      <c r="U56" s="47"/>
      <c r="V56" s="47"/>
    </row>
    <row r="57" spans="1:22">
      <c r="A57" s="44"/>
      <c r="B57" s="44"/>
      <c r="C57" s="44" t="s">
        <v>1998</v>
      </c>
      <c r="D57" s="45">
        <f>'Orçamento Sintético'!I178</f>
        <v>408210.96</v>
      </c>
      <c r="E57" s="45" t="str">
        <f t="shared" ref="E57:V57" si="25">IF(E56="","",ROUND($D57*E56,2))</f>
        <v/>
      </c>
      <c r="F57" s="45" t="str">
        <f t="shared" si="25"/>
        <v/>
      </c>
      <c r="G57" s="45" t="str">
        <f t="shared" si="25"/>
        <v/>
      </c>
      <c r="H57" s="45" t="str">
        <f t="shared" si="25"/>
        <v/>
      </c>
      <c r="I57" s="45" t="str">
        <f t="shared" si="25"/>
        <v/>
      </c>
      <c r="J57" s="45" t="str">
        <f t="shared" si="25"/>
        <v/>
      </c>
      <c r="K57" s="45" t="str">
        <f t="shared" si="25"/>
        <v/>
      </c>
      <c r="L57" s="45" t="str">
        <f t="shared" si="25"/>
        <v/>
      </c>
      <c r="M57" s="45" t="str">
        <f t="shared" si="25"/>
        <v/>
      </c>
      <c r="N57" s="45" t="str">
        <f t="shared" si="25"/>
        <v/>
      </c>
      <c r="O57" s="45" t="str">
        <f t="shared" si="25"/>
        <v/>
      </c>
      <c r="P57" s="45" t="str">
        <f t="shared" si="25"/>
        <v/>
      </c>
      <c r="Q57" s="45" t="str">
        <f t="shared" si="25"/>
        <v/>
      </c>
      <c r="R57" s="45" t="str">
        <f t="shared" si="25"/>
        <v/>
      </c>
      <c r="S57" s="45" t="str">
        <f t="shared" si="25"/>
        <v/>
      </c>
      <c r="T57" s="45">
        <f t="shared" si="25"/>
        <v>408210.96</v>
      </c>
      <c r="U57" s="45" t="str">
        <f t="shared" si="25"/>
        <v/>
      </c>
      <c r="V57" s="45" t="str">
        <f t="shared" si="25"/>
        <v/>
      </c>
    </row>
    <row r="58" spans="1:22">
      <c r="A58" s="46" t="s">
        <v>67</v>
      </c>
      <c r="B58" s="46" t="s">
        <v>68</v>
      </c>
      <c r="C58" s="46" t="s">
        <v>1997</v>
      </c>
      <c r="D58" s="47">
        <v>1</v>
      </c>
      <c r="E58" s="47"/>
      <c r="F58" s="47"/>
      <c r="G58" s="47"/>
      <c r="H58" s="47"/>
      <c r="I58" s="47"/>
      <c r="J58" s="47"/>
      <c r="K58" s="47"/>
      <c r="L58" s="47"/>
      <c r="M58" s="47"/>
      <c r="N58" s="47"/>
      <c r="O58" s="47"/>
      <c r="P58" s="47">
        <v>1</v>
      </c>
      <c r="Q58" s="47"/>
      <c r="R58" s="47"/>
      <c r="S58" s="47"/>
      <c r="T58" s="47"/>
      <c r="U58" s="47"/>
      <c r="V58" s="47"/>
    </row>
    <row r="59" spans="1:22">
      <c r="A59" s="44"/>
      <c r="B59" s="44"/>
      <c r="C59" s="44" t="s">
        <v>1998</v>
      </c>
      <c r="D59" s="45">
        <f>'Orçamento Sintético'!I184</f>
        <v>86435.54</v>
      </c>
      <c r="E59" s="45" t="str">
        <f t="shared" ref="E59:V59" si="26">IF(E58="","",ROUND($D59*E58,2))</f>
        <v/>
      </c>
      <c r="F59" s="45" t="str">
        <f t="shared" si="26"/>
        <v/>
      </c>
      <c r="G59" s="45" t="str">
        <f t="shared" si="26"/>
        <v/>
      </c>
      <c r="H59" s="45" t="str">
        <f t="shared" si="26"/>
        <v/>
      </c>
      <c r="I59" s="45" t="str">
        <f t="shared" si="26"/>
        <v/>
      </c>
      <c r="J59" s="45" t="str">
        <f t="shared" si="26"/>
        <v/>
      </c>
      <c r="K59" s="45" t="str">
        <f t="shared" si="26"/>
        <v/>
      </c>
      <c r="L59" s="45" t="str">
        <f t="shared" si="26"/>
        <v/>
      </c>
      <c r="M59" s="45" t="str">
        <f t="shared" si="26"/>
        <v/>
      </c>
      <c r="N59" s="45" t="str">
        <f t="shared" si="26"/>
        <v/>
      </c>
      <c r="O59" s="45" t="str">
        <f t="shared" si="26"/>
        <v/>
      </c>
      <c r="P59" s="45">
        <f t="shared" si="26"/>
        <v>86435.54</v>
      </c>
      <c r="Q59" s="45" t="str">
        <f t="shared" si="26"/>
        <v/>
      </c>
      <c r="R59" s="45" t="str">
        <f t="shared" si="26"/>
        <v/>
      </c>
      <c r="S59" s="45" t="str">
        <f t="shared" si="26"/>
        <v/>
      </c>
      <c r="T59" s="45" t="str">
        <f t="shared" si="26"/>
        <v/>
      </c>
      <c r="U59" s="45" t="str">
        <f t="shared" si="26"/>
        <v/>
      </c>
      <c r="V59" s="45" t="str">
        <f t="shared" si="26"/>
        <v/>
      </c>
    </row>
    <row r="60" spans="1:22">
      <c r="A60" s="42" t="s">
        <v>69</v>
      </c>
      <c r="B60" s="42" t="s">
        <v>70</v>
      </c>
      <c r="C60" s="42" t="s">
        <v>1997</v>
      </c>
      <c r="D60" s="43">
        <v>1</v>
      </c>
      <c r="E60" s="43"/>
      <c r="F60" s="43"/>
      <c r="G60" s="43"/>
      <c r="H60" s="43"/>
      <c r="I60" s="43"/>
      <c r="J60" s="43"/>
      <c r="K60" s="43"/>
      <c r="L60" s="43"/>
      <c r="M60" s="43"/>
      <c r="N60" s="43"/>
      <c r="O60" s="43"/>
      <c r="P60" s="43"/>
      <c r="Q60" s="43">
        <v>0.51979999999999993</v>
      </c>
      <c r="R60" s="43">
        <v>8.6999999999999994E-3</v>
      </c>
      <c r="S60" s="43">
        <v>0.4501</v>
      </c>
      <c r="T60" s="43">
        <v>2.1399999999999999E-2</v>
      </c>
      <c r="U60" s="43"/>
      <c r="V60" s="43"/>
    </row>
    <row r="61" spans="1:22">
      <c r="A61" s="44"/>
      <c r="B61" s="44"/>
      <c r="C61" s="44" t="s">
        <v>1998</v>
      </c>
      <c r="D61" s="45">
        <f>'Orçamento Sintético'!I189</f>
        <v>298273.57</v>
      </c>
      <c r="E61" s="45" t="str">
        <f t="shared" ref="E61:V61" si="27">IF(E60="","",ROUND($D61*E60,2))</f>
        <v/>
      </c>
      <c r="F61" s="45" t="str">
        <f t="shared" si="27"/>
        <v/>
      </c>
      <c r="G61" s="45" t="str">
        <f t="shared" si="27"/>
        <v/>
      </c>
      <c r="H61" s="45" t="str">
        <f t="shared" si="27"/>
        <v/>
      </c>
      <c r="I61" s="45" t="str">
        <f t="shared" si="27"/>
        <v/>
      </c>
      <c r="J61" s="45" t="str">
        <f t="shared" si="27"/>
        <v/>
      </c>
      <c r="K61" s="45" t="str">
        <f t="shared" si="27"/>
        <v/>
      </c>
      <c r="L61" s="45" t="str">
        <f t="shared" si="27"/>
        <v/>
      </c>
      <c r="M61" s="45" t="str">
        <f t="shared" si="27"/>
        <v/>
      </c>
      <c r="N61" s="45" t="str">
        <f t="shared" si="27"/>
        <v/>
      </c>
      <c r="O61" s="45" t="str">
        <f t="shared" si="27"/>
        <v/>
      </c>
      <c r="P61" s="45" t="str">
        <f t="shared" si="27"/>
        <v/>
      </c>
      <c r="Q61" s="45">
        <f t="shared" si="27"/>
        <v>155042.6</v>
      </c>
      <c r="R61" s="45">
        <f t="shared" si="27"/>
        <v>2594.98</v>
      </c>
      <c r="S61" s="45">
        <f t="shared" si="27"/>
        <v>134252.93</v>
      </c>
      <c r="T61" s="45">
        <f t="shared" si="27"/>
        <v>6383.05</v>
      </c>
      <c r="U61" s="45" t="str">
        <f t="shared" si="27"/>
        <v/>
      </c>
      <c r="V61" s="45" t="str">
        <f t="shared" si="27"/>
        <v/>
      </c>
    </row>
    <row r="62" spans="1:22">
      <c r="A62" s="46" t="s">
        <v>71</v>
      </c>
      <c r="B62" s="46" t="s">
        <v>72</v>
      </c>
      <c r="C62" s="46" t="s">
        <v>1997</v>
      </c>
      <c r="D62" s="47">
        <v>1</v>
      </c>
      <c r="E62" s="47"/>
      <c r="F62" s="47"/>
      <c r="G62" s="47"/>
      <c r="H62" s="47"/>
      <c r="I62" s="47"/>
      <c r="J62" s="47"/>
      <c r="K62" s="47"/>
      <c r="L62" s="47"/>
      <c r="M62" s="47"/>
      <c r="N62" s="47"/>
      <c r="O62" s="47"/>
      <c r="P62" s="47"/>
      <c r="Q62" s="47"/>
      <c r="R62" s="47"/>
      <c r="S62" s="47">
        <v>1</v>
      </c>
      <c r="T62" s="47"/>
      <c r="U62" s="47"/>
      <c r="V62" s="47"/>
    </row>
    <row r="63" spans="1:22">
      <c r="A63" s="44"/>
      <c r="B63" s="44"/>
      <c r="C63" s="44" t="s">
        <v>1998</v>
      </c>
      <c r="D63" s="45">
        <f>'Orçamento Sintético'!I190</f>
        <v>134259.72</v>
      </c>
      <c r="E63" s="45" t="str">
        <f t="shared" ref="E63:V63" si="28">IF(E62="","",ROUND($D63*E62,2))</f>
        <v/>
      </c>
      <c r="F63" s="45" t="str">
        <f t="shared" si="28"/>
        <v/>
      </c>
      <c r="G63" s="45" t="str">
        <f t="shared" si="28"/>
        <v/>
      </c>
      <c r="H63" s="45" t="str">
        <f t="shared" si="28"/>
        <v/>
      </c>
      <c r="I63" s="45" t="str">
        <f t="shared" si="28"/>
        <v/>
      </c>
      <c r="J63" s="45" t="str">
        <f t="shared" si="28"/>
        <v/>
      </c>
      <c r="K63" s="45" t="str">
        <f t="shared" si="28"/>
        <v/>
      </c>
      <c r="L63" s="45" t="str">
        <f t="shared" si="28"/>
        <v/>
      </c>
      <c r="M63" s="45" t="str">
        <f t="shared" si="28"/>
        <v/>
      </c>
      <c r="N63" s="45" t="str">
        <f t="shared" si="28"/>
        <v/>
      </c>
      <c r="O63" s="45" t="str">
        <f t="shared" si="28"/>
        <v/>
      </c>
      <c r="P63" s="45" t="str">
        <f t="shared" si="28"/>
        <v/>
      </c>
      <c r="Q63" s="45" t="str">
        <f t="shared" si="28"/>
        <v/>
      </c>
      <c r="R63" s="45" t="str">
        <f t="shared" si="28"/>
        <v/>
      </c>
      <c r="S63" s="45">
        <f t="shared" si="28"/>
        <v>134259.72</v>
      </c>
      <c r="T63" s="45" t="str">
        <f t="shared" si="28"/>
        <v/>
      </c>
      <c r="U63" s="45" t="str">
        <f t="shared" si="28"/>
        <v/>
      </c>
      <c r="V63" s="45" t="str">
        <f t="shared" si="28"/>
        <v/>
      </c>
    </row>
    <row r="64" spans="1:22">
      <c r="A64" s="46" t="s">
        <v>73</v>
      </c>
      <c r="B64" s="46" t="s">
        <v>74</v>
      </c>
      <c r="C64" s="46" t="s">
        <v>1997</v>
      </c>
      <c r="D64" s="47">
        <v>1</v>
      </c>
      <c r="E64" s="47"/>
      <c r="F64" s="47"/>
      <c r="G64" s="47"/>
      <c r="H64" s="47"/>
      <c r="I64" s="47"/>
      <c r="J64" s="47"/>
      <c r="K64" s="47"/>
      <c r="L64" s="47"/>
      <c r="M64" s="47"/>
      <c r="N64" s="47"/>
      <c r="O64" s="47"/>
      <c r="P64" s="47"/>
      <c r="Q64" s="47">
        <v>1</v>
      </c>
      <c r="R64" s="47"/>
      <c r="S64" s="47"/>
      <c r="T64" s="47"/>
      <c r="U64" s="47"/>
      <c r="V64" s="47"/>
    </row>
    <row r="65" spans="1:22">
      <c r="A65" s="44"/>
      <c r="B65" s="44"/>
      <c r="C65" s="44" t="s">
        <v>1998</v>
      </c>
      <c r="D65" s="45">
        <f>'Orçamento Sintético'!I194</f>
        <v>155031.17000000001</v>
      </c>
      <c r="E65" s="45" t="str">
        <f t="shared" ref="E65:V65" si="29">IF(E64="","",ROUND($D65*E64,2))</f>
        <v/>
      </c>
      <c r="F65" s="45" t="str">
        <f t="shared" si="29"/>
        <v/>
      </c>
      <c r="G65" s="45" t="str">
        <f t="shared" si="29"/>
        <v/>
      </c>
      <c r="H65" s="45" t="str">
        <f t="shared" si="29"/>
        <v/>
      </c>
      <c r="I65" s="45" t="str">
        <f t="shared" si="29"/>
        <v/>
      </c>
      <c r="J65" s="45" t="str">
        <f t="shared" si="29"/>
        <v/>
      </c>
      <c r="K65" s="45" t="str">
        <f t="shared" si="29"/>
        <v/>
      </c>
      <c r="L65" s="45" t="str">
        <f t="shared" si="29"/>
        <v/>
      </c>
      <c r="M65" s="45" t="str">
        <f t="shared" si="29"/>
        <v/>
      </c>
      <c r="N65" s="45" t="str">
        <f t="shared" si="29"/>
        <v/>
      </c>
      <c r="O65" s="45" t="str">
        <f t="shared" si="29"/>
        <v/>
      </c>
      <c r="P65" s="45" t="str">
        <f t="shared" si="29"/>
        <v/>
      </c>
      <c r="Q65" s="45">
        <f t="shared" si="29"/>
        <v>155031.17000000001</v>
      </c>
      <c r="R65" s="45" t="str">
        <f t="shared" si="29"/>
        <v/>
      </c>
      <c r="S65" s="45" t="str">
        <f t="shared" si="29"/>
        <v/>
      </c>
      <c r="T65" s="45" t="str">
        <f t="shared" si="29"/>
        <v/>
      </c>
      <c r="U65" s="45" t="str">
        <f t="shared" si="29"/>
        <v/>
      </c>
      <c r="V65" s="45" t="str">
        <f t="shared" si="29"/>
        <v/>
      </c>
    </row>
    <row r="66" spans="1:22">
      <c r="A66" s="46" t="s">
        <v>75</v>
      </c>
      <c r="B66" s="46" t="s">
        <v>76</v>
      </c>
      <c r="C66" s="46" t="s">
        <v>1997</v>
      </c>
      <c r="D66" s="47">
        <v>1</v>
      </c>
      <c r="E66" s="47"/>
      <c r="F66" s="47"/>
      <c r="G66" s="47"/>
      <c r="H66" s="47"/>
      <c r="I66" s="47"/>
      <c r="J66" s="47"/>
      <c r="K66" s="47"/>
      <c r="L66" s="47"/>
      <c r="M66" s="47"/>
      <c r="N66" s="47"/>
      <c r="O66" s="47"/>
      <c r="P66" s="47"/>
      <c r="Q66" s="47"/>
      <c r="R66" s="47"/>
      <c r="S66" s="47"/>
      <c r="T66" s="47">
        <v>1</v>
      </c>
      <c r="U66" s="47"/>
      <c r="V66" s="47"/>
    </row>
    <row r="67" spans="1:22">
      <c r="A67" s="44"/>
      <c r="B67" s="44"/>
      <c r="C67" s="44" t="s">
        <v>1998</v>
      </c>
      <c r="D67" s="45">
        <f>'Orçamento Sintético'!I199</f>
        <v>6397.49</v>
      </c>
      <c r="E67" s="45" t="str">
        <f t="shared" ref="E67:V67" si="30">IF(E66="","",ROUND($D67*E66,2))</f>
        <v/>
      </c>
      <c r="F67" s="45" t="str">
        <f t="shared" si="30"/>
        <v/>
      </c>
      <c r="G67" s="45" t="str">
        <f t="shared" si="30"/>
        <v/>
      </c>
      <c r="H67" s="45" t="str">
        <f t="shared" si="30"/>
        <v/>
      </c>
      <c r="I67" s="45" t="str">
        <f t="shared" si="30"/>
        <v/>
      </c>
      <c r="J67" s="45" t="str">
        <f t="shared" si="30"/>
        <v/>
      </c>
      <c r="K67" s="45" t="str">
        <f t="shared" si="30"/>
        <v/>
      </c>
      <c r="L67" s="45" t="str">
        <f t="shared" si="30"/>
        <v/>
      </c>
      <c r="M67" s="45" t="str">
        <f t="shared" si="30"/>
        <v/>
      </c>
      <c r="N67" s="45" t="str">
        <f t="shared" si="30"/>
        <v/>
      </c>
      <c r="O67" s="45" t="str">
        <f t="shared" si="30"/>
        <v/>
      </c>
      <c r="P67" s="45" t="str">
        <f t="shared" si="30"/>
        <v/>
      </c>
      <c r="Q67" s="45" t="str">
        <f t="shared" si="30"/>
        <v/>
      </c>
      <c r="R67" s="45" t="str">
        <f t="shared" si="30"/>
        <v/>
      </c>
      <c r="S67" s="45" t="str">
        <f t="shared" si="30"/>
        <v/>
      </c>
      <c r="T67" s="45">
        <f t="shared" si="30"/>
        <v>6397.49</v>
      </c>
      <c r="U67" s="45" t="str">
        <f t="shared" si="30"/>
        <v/>
      </c>
      <c r="V67" s="45" t="str">
        <f t="shared" si="30"/>
        <v/>
      </c>
    </row>
    <row r="68" spans="1:22">
      <c r="A68" s="46" t="s">
        <v>77</v>
      </c>
      <c r="B68" s="46" t="s">
        <v>78</v>
      </c>
      <c r="C68" s="46" t="s">
        <v>1997</v>
      </c>
      <c r="D68" s="47">
        <v>1</v>
      </c>
      <c r="E68" s="47"/>
      <c r="F68" s="47"/>
      <c r="G68" s="47"/>
      <c r="H68" s="47"/>
      <c r="I68" s="47"/>
      <c r="J68" s="47"/>
      <c r="K68" s="47"/>
      <c r="L68" s="47"/>
      <c r="M68" s="47"/>
      <c r="N68" s="47"/>
      <c r="O68" s="47"/>
      <c r="P68" s="47"/>
      <c r="Q68" s="47"/>
      <c r="R68" s="47">
        <v>1</v>
      </c>
      <c r="S68" s="47"/>
      <c r="T68" s="47"/>
      <c r="U68" s="47"/>
      <c r="V68" s="47"/>
    </row>
    <row r="69" spans="1:22">
      <c r="A69" s="44"/>
      <c r="B69" s="44"/>
      <c r="C69" s="44" t="s">
        <v>1998</v>
      </c>
      <c r="D69" s="45">
        <f>'Orçamento Sintético'!I202</f>
        <v>2585.19</v>
      </c>
      <c r="E69" s="45" t="str">
        <f t="shared" ref="E69:V69" si="31">IF(E68="","",ROUND($D69*E68,2))</f>
        <v/>
      </c>
      <c r="F69" s="45" t="str">
        <f t="shared" si="31"/>
        <v/>
      </c>
      <c r="G69" s="45" t="str">
        <f t="shared" si="31"/>
        <v/>
      </c>
      <c r="H69" s="45" t="str">
        <f t="shared" si="31"/>
        <v/>
      </c>
      <c r="I69" s="45" t="str">
        <f t="shared" si="31"/>
        <v/>
      </c>
      <c r="J69" s="45" t="str">
        <f t="shared" si="31"/>
        <v/>
      </c>
      <c r="K69" s="45" t="str">
        <f t="shared" si="31"/>
        <v/>
      </c>
      <c r="L69" s="45" t="str">
        <f t="shared" si="31"/>
        <v/>
      </c>
      <c r="M69" s="45" t="str">
        <f t="shared" si="31"/>
        <v/>
      </c>
      <c r="N69" s="45" t="str">
        <f t="shared" si="31"/>
        <v/>
      </c>
      <c r="O69" s="45" t="str">
        <f t="shared" si="31"/>
        <v/>
      </c>
      <c r="P69" s="45" t="str">
        <f t="shared" si="31"/>
        <v/>
      </c>
      <c r="Q69" s="45" t="str">
        <f t="shared" si="31"/>
        <v/>
      </c>
      <c r="R69" s="45">
        <f t="shared" si="31"/>
        <v>2585.19</v>
      </c>
      <c r="S69" s="45" t="str">
        <f t="shared" si="31"/>
        <v/>
      </c>
      <c r="T69" s="45" t="str">
        <f t="shared" si="31"/>
        <v/>
      </c>
      <c r="U69" s="45" t="str">
        <f t="shared" si="31"/>
        <v/>
      </c>
      <c r="V69" s="45" t="str">
        <f t="shared" si="31"/>
        <v/>
      </c>
    </row>
    <row r="70" spans="1:22">
      <c r="A70" s="42" t="s">
        <v>79</v>
      </c>
      <c r="B70" s="42" t="s">
        <v>80</v>
      </c>
      <c r="C70" s="42" t="s">
        <v>1997</v>
      </c>
      <c r="D70" s="43">
        <v>1</v>
      </c>
      <c r="E70" s="43"/>
      <c r="F70" s="43"/>
      <c r="G70" s="43"/>
      <c r="H70" s="43"/>
      <c r="I70" s="43"/>
      <c r="J70" s="43"/>
      <c r="K70" s="43"/>
      <c r="L70" s="43"/>
      <c r="M70" s="43"/>
      <c r="N70" s="43"/>
      <c r="O70" s="43"/>
      <c r="P70" s="43"/>
      <c r="Q70" s="43"/>
      <c r="R70" s="43">
        <v>0.53270000000000006</v>
      </c>
      <c r="S70" s="43">
        <v>0.2336</v>
      </c>
      <c r="T70" s="43">
        <v>0.21029999999999999</v>
      </c>
      <c r="U70" s="43"/>
      <c r="V70" s="43">
        <v>2.3400000000000001E-2</v>
      </c>
    </row>
    <row r="71" spans="1:22">
      <c r="A71" s="44"/>
      <c r="B71" s="44"/>
      <c r="C71" s="44" t="s">
        <v>1998</v>
      </c>
      <c r="D71" s="45">
        <f>'Orçamento Sintético'!I206</f>
        <v>1034893.6800000002</v>
      </c>
      <c r="E71" s="45" t="str">
        <f t="shared" ref="E71:V71" si="32">IF(E70="","",ROUND($D71*E70,2))</f>
        <v/>
      </c>
      <c r="F71" s="45" t="str">
        <f t="shared" si="32"/>
        <v/>
      </c>
      <c r="G71" s="45" t="str">
        <f t="shared" si="32"/>
        <v/>
      </c>
      <c r="H71" s="45" t="str">
        <f t="shared" si="32"/>
        <v/>
      </c>
      <c r="I71" s="45" t="str">
        <f t="shared" si="32"/>
        <v/>
      </c>
      <c r="J71" s="45" t="str">
        <f t="shared" si="32"/>
        <v/>
      </c>
      <c r="K71" s="45" t="str">
        <f t="shared" si="32"/>
        <v/>
      </c>
      <c r="L71" s="45" t="str">
        <f t="shared" si="32"/>
        <v/>
      </c>
      <c r="M71" s="45" t="str">
        <f t="shared" si="32"/>
        <v/>
      </c>
      <c r="N71" s="45" t="str">
        <f t="shared" si="32"/>
        <v/>
      </c>
      <c r="O71" s="45" t="str">
        <f t="shared" si="32"/>
        <v/>
      </c>
      <c r="P71" s="45" t="str">
        <f t="shared" si="32"/>
        <v/>
      </c>
      <c r="Q71" s="45" t="str">
        <f t="shared" si="32"/>
        <v/>
      </c>
      <c r="R71" s="45">
        <f t="shared" si="32"/>
        <v>551287.86</v>
      </c>
      <c r="S71" s="45">
        <f t="shared" si="32"/>
        <v>241751.16</v>
      </c>
      <c r="T71" s="45">
        <f t="shared" si="32"/>
        <v>217638.14</v>
      </c>
      <c r="U71" s="45" t="str">
        <f t="shared" si="32"/>
        <v/>
      </c>
      <c r="V71" s="45">
        <f t="shared" si="32"/>
        <v>24216.51</v>
      </c>
    </row>
    <row r="72" spans="1:22">
      <c r="A72" s="46" t="s">
        <v>81</v>
      </c>
      <c r="B72" s="46" t="s">
        <v>82</v>
      </c>
      <c r="C72" s="46" t="s">
        <v>1997</v>
      </c>
      <c r="D72" s="47">
        <v>1</v>
      </c>
      <c r="E72" s="47"/>
      <c r="F72" s="47"/>
      <c r="G72" s="47"/>
      <c r="H72" s="47"/>
      <c r="I72" s="47"/>
      <c r="J72" s="47"/>
      <c r="K72" s="47"/>
      <c r="L72" s="47"/>
      <c r="M72" s="47"/>
      <c r="N72" s="47"/>
      <c r="O72" s="47"/>
      <c r="P72" s="47"/>
      <c r="Q72" s="47"/>
      <c r="R72" s="47">
        <v>1</v>
      </c>
      <c r="S72" s="47"/>
      <c r="T72" s="47"/>
      <c r="U72" s="47"/>
      <c r="V72" s="47"/>
    </row>
    <row r="73" spans="1:22">
      <c r="A73" s="44"/>
      <c r="B73" s="44"/>
      <c r="C73" s="44" t="s">
        <v>1998</v>
      </c>
      <c r="D73" s="45">
        <f>'Orçamento Sintético'!I207</f>
        <v>271193.06</v>
      </c>
      <c r="E73" s="45" t="str">
        <f t="shared" ref="E73:V73" si="33">IF(E72="","",ROUND($D73*E72,2))</f>
        <v/>
      </c>
      <c r="F73" s="45" t="str">
        <f t="shared" si="33"/>
        <v/>
      </c>
      <c r="G73" s="45" t="str">
        <f t="shared" si="33"/>
        <v/>
      </c>
      <c r="H73" s="45" t="str">
        <f t="shared" si="33"/>
        <v/>
      </c>
      <c r="I73" s="45" t="str">
        <f t="shared" si="33"/>
        <v/>
      </c>
      <c r="J73" s="45" t="str">
        <f t="shared" si="33"/>
        <v/>
      </c>
      <c r="K73" s="45" t="str">
        <f t="shared" si="33"/>
        <v/>
      </c>
      <c r="L73" s="45" t="str">
        <f t="shared" si="33"/>
        <v/>
      </c>
      <c r="M73" s="45" t="str">
        <f t="shared" si="33"/>
        <v/>
      </c>
      <c r="N73" s="45" t="str">
        <f t="shared" si="33"/>
        <v/>
      </c>
      <c r="O73" s="45" t="str">
        <f t="shared" si="33"/>
        <v/>
      </c>
      <c r="P73" s="45" t="str">
        <f t="shared" si="33"/>
        <v/>
      </c>
      <c r="Q73" s="45" t="str">
        <f t="shared" si="33"/>
        <v/>
      </c>
      <c r="R73" s="45">
        <f t="shared" si="33"/>
        <v>271193.06</v>
      </c>
      <c r="S73" s="45" t="str">
        <f t="shared" si="33"/>
        <v/>
      </c>
      <c r="T73" s="45" t="str">
        <f t="shared" si="33"/>
        <v/>
      </c>
      <c r="U73" s="45" t="str">
        <f t="shared" si="33"/>
        <v/>
      </c>
      <c r="V73" s="45" t="str">
        <f t="shared" si="33"/>
        <v/>
      </c>
    </row>
    <row r="74" spans="1:22">
      <c r="A74" s="46" t="s">
        <v>83</v>
      </c>
      <c r="B74" s="46" t="s">
        <v>84</v>
      </c>
      <c r="C74" s="46" t="s">
        <v>1997</v>
      </c>
      <c r="D74" s="47">
        <v>1</v>
      </c>
      <c r="E74" s="47"/>
      <c r="F74" s="47"/>
      <c r="G74" s="47"/>
      <c r="H74" s="47"/>
      <c r="I74" s="47"/>
      <c r="J74" s="47"/>
      <c r="K74" s="47"/>
      <c r="L74" s="47"/>
      <c r="M74" s="47"/>
      <c r="N74" s="47"/>
      <c r="O74" s="47"/>
      <c r="P74" s="47"/>
      <c r="Q74" s="47"/>
      <c r="R74" s="47">
        <v>1</v>
      </c>
      <c r="S74" s="47"/>
      <c r="T74" s="47"/>
      <c r="U74" s="47"/>
      <c r="V74" s="47"/>
    </row>
    <row r="75" spans="1:22">
      <c r="A75" s="44"/>
      <c r="B75" s="44"/>
      <c r="C75" s="44" t="s">
        <v>1998</v>
      </c>
      <c r="D75" s="45">
        <f>'Orçamento Sintético'!I220</f>
        <v>280091.08</v>
      </c>
      <c r="E75" s="45" t="str">
        <f t="shared" ref="E75:V75" si="34">IF(E74="","",ROUND($D75*E74,2))</f>
        <v/>
      </c>
      <c r="F75" s="45" t="str">
        <f t="shared" si="34"/>
        <v/>
      </c>
      <c r="G75" s="45" t="str">
        <f t="shared" si="34"/>
        <v/>
      </c>
      <c r="H75" s="45" t="str">
        <f t="shared" si="34"/>
        <v/>
      </c>
      <c r="I75" s="45" t="str">
        <f t="shared" si="34"/>
        <v/>
      </c>
      <c r="J75" s="45" t="str">
        <f t="shared" si="34"/>
        <v/>
      </c>
      <c r="K75" s="45" t="str">
        <f t="shared" si="34"/>
        <v/>
      </c>
      <c r="L75" s="45" t="str">
        <f t="shared" si="34"/>
        <v/>
      </c>
      <c r="M75" s="45" t="str">
        <f t="shared" si="34"/>
        <v/>
      </c>
      <c r="N75" s="45" t="str">
        <f t="shared" si="34"/>
        <v/>
      </c>
      <c r="O75" s="45" t="str">
        <f t="shared" si="34"/>
        <v/>
      </c>
      <c r="P75" s="45" t="str">
        <f t="shared" si="34"/>
        <v/>
      </c>
      <c r="Q75" s="45" t="str">
        <f t="shared" si="34"/>
        <v/>
      </c>
      <c r="R75" s="45">
        <f t="shared" si="34"/>
        <v>280091.08</v>
      </c>
      <c r="S75" s="45" t="str">
        <f t="shared" si="34"/>
        <v/>
      </c>
      <c r="T75" s="45" t="str">
        <f t="shared" si="34"/>
        <v/>
      </c>
      <c r="U75" s="45" t="str">
        <f t="shared" si="34"/>
        <v/>
      </c>
      <c r="V75" s="45" t="str">
        <f t="shared" si="34"/>
        <v/>
      </c>
    </row>
    <row r="76" spans="1:22">
      <c r="A76" s="46" t="s">
        <v>85</v>
      </c>
      <c r="B76" s="46" t="s">
        <v>86</v>
      </c>
      <c r="C76" s="46" t="s">
        <v>1997</v>
      </c>
      <c r="D76" s="47">
        <v>1</v>
      </c>
      <c r="E76" s="47"/>
      <c r="F76" s="47"/>
      <c r="G76" s="47"/>
      <c r="H76" s="47"/>
      <c r="I76" s="47"/>
      <c r="J76" s="47"/>
      <c r="K76" s="47"/>
      <c r="L76" s="47"/>
      <c r="M76" s="47"/>
      <c r="N76" s="47"/>
      <c r="O76" s="47"/>
      <c r="P76" s="47"/>
      <c r="Q76" s="47"/>
      <c r="R76" s="47"/>
      <c r="S76" s="47">
        <v>1</v>
      </c>
      <c r="T76" s="47"/>
      <c r="U76" s="47"/>
      <c r="V76" s="47"/>
    </row>
    <row r="77" spans="1:22">
      <c r="A77" s="44"/>
      <c r="B77" s="44"/>
      <c r="C77" s="44" t="s">
        <v>1998</v>
      </c>
      <c r="D77" s="45">
        <f>'Orçamento Sintético'!I231</f>
        <v>241704.43000000002</v>
      </c>
      <c r="E77" s="45" t="str">
        <f t="shared" ref="E77:V77" si="35">IF(E76="","",ROUND($D77*E76,2))</f>
        <v/>
      </c>
      <c r="F77" s="45" t="str">
        <f t="shared" si="35"/>
        <v/>
      </c>
      <c r="G77" s="45" t="str">
        <f t="shared" si="35"/>
        <v/>
      </c>
      <c r="H77" s="45" t="str">
        <f t="shared" si="35"/>
        <v/>
      </c>
      <c r="I77" s="45" t="str">
        <f t="shared" si="35"/>
        <v/>
      </c>
      <c r="J77" s="45" t="str">
        <f t="shared" si="35"/>
        <v/>
      </c>
      <c r="K77" s="45" t="str">
        <f t="shared" si="35"/>
        <v/>
      </c>
      <c r="L77" s="45" t="str">
        <f t="shared" si="35"/>
        <v/>
      </c>
      <c r="M77" s="45" t="str">
        <f t="shared" si="35"/>
        <v/>
      </c>
      <c r="N77" s="45" t="str">
        <f t="shared" si="35"/>
        <v/>
      </c>
      <c r="O77" s="45" t="str">
        <f t="shared" si="35"/>
        <v/>
      </c>
      <c r="P77" s="45" t="str">
        <f t="shared" si="35"/>
        <v/>
      </c>
      <c r="Q77" s="45" t="str">
        <f t="shared" si="35"/>
        <v/>
      </c>
      <c r="R77" s="45" t="str">
        <f t="shared" si="35"/>
        <v/>
      </c>
      <c r="S77" s="45">
        <f t="shared" si="35"/>
        <v>241704.43</v>
      </c>
      <c r="T77" s="45" t="str">
        <f t="shared" si="35"/>
        <v/>
      </c>
      <c r="U77" s="45" t="str">
        <f t="shared" si="35"/>
        <v/>
      </c>
      <c r="V77" s="45" t="str">
        <f t="shared" si="35"/>
        <v/>
      </c>
    </row>
    <row r="78" spans="1:22">
      <c r="A78" s="46" t="s">
        <v>87</v>
      </c>
      <c r="B78" s="46" t="s">
        <v>88</v>
      </c>
      <c r="C78" s="46" t="s">
        <v>1997</v>
      </c>
      <c r="D78" s="47">
        <v>1</v>
      </c>
      <c r="E78" s="47"/>
      <c r="F78" s="47"/>
      <c r="G78" s="47"/>
      <c r="H78" s="47"/>
      <c r="I78" s="47"/>
      <c r="J78" s="47"/>
      <c r="K78" s="47"/>
      <c r="L78" s="47"/>
      <c r="M78" s="47"/>
      <c r="N78" s="47"/>
      <c r="O78" s="47"/>
      <c r="P78" s="47"/>
      <c r="Q78" s="47"/>
      <c r="R78" s="47"/>
      <c r="S78" s="47"/>
      <c r="T78" s="47">
        <v>1</v>
      </c>
      <c r="U78" s="47"/>
      <c r="V78" s="47"/>
    </row>
    <row r="79" spans="1:22">
      <c r="A79" s="44"/>
      <c r="B79" s="44"/>
      <c r="C79" s="44" t="s">
        <v>1998</v>
      </c>
      <c r="D79" s="45">
        <f>'Orçamento Sintético'!I244</f>
        <v>217669.87</v>
      </c>
      <c r="E79" s="45" t="str">
        <f t="shared" ref="E79:V79" si="36">IF(E78="","",ROUND($D79*E78,2))</f>
        <v/>
      </c>
      <c r="F79" s="45" t="str">
        <f t="shared" si="36"/>
        <v/>
      </c>
      <c r="G79" s="45" t="str">
        <f t="shared" si="36"/>
        <v/>
      </c>
      <c r="H79" s="45" t="str">
        <f t="shared" si="36"/>
        <v/>
      </c>
      <c r="I79" s="45" t="str">
        <f t="shared" si="36"/>
        <v/>
      </c>
      <c r="J79" s="45" t="str">
        <f t="shared" si="36"/>
        <v/>
      </c>
      <c r="K79" s="45" t="str">
        <f t="shared" si="36"/>
        <v/>
      </c>
      <c r="L79" s="45" t="str">
        <f t="shared" si="36"/>
        <v/>
      </c>
      <c r="M79" s="45" t="str">
        <f t="shared" si="36"/>
        <v/>
      </c>
      <c r="N79" s="45" t="str">
        <f t="shared" si="36"/>
        <v/>
      </c>
      <c r="O79" s="45" t="str">
        <f t="shared" si="36"/>
        <v/>
      </c>
      <c r="P79" s="45" t="str">
        <f t="shared" si="36"/>
        <v/>
      </c>
      <c r="Q79" s="45" t="str">
        <f t="shared" si="36"/>
        <v/>
      </c>
      <c r="R79" s="45" t="str">
        <f t="shared" si="36"/>
        <v/>
      </c>
      <c r="S79" s="45" t="str">
        <f t="shared" si="36"/>
        <v/>
      </c>
      <c r="T79" s="45">
        <f t="shared" si="36"/>
        <v>217669.87</v>
      </c>
      <c r="U79" s="45" t="str">
        <f t="shared" si="36"/>
        <v/>
      </c>
      <c r="V79" s="45" t="str">
        <f t="shared" si="36"/>
        <v/>
      </c>
    </row>
    <row r="80" spans="1:22">
      <c r="A80" s="46" t="s">
        <v>89</v>
      </c>
      <c r="B80" s="46" t="s">
        <v>90</v>
      </c>
      <c r="C80" s="46" t="s">
        <v>1997</v>
      </c>
      <c r="D80" s="47">
        <v>1</v>
      </c>
      <c r="E80" s="47"/>
      <c r="F80" s="47"/>
      <c r="G80" s="47"/>
      <c r="H80" s="47"/>
      <c r="I80" s="47"/>
      <c r="J80" s="47"/>
      <c r="K80" s="47"/>
      <c r="L80" s="47"/>
      <c r="M80" s="47"/>
      <c r="N80" s="47"/>
      <c r="O80" s="47"/>
      <c r="P80" s="47"/>
      <c r="Q80" s="47"/>
      <c r="R80" s="47"/>
      <c r="S80" s="47"/>
      <c r="T80" s="47"/>
      <c r="U80" s="47"/>
      <c r="V80" s="47">
        <v>1</v>
      </c>
    </row>
    <row r="81" spans="1:22">
      <c r="A81" s="44"/>
      <c r="B81" s="44"/>
      <c r="C81" s="44" t="s">
        <v>1998</v>
      </c>
      <c r="D81" s="45">
        <f>'Orçamento Sintético'!I249</f>
        <v>24235.24</v>
      </c>
      <c r="E81" s="45" t="str">
        <f t="shared" ref="E81:V81" si="37">IF(E80="","",ROUND($D81*E80,2))</f>
        <v/>
      </c>
      <c r="F81" s="45" t="str">
        <f t="shared" si="37"/>
        <v/>
      </c>
      <c r="G81" s="45" t="str">
        <f t="shared" si="37"/>
        <v/>
      </c>
      <c r="H81" s="45" t="str">
        <f t="shared" si="37"/>
        <v/>
      </c>
      <c r="I81" s="45" t="str">
        <f t="shared" si="37"/>
        <v/>
      </c>
      <c r="J81" s="45" t="str">
        <f t="shared" si="37"/>
        <v/>
      </c>
      <c r="K81" s="45" t="str">
        <f t="shared" si="37"/>
        <v/>
      </c>
      <c r="L81" s="45" t="str">
        <f t="shared" si="37"/>
        <v/>
      </c>
      <c r="M81" s="45" t="str">
        <f t="shared" si="37"/>
        <v/>
      </c>
      <c r="N81" s="45" t="str">
        <f t="shared" si="37"/>
        <v/>
      </c>
      <c r="O81" s="45" t="str">
        <f t="shared" si="37"/>
        <v/>
      </c>
      <c r="P81" s="45" t="str">
        <f t="shared" si="37"/>
        <v/>
      </c>
      <c r="Q81" s="45" t="str">
        <f t="shared" si="37"/>
        <v/>
      </c>
      <c r="R81" s="45" t="str">
        <f t="shared" si="37"/>
        <v/>
      </c>
      <c r="S81" s="45" t="str">
        <f t="shared" si="37"/>
        <v/>
      </c>
      <c r="T81" s="45" t="str">
        <f t="shared" si="37"/>
        <v/>
      </c>
      <c r="U81" s="45" t="str">
        <f t="shared" si="37"/>
        <v/>
      </c>
      <c r="V81" s="45">
        <f t="shared" si="37"/>
        <v>24235.24</v>
      </c>
    </row>
    <row r="82" spans="1:22">
      <c r="A82" s="42" t="s">
        <v>91</v>
      </c>
      <c r="B82" s="42" t="s">
        <v>92</v>
      </c>
      <c r="C82" s="42" t="s">
        <v>1997</v>
      </c>
      <c r="D82" s="43">
        <v>1</v>
      </c>
      <c r="E82" s="43"/>
      <c r="F82" s="43"/>
      <c r="G82" s="43"/>
      <c r="H82" s="43"/>
      <c r="I82" s="43"/>
      <c r="J82" s="43"/>
      <c r="K82" s="43"/>
      <c r="L82" s="43"/>
      <c r="M82" s="43">
        <v>5.3400000000000003E-2</v>
      </c>
      <c r="N82" s="43"/>
      <c r="O82" s="43"/>
      <c r="P82" s="43"/>
      <c r="Q82" s="43">
        <v>7.9699999999999993E-2</v>
      </c>
      <c r="R82" s="43">
        <v>0.11219999999999999</v>
      </c>
      <c r="S82" s="43">
        <v>0.50759999999999994</v>
      </c>
      <c r="T82" s="43">
        <v>3.6299999999999999E-2</v>
      </c>
      <c r="U82" s="43">
        <v>0.21079999999999999</v>
      </c>
      <c r="V82" s="43"/>
    </row>
    <row r="83" spans="1:22">
      <c r="A83" s="44"/>
      <c r="B83" s="44"/>
      <c r="C83" s="44" t="s">
        <v>1998</v>
      </c>
      <c r="D83" s="45">
        <f>'Orçamento Sintético'!I251</f>
        <v>396849.75999999989</v>
      </c>
      <c r="E83" s="45" t="str">
        <f t="shared" ref="E83:V83" si="38">IF(E82="","",ROUND($D83*E82,2))</f>
        <v/>
      </c>
      <c r="F83" s="45" t="str">
        <f t="shared" si="38"/>
        <v/>
      </c>
      <c r="G83" s="45" t="str">
        <f t="shared" si="38"/>
        <v/>
      </c>
      <c r="H83" s="45" t="str">
        <f t="shared" si="38"/>
        <v/>
      </c>
      <c r="I83" s="45" t="str">
        <f t="shared" si="38"/>
        <v/>
      </c>
      <c r="J83" s="45" t="str">
        <f t="shared" si="38"/>
        <v/>
      </c>
      <c r="K83" s="45" t="str">
        <f t="shared" si="38"/>
        <v/>
      </c>
      <c r="L83" s="45" t="str">
        <f t="shared" si="38"/>
        <v/>
      </c>
      <c r="M83" s="45">
        <f t="shared" si="38"/>
        <v>21191.78</v>
      </c>
      <c r="N83" s="45" t="str">
        <f t="shared" si="38"/>
        <v/>
      </c>
      <c r="O83" s="45" t="str">
        <f t="shared" si="38"/>
        <v/>
      </c>
      <c r="P83" s="45" t="str">
        <f t="shared" si="38"/>
        <v/>
      </c>
      <c r="Q83" s="45">
        <f t="shared" si="38"/>
        <v>31628.93</v>
      </c>
      <c r="R83" s="45">
        <f t="shared" si="38"/>
        <v>44526.54</v>
      </c>
      <c r="S83" s="45">
        <f t="shared" si="38"/>
        <v>201440.94</v>
      </c>
      <c r="T83" s="45">
        <f t="shared" si="38"/>
        <v>14405.65</v>
      </c>
      <c r="U83" s="45">
        <f t="shared" si="38"/>
        <v>83655.929999999993</v>
      </c>
      <c r="V83" s="45" t="str">
        <f t="shared" si="38"/>
        <v/>
      </c>
    </row>
    <row r="84" spans="1:22">
      <c r="A84" s="46" t="s">
        <v>93</v>
      </c>
      <c r="B84" s="46" t="s">
        <v>94</v>
      </c>
      <c r="C84" s="46" t="s">
        <v>1997</v>
      </c>
      <c r="D84" s="47">
        <v>1</v>
      </c>
      <c r="E84" s="47"/>
      <c r="F84" s="47"/>
      <c r="G84" s="47"/>
      <c r="H84" s="47"/>
      <c r="I84" s="47"/>
      <c r="J84" s="47"/>
      <c r="K84" s="47"/>
      <c r="L84" s="47"/>
      <c r="M84" s="47">
        <v>1</v>
      </c>
      <c r="N84" s="47"/>
      <c r="O84" s="47"/>
      <c r="P84" s="47"/>
      <c r="Q84" s="47"/>
      <c r="R84" s="47"/>
      <c r="S84" s="47"/>
      <c r="T84" s="47"/>
      <c r="U84" s="47"/>
      <c r="V84" s="47"/>
    </row>
    <row r="85" spans="1:22">
      <c r="A85" s="44"/>
      <c r="B85" s="44"/>
      <c r="C85" s="44" t="s">
        <v>1998</v>
      </c>
      <c r="D85" s="45">
        <f>'Orçamento Sintético'!I252</f>
        <v>21193.21</v>
      </c>
      <c r="E85" s="45" t="str">
        <f t="shared" ref="E85:V85" si="39">IF(E84="","",ROUND($D85*E84,2))</f>
        <v/>
      </c>
      <c r="F85" s="45" t="str">
        <f t="shared" si="39"/>
        <v/>
      </c>
      <c r="G85" s="45" t="str">
        <f t="shared" si="39"/>
        <v/>
      </c>
      <c r="H85" s="45" t="str">
        <f t="shared" si="39"/>
        <v/>
      </c>
      <c r="I85" s="45" t="str">
        <f t="shared" si="39"/>
        <v/>
      </c>
      <c r="J85" s="45" t="str">
        <f t="shared" si="39"/>
        <v/>
      </c>
      <c r="K85" s="45" t="str">
        <f t="shared" si="39"/>
        <v/>
      </c>
      <c r="L85" s="45" t="str">
        <f t="shared" si="39"/>
        <v/>
      </c>
      <c r="M85" s="45">
        <f t="shared" si="39"/>
        <v>21193.21</v>
      </c>
      <c r="N85" s="45" t="str">
        <f t="shared" si="39"/>
        <v/>
      </c>
      <c r="O85" s="45" t="str">
        <f t="shared" si="39"/>
        <v/>
      </c>
      <c r="P85" s="45" t="str">
        <f t="shared" si="39"/>
        <v/>
      </c>
      <c r="Q85" s="45" t="str">
        <f t="shared" si="39"/>
        <v/>
      </c>
      <c r="R85" s="45" t="str">
        <f t="shared" si="39"/>
        <v/>
      </c>
      <c r="S85" s="45" t="str">
        <f t="shared" si="39"/>
        <v/>
      </c>
      <c r="T85" s="45" t="str">
        <f t="shared" si="39"/>
        <v/>
      </c>
      <c r="U85" s="45" t="str">
        <f t="shared" si="39"/>
        <v/>
      </c>
      <c r="V85" s="45" t="str">
        <f t="shared" si="39"/>
        <v/>
      </c>
    </row>
    <row r="86" spans="1:22">
      <c r="A86" s="46" t="s">
        <v>95</v>
      </c>
      <c r="B86" s="46" t="s">
        <v>1999</v>
      </c>
      <c r="C86" s="46" t="s">
        <v>1997</v>
      </c>
      <c r="D86" s="47">
        <v>1</v>
      </c>
      <c r="E86" s="47"/>
      <c r="F86" s="47"/>
      <c r="G86" s="47"/>
      <c r="H86" s="47"/>
      <c r="I86" s="47"/>
      <c r="J86" s="47"/>
      <c r="K86" s="47"/>
      <c r="L86" s="47"/>
      <c r="M86" s="47"/>
      <c r="N86" s="47"/>
      <c r="O86" s="47"/>
      <c r="P86" s="47"/>
      <c r="Q86" s="47">
        <v>1</v>
      </c>
      <c r="R86" s="47"/>
      <c r="S86" s="47"/>
      <c r="T86" s="47"/>
      <c r="U86" s="47"/>
      <c r="V86" s="47"/>
    </row>
    <row r="87" spans="1:22">
      <c r="A87" s="44"/>
      <c r="B87" s="44"/>
      <c r="C87" s="44" t="s">
        <v>1998</v>
      </c>
      <c r="D87" s="45">
        <f>'Orçamento Sintético'!I292</f>
        <v>25100.649999999998</v>
      </c>
      <c r="E87" s="45" t="str">
        <f t="shared" ref="E87:V87" si="40">IF(E86="","",ROUND($D87*E86,2))</f>
        <v/>
      </c>
      <c r="F87" s="45" t="str">
        <f t="shared" si="40"/>
        <v/>
      </c>
      <c r="G87" s="45" t="str">
        <f t="shared" si="40"/>
        <v/>
      </c>
      <c r="H87" s="45" t="str">
        <f t="shared" si="40"/>
        <v/>
      </c>
      <c r="I87" s="45" t="str">
        <f t="shared" si="40"/>
        <v/>
      </c>
      <c r="J87" s="45" t="str">
        <f t="shared" si="40"/>
        <v/>
      </c>
      <c r="K87" s="45" t="str">
        <f t="shared" si="40"/>
        <v/>
      </c>
      <c r="L87" s="45" t="str">
        <f t="shared" si="40"/>
        <v/>
      </c>
      <c r="M87" s="45" t="str">
        <f t="shared" si="40"/>
        <v/>
      </c>
      <c r="N87" s="45" t="str">
        <f t="shared" si="40"/>
        <v/>
      </c>
      <c r="O87" s="45" t="str">
        <f t="shared" si="40"/>
        <v/>
      </c>
      <c r="P87" s="45" t="str">
        <f t="shared" si="40"/>
        <v/>
      </c>
      <c r="Q87" s="45">
        <f t="shared" si="40"/>
        <v>25100.65</v>
      </c>
      <c r="R87" s="45" t="str">
        <f t="shared" si="40"/>
        <v/>
      </c>
      <c r="S87" s="45" t="str">
        <f t="shared" si="40"/>
        <v/>
      </c>
      <c r="T87" s="45" t="str">
        <f t="shared" si="40"/>
        <v/>
      </c>
      <c r="U87" s="45" t="str">
        <f t="shared" si="40"/>
        <v/>
      </c>
      <c r="V87" s="45" t="str">
        <f t="shared" si="40"/>
        <v/>
      </c>
    </row>
    <row r="88" spans="1:22">
      <c r="A88" s="46" t="s">
        <v>97</v>
      </c>
      <c r="B88" s="46" t="s">
        <v>2000</v>
      </c>
      <c r="C88" s="46" t="s">
        <v>1997</v>
      </c>
      <c r="D88" s="47">
        <v>1</v>
      </c>
      <c r="E88" s="47"/>
      <c r="F88" s="47"/>
      <c r="G88" s="47"/>
      <c r="H88" s="47"/>
      <c r="I88" s="47"/>
      <c r="J88" s="47"/>
      <c r="K88" s="47"/>
      <c r="L88" s="47"/>
      <c r="M88" s="47"/>
      <c r="N88" s="47"/>
      <c r="O88" s="47"/>
      <c r="P88" s="47"/>
      <c r="Q88" s="47">
        <v>1</v>
      </c>
      <c r="R88" s="47"/>
      <c r="S88" s="47"/>
      <c r="T88" s="47"/>
      <c r="U88" s="47"/>
      <c r="V88" s="47"/>
    </row>
    <row r="89" spans="1:22">
      <c r="A89" s="44"/>
      <c r="B89" s="44"/>
      <c r="C89" s="44" t="s">
        <v>1998</v>
      </c>
      <c r="D89" s="45">
        <f>'Orçamento Sintético'!I327</f>
        <v>6508.58</v>
      </c>
      <c r="E89" s="45" t="str">
        <f t="shared" ref="E89:V89" si="41">IF(E88="","",ROUND($D89*E88,2))</f>
        <v/>
      </c>
      <c r="F89" s="45" t="str">
        <f t="shared" si="41"/>
        <v/>
      </c>
      <c r="G89" s="45" t="str">
        <f t="shared" si="41"/>
        <v/>
      </c>
      <c r="H89" s="45" t="str">
        <f t="shared" si="41"/>
        <v/>
      </c>
      <c r="I89" s="45" t="str">
        <f t="shared" si="41"/>
        <v/>
      </c>
      <c r="J89" s="45" t="str">
        <f t="shared" si="41"/>
        <v/>
      </c>
      <c r="K89" s="45" t="str">
        <f t="shared" si="41"/>
        <v/>
      </c>
      <c r="L89" s="45" t="str">
        <f t="shared" si="41"/>
        <v/>
      </c>
      <c r="M89" s="45" t="str">
        <f t="shared" si="41"/>
        <v/>
      </c>
      <c r="N89" s="45" t="str">
        <f t="shared" si="41"/>
        <v/>
      </c>
      <c r="O89" s="45" t="str">
        <f t="shared" si="41"/>
        <v/>
      </c>
      <c r="P89" s="45" t="str">
        <f t="shared" si="41"/>
        <v/>
      </c>
      <c r="Q89" s="45">
        <f t="shared" si="41"/>
        <v>6508.58</v>
      </c>
      <c r="R89" s="45" t="str">
        <f t="shared" si="41"/>
        <v/>
      </c>
      <c r="S89" s="45" t="str">
        <f t="shared" si="41"/>
        <v/>
      </c>
      <c r="T89" s="45" t="str">
        <f t="shared" si="41"/>
        <v/>
      </c>
      <c r="U89" s="45" t="str">
        <f t="shared" si="41"/>
        <v/>
      </c>
      <c r="V89" s="45" t="str">
        <f t="shared" si="41"/>
        <v/>
      </c>
    </row>
    <row r="90" spans="1:22">
      <c r="A90" s="46" t="s">
        <v>99</v>
      </c>
      <c r="B90" s="46" t="s">
        <v>2001</v>
      </c>
      <c r="C90" s="46" t="s">
        <v>1997</v>
      </c>
      <c r="D90" s="47">
        <v>1</v>
      </c>
      <c r="E90" s="47"/>
      <c r="F90" s="47"/>
      <c r="G90" s="47"/>
      <c r="H90" s="47"/>
      <c r="I90" s="47"/>
      <c r="J90" s="47"/>
      <c r="K90" s="47"/>
      <c r="L90" s="47"/>
      <c r="M90" s="47"/>
      <c r="N90" s="47"/>
      <c r="O90" s="47"/>
      <c r="P90" s="47"/>
      <c r="Q90" s="47"/>
      <c r="R90" s="47">
        <v>1</v>
      </c>
      <c r="S90" s="47"/>
      <c r="T90" s="47"/>
      <c r="U90" s="47"/>
      <c r="V90" s="47"/>
    </row>
    <row r="91" spans="1:22">
      <c r="A91" s="44"/>
      <c r="B91" s="44"/>
      <c r="C91" s="44" t="s">
        <v>1998</v>
      </c>
      <c r="D91" s="45">
        <f>'Orçamento Sintético'!I352</f>
        <v>38811.01</v>
      </c>
      <c r="E91" s="45" t="str">
        <f t="shared" ref="E91:V91" si="42">IF(E90="","",ROUND($D91*E90,2))</f>
        <v/>
      </c>
      <c r="F91" s="45" t="str">
        <f t="shared" si="42"/>
        <v/>
      </c>
      <c r="G91" s="45" t="str">
        <f t="shared" si="42"/>
        <v/>
      </c>
      <c r="H91" s="45" t="str">
        <f t="shared" si="42"/>
        <v/>
      </c>
      <c r="I91" s="45" t="str">
        <f t="shared" si="42"/>
        <v/>
      </c>
      <c r="J91" s="45" t="str">
        <f t="shared" si="42"/>
        <v/>
      </c>
      <c r="K91" s="45" t="str">
        <f t="shared" si="42"/>
        <v/>
      </c>
      <c r="L91" s="45" t="str">
        <f t="shared" si="42"/>
        <v/>
      </c>
      <c r="M91" s="45" t="str">
        <f t="shared" si="42"/>
        <v/>
      </c>
      <c r="N91" s="45" t="str">
        <f t="shared" si="42"/>
        <v/>
      </c>
      <c r="O91" s="45" t="str">
        <f t="shared" si="42"/>
        <v/>
      </c>
      <c r="P91" s="45" t="str">
        <f t="shared" si="42"/>
        <v/>
      </c>
      <c r="Q91" s="45" t="str">
        <f t="shared" si="42"/>
        <v/>
      </c>
      <c r="R91" s="45">
        <f t="shared" si="42"/>
        <v>38811.01</v>
      </c>
      <c r="S91" s="45" t="str">
        <f t="shared" si="42"/>
        <v/>
      </c>
      <c r="T91" s="45" t="str">
        <f t="shared" si="42"/>
        <v/>
      </c>
      <c r="U91" s="45" t="str">
        <f t="shared" si="42"/>
        <v/>
      </c>
      <c r="V91" s="45" t="str">
        <f t="shared" si="42"/>
        <v/>
      </c>
    </row>
    <row r="92" spans="1:22">
      <c r="A92" s="46" t="s">
        <v>101</v>
      </c>
      <c r="B92" s="46" t="s">
        <v>2002</v>
      </c>
      <c r="C92" s="46" t="s">
        <v>1997</v>
      </c>
      <c r="D92" s="47">
        <v>1</v>
      </c>
      <c r="E92" s="47"/>
      <c r="F92" s="47"/>
      <c r="G92" s="47"/>
      <c r="H92" s="47"/>
      <c r="I92" s="47"/>
      <c r="J92" s="47"/>
      <c r="K92" s="47"/>
      <c r="L92" s="47"/>
      <c r="M92" s="47"/>
      <c r="N92" s="47"/>
      <c r="O92" s="47"/>
      <c r="P92" s="47"/>
      <c r="Q92" s="47">
        <v>1</v>
      </c>
      <c r="R92" s="47"/>
      <c r="S92" s="47"/>
      <c r="T92" s="47"/>
      <c r="U92" s="47"/>
      <c r="V92" s="47"/>
    </row>
    <row r="93" spans="1:22">
      <c r="A93" s="44"/>
      <c r="B93" s="44"/>
      <c r="C93" s="44" t="s">
        <v>1998</v>
      </c>
      <c r="D93" s="45">
        <f>'Orçamento Sintético'!I388</f>
        <v>5735.27</v>
      </c>
      <c r="E93" s="45" t="str">
        <f t="shared" ref="E93:V93" si="43">IF(E92="","",ROUND($D93*E92,2))</f>
        <v/>
      </c>
      <c r="F93" s="45" t="str">
        <f t="shared" si="43"/>
        <v/>
      </c>
      <c r="G93" s="45" t="str">
        <f t="shared" si="43"/>
        <v/>
      </c>
      <c r="H93" s="45" t="str">
        <f t="shared" si="43"/>
        <v/>
      </c>
      <c r="I93" s="45" t="str">
        <f t="shared" si="43"/>
        <v/>
      </c>
      <c r="J93" s="45" t="str">
        <f t="shared" si="43"/>
        <v/>
      </c>
      <c r="K93" s="45" t="str">
        <f t="shared" si="43"/>
        <v/>
      </c>
      <c r="L93" s="45" t="str">
        <f t="shared" si="43"/>
        <v/>
      </c>
      <c r="M93" s="45" t="str">
        <f t="shared" si="43"/>
        <v/>
      </c>
      <c r="N93" s="45" t="str">
        <f t="shared" si="43"/>
        <v/>
      </c>
      <c r="O93" s="45" t="str">
        <f t="shared" si="43"/>
        <v/>
      </c>
      <c r="P93" s="45" t="str">
        <f t="shared" si="43"/>
        <v/>
      </c>
      <c r="Q93" s="45">
        <f t="shared" si="43"/>
        <v>5735.27</v>
      </c>
      <c r="R93" s="45" t="str">
        <f t="shared" si="43"/>
        <v/>
      </c>
      <c r="S93" s="45" t="str">
        <f t="shared" si="43"/>
        <v/>
      </c>
      <c r="T93" s="45" t="str">
        <f t="shared" si="43"/>
        <v/>
      </c>
      <c r="U93" s="45" t="str">
        <f t="shared" si="43"/>
        <v/>
      </c>
      <c r="V93" s="45" t="str">
        <f t="shared" si="43"/>
        <v/>
      </c>
    </row>
    <row r="94" spans="1:22">
      <c r="A94" s="46" t="s">
        <v>103</v>
      </c>
      <c r="B94" s="46" t="s">
        <v>2003</v>
      </c>
      <c r="C94" s="46" t="s">
        <v>1997</v>
      </c>
      <c r="D94" s="47">
        <v>1</v>
      </c>
      <c r="E94" s="47"/>
      <c r="F94" s="47"/>
      <c r="G94" s="47"/>
      <c r="H94" s="47"/>
      <c r="I94" s="47"/>
      <c r="J94" s="47"/>
      <c r="K94" s="47"/>
      <c r="L94" s="47"/>
      <c r="M94" s="47"/>
      <c r="N94" s="47"/>
      <c r="O94" s="47"/>
      <c r="P94" s="47"/>
      <c r="Q94" s="47"/>
      <c r="R94" s="47"/>
      <c r="S94" s="47">
        <v>1</v>
      </c>
      <c r="T94" s="47"/>
      <c r="U94" s="47"/>
      <c r="V94" s="47"/>
    </row>
    <row r="95" spans="1:22">
      <c r="A95" s="44"/>
      <c r="B95" s="44"/>
      <c r="C95" s="44" t="s">
        <v>1998</v>
      </c>
      <c r="D95" s="45">
        <f>'Orçamento Sintético'!I404</f>
        <v>160240.66000000006</v>
      </c>
      <c r="E95" s="45" t="str">
        <f t="shared" ref="E95:V95" si="44">IF(E94="","",ROUND($D95*E94,2))</f>
        <v/>
      </c>
      <c r="F95" s="45" t="str">
        <f t="shared" si="44"/>
        <v/>
      </c>
      <c r="G95" s="45" t="str">
        <f t="shared" si="44"/>
        <v/>
      </c>
      <c r="H95" s="45" t="str">
        <f t="shared" si="44"/>
        <v/>
      </c>
      <c r="I95" s="45" t="str">
        <f t="shared" si="44"/>
        <v/>
      </c>
      <c r="J95" s="45" t="str">
        <f t="shared" si="44"/>
        <v/>
      </c>
      <c r="K95" s="45" t="str">
        <f t="shared" si="44"/>
        <v/>
      </c>
      <c r="L95" s="45" t="str">
        <f t="shared" si="44"/>
        <v/>
      </c>
      <c r="M95" s="45" t="str">
        <f t="shared" si="44"/>
        <v/>
      </c>
      <c r="N95" s="45" t="str">
        <f t="shared" si="44"/>
        <v/>
      </c>
      <c r="O95" s="45" t="str">
        <f t="shared" si="44"/>
        <v/>
      </c>
      <c r="P95" s="45" t="str">
        <f t="shared" si="44"/>
        <v/>
      </c>
      <c r="Q95" s="45" t="str">
        <f t="shared" si="44"/>
        <v/>
      </c>
      <c r="R95" s="45" t="str">
        <f t="shared" si="44"/>
        <v/>
      </c>
      <c r="S95" s="45">
        <f t="shared" si="44"/>
        <v>160240.66</v>
      </c>
      <c r="T95" s="45" t="str">
        <f t="shared" si="44"/>
        <v/>
      </c>
      <c r="U95" s="45" t="str">
        <f t="shared" si="44"/>
        <v/>
      </c>
      <c r="V95" s="45" t="str">
        <f t="shared" si="44"/>
        <v/>
      </c>
    </row>
    <row r="96" spans="1:22">
      <c r="A96" s="46" t="s">
        <v>105</v>
      </c>
      <c r="B96" s="46" t="s">
        <v>106</v>
      </c>
      <c r="C96" s="46" t="s">
        <v>1997</v>
      </c>
      <c r="D96" s="47">
        <v>1</v>
      </c>
      <c r="E96" s="47"/>
      <c r="F96" s="47"/>
      <c r="G96" s="47"/>
      <c r="H96" s="47"/>
      <c r="I96" s="47"/>
      <c r="J96" s="47"/>
      <c r="K96" s="47"/>
      <c r="L96" s="47"/>
      <c r="M96" s="47"/>
      <c r="N96" s="47"/>
      <c r="O96" s="47"/>
      <c r="P96" s="47"/>
      <c r="Q96" s="47"/>
      <c r="R96" s="47"/>
      <c r="S96" s="47"/>
      <c r="T96" s="47">
        <v>1</v>
      </c>
      <c r="U96" s="47"/>
      <c r="V96" s="47"/>
    </row>
    <row r="97" spans="1:22">
      <c r="A97" s="44"/>
      <c r="B97" s="44"/>
      <c r="C97" s="44" t="s">
        <v>1998</v>
      </c>
      <c r="D97" s="45">
        <f>'Orçamento Sintético'!I430</f>
        <v>14397.529999999999</v>
      </c>
      <c r="E97" s="45" t="str">
        <f t="shared" ref="E97:V97" si="45">IF(E96="","",ROUND($D97*E96,2))</f>
        <v/>
      </c>
      <c r="F97" s="45" t="str">
        <f t="shared" si="45"/>
        <v/>
      </c>
      <c r="G97" s="45" t="str">
        <f t="shared" si="45"/>
        <v/>
      </c>
      <c r="H97" s="45" t="str">
        <f t="shared" si="45"/>
        <v/>
      </c>
      <c r="I97" s="45" t="str">
        <f t="shared" si="45"/>
        <v/>
      </c>
      <c r="J97" s="45" t="str">
        <f t="shared" si="45"/>
        <v/>
      </c>
      <c r="K97" s="45" t="str">
        <f t="shared" si="45"/>
        <v/>
      </c>
      <c r="L97" s="45" t="str">
        <f t="shared" si="45"/>
        <v/>
      </c>
      <c r="M97" s="45" t="str">
        <f t="shared" si="45"/>
        <v/>
      </c>
      <c r="N97" s="45" t="str">
        <f t="shared" si="45"/>
        <v/>
      </c>
      <c r="O97" s="45" t="str">
        <f t="shared" si="45"/>
        <v/>
      </c>
      <c r="P97" s="45" t="str">
        <f t="shared" si="45"/>
        <v/>
      </c>
      <c r="Q97" s="45" t="str">
        <f t="shared" si="45"/>
        <v/>
      </c>
      <c r="R97" s="45" t="str">
        <f t="shared" si="45"/>
        <v/>
      </c>
      <c r="S97" s="45" t="str">
        <f t="shared" si="45"/>
        <v/>
      </c>
      <c r="T97" s="45">
        <f t="shared" si="45"/>
        <v>14397.53</v>
      </c>
      <c r="U97" s="45" t="str">
        <f t="shared" si="45"/>
        <v/>
      </c>
      <c r="V97" s="45" t="str">
        <f t="shared" si="45"/>
        <v/>
      </c>
    </row>
    <row r="98" spans="1:22">
      <c r="A98" s="46" t="s">
        <v>107</v>
      </c>
      <c r="B98" s="46" t="s">
        <v>108</v>
      </c>
      <c r="C98" s="46" t="s">
        <v>1997</v>
      </c>
      <c r="D98" s="47">
        <v>1</v>
      </c>
      <c r="E98" s="47"/>
      <c r="F98" s="47"/>
      <c r="G98" s="47"/>
      <c r="H98" s="47"/>
      <c r="I98" s="47"/>
      <c r="J98" s="47"/>
      <c r="K98" s="47"/>
      <c r="L98" s="47"/>
      <c r="M98" s="47"/>
      <c r="N98" s="47"/>
      <c r="O98" s="47"/>
      <c r="P98" s="47"/>
      <c r="Q98" s="47"/>
      <c r="R98" s="47"/>
      <c r="S98" s="47">
        <v>1</v>
      </c>
      <c r="T98" s="47"/>
      <c r="U98" s="47"/>
      <c r="V98" s="47"/>
    </row>
    <row r="99" spans="1:22">
      <c r="A99" s="44"/>
      <c r="B99" s="44"/>
      <c r="C99" s="44" t="s">
        <v>1998</v>
      </c>
      <c r="D99" s="45">
        <f>'Orçamento Sintético'!I442</f>
        <v>41190.959999999999</v>
      </c>
      <c r="E99" s="45" t="str">
        <f t="shared" ref="E99:V99" si="46">IF(E98="","",ROUND($D99*E98,2))</f>
        <v/>
      </c>
      <c r="F99" s="45" t="str">
        <f t="shared" si="46"/>
        <v/>
      </c>
      <c r="G99" s="45" t="str">
        <f t="shared" si="46"/>
        <v/>
      </c>
      <c r="H99" s="45" t="str">
        <f t="shared" si="46"/>
        <v/>
      </c>
      <c r="I99" s="45" t="str">
        <f t="shared" si="46"/>
        <v/>
      </c>
      <c r="J99" s="45" t="str">
        <f t="shared" si="46"/>
        <v/>
      </c>
      <c r="K99" s="45" t="str">
        <f t="shared" si="46"/>
        <v/>
      </c>
      <c r="L99" s="45" t="str">
        <f t="shared" si="46"/>
        <v/>
      </c>
      <c r="M99" s="45" t="str">
        <f t="shared" si="46"/>
        <v/>
      </c>
      <c r="N99" s="45" t="str">
        <f t="shared" si="46"/>
        <v/>
      </c>
      <c r="O99" s="45" t="str">
        <f t="shared" si="46"/>
        <v/>
      </c>
      <c r="P99" s="45" t="str">
        <f t="shared" si="46"/>
        <v/>
      </c>
      <c r="Q99" s="45" t="str">
        <f t="shared" si="46"/>
        <v/>
      </c>
      <c r="R99" s="45" t="str">
        <f t="shared" si="46"/>
        <v/>
      </c>
      <c r="S99" s="45">
        <f t="shared" si="46"/>
        <v>41190.959999999999</v>
      </c>
      <c r="T99" s="45" t="str">
        <f t="shared" si="46"/>
        <v/>
      </c>
      <c r="U99" s="45" t="str">
        <f t="shared" si="46"/>
        <v/>
      </c>
      <c r="V99" s="45" t="str">
        <f t="shared" si="46"/>
        <v/>
      </c>
    </row>
    <row r="100" spans="1:22">
      <c r="A100" s="46" t="s">
        <v>109</v>
      </c>
      <c r="B100" s="46" t="s">
        <v>110</v>
      </c>
      <c r="C100" s="46" t="s">
        <v>1997</v>
      </c>
      <c r="D100" s="47">
        <v>1</v>
      </c>
      <c r="E100" s="47"/>
      <c r="F100" s="47"/>
      <c r="G100" s="47"/>
      <c r="H100" s="47"/>
      <c r="I100" s="47"/>
      <c r="J100" s="47"/>
      <c r="K100" s="47"/>
      <c r="L100" s="47"/>
      <c r="M100" s="47"/>
      <c r="N100" s="47"/>
      <c r="O100" s="47"/>
      <c r="P100" s="47"/>
      <c r="Q100" s="47"/>
      <c r="R100" s="47"/>
      <c r="S100" s="47"/>
      <c r="T100" s="47"/>
      <c r="U100" s="47">
        <v>1</v>
      </c>
      <c r="V100" s="47"/>
    </row>
    <row r="101" spans="1:22">
      <c r="A101" s="44"/>
      <c r="B101" s="44"/>
      <c r="C101" s="44" t="s">
        <v>1998</v>
      </c>
      <c r="D101" s="45">
        <f>'Orçamento Sintético'!I447</f>
        <v>83671.89</v>
      </c>
      <c r="E101" s="45" t="str">
        <f t="shared" ref="E101:V101" si="47">IF(E100="","",ROUND($D101*E100,2))</f>
        <v/>
      </c>
      <c r="F101" s="45" t="str">
        <f t="shared" si="47"/>
        <v/>
      </c>
      <c r="G101" s="45" t="str">
        <f t="shared" si="47"/>
        <v/>
      </c>
      <c r="H101" s="45" t="str">
        <f t="shared" si="47"/>
        <v/>
      </c>
      <c r="I101" s="45" t="str">
        <f t="shared" si="47"/>
        <v/>
      </c>
      <c r="J101" s="45" t="str">
        <f t="shared" si="47"/>
        <v/>
      </c>
      <c r="K101" s="45" t="str">
        <f t="shared" si="47"/>
        <v/>
      </c>
      <c r="L101" s="45" t="str">
        <f t="shared" si="47"/>
        <v/>
      </c>
      <c r="M101" s="45" t="str">
        <f t="shared" si="47"/>
        <v/>
      </c>
      <c r="N101" s="45" t="str">
        <f t="shared" si="47"/>
        <v/>
      </c>
      <c r="O101" s="45" t="str">
        <f t="shared" si="47"/>
        <v/>
      </c>
      <c r="P101" s="45" t="str">
        <f t="shared" si="47"/>
        <v/>
      </c>
      <c r="Q101" s="45" t="str">
        <f t="shared" si="47"/>
        <v/>
      </c>
      <c r="R101" s="45" t="str">
        <f t="shared" si="47"/>
        <v/>
      </c>
      <c r="S101" s="45" t="str">
        <f t="shared" si="47"/>
        <v/>
      </c>
      <c r="T101" s="45" t="str">
        <f t="shared" si="47"/>
        <v/>
      </c>
      <c r="U101" s="45">
        <f t="shared" si="47"/>
        <v>83671.89</v>
      </c>
      <c r="V101" s="45" t="str">
        <f t="shared" si="47"/>
        <v/>
      </c>
    </row>
    <row r="102" spans="1:22">
      <c r="A102" s="42" t="s">
        <v>111</v>
      </c>
      <c r="B102" s="42" t="s">
        <v>112</v>
      </c>
      <c r="C102" s="42" t="s">
        <v>1997</v>
      </c>
      <c r="D102" s="43">
        <v>1</v>
      </c>
      <c r="E102" s="43"/>
      <c r="F102" s="43"/>
      <c r="G102" s="43"/>
      <c r="H102" s="43"/>
      <c r="I102" s="43"/>
      <c r="J102" s="43"/>
      <c r="K102" s="43"/>
      <c r="L102" s="43"/>
      <c r="M102" s="43"/>
      <c r="N102" s="43"/>
      <c r="O102" s="43">
        <v>4.82E-2</v>
      </c>
      <c r="P102" s="43">
        <v>7.8E-2</v>
      </c>
      <c r="Q102" s="43">
        <v>0.40500000000000003</v>
      </c>
      <c r="R102" s="43"/>
      <c r="S102" s="43">
        <v>8.9800000000000005E-2</v>
      </c>
      <c r="T102" s="43">
        <v>7.4900000000000008E-2</v>
      </c>
      <c r="U102" s="43">
        <v>0.27229999999999999</v>
      </c>
      <c r="V102" s="43">
        <v>3.1800000000000002E-2</v>
      </c>
    </row>
    <row r="103" spans="1:22">
      <c r="A103" s="44"/>
      <c r="B103" s="44"/>
      <c r="C103" s="44" t="s">
        <v>1998</v>
      </c>
      <c r="D103" s="45">
        <f>'Orçamento Sintético'!I465</f>
        <v>1885943.5799999996</v>
      </c>
      <c r="E103" s="45" t="str">
        <f t="shared" ref="E103:V103" si="48">IF(E102="","",ROUND($D103*E102,2))</f>
        <v/>
      </c>
      <c r="F103" s="45" t="str">
        <f t="shared" si="48"/>
        <v/>
      </c>
      <c r="G103" s="45" t="str">
        <f t="shared" si="48"/>
        <v/>
      </c>
      <c r="H103" s="45" t="str">
        <f t="shared" si="48"/>
        <v/>
      </c>
      <c r="I103" s="45" t="str">
        <f t="shared" si="48"/>
        <v/>
      </c>
      <c r="J103" s="45" t="str">
        <f t="shared" si="48"/>
        <v/>
      </c>
      <c r="K103" s="45" t="str">
        <f t="shared" si="48"/>
        <v/>
      </c>
      <c r="L103" s="45" t="str">
        <f t="shared" si="48"/>
        <v/>
      </c>
      <c r="M103" s="45" t="str">
        <f t="shared" si="48"/>
        <v/>
      </c>
      <c r="N103" s="45" t="str">
        <f t="shared" si="48"/>
        <v/>
      </c>
      <c r="O103" s="45">
        <f t="shared" si="48"/>
        <v>90902.48</v>
      </c>
      <c r="P103" s="45">
        <f t="shared" si="48"/>
        <v>147103.6</v>
      </c>
      <c r="Q103" s="45">
        <f t="shared" si="48"/>
        <v>763807.15</v>
      </c>
      <c r="R103" s="45" t="str">
        <f t="shared" si="48"/>
        <v/>
      </c>
      <c r="S103" s="45">
        <f t="shared" si="48"/>
        <v>169357.73</v>
      </c>
      <c r="T103" s="45">
        <f t="shared" si="48"/>
        <v>141257.17000000001</v>
      </c>
      <c r="U103" s="45">
        <f t="shared" si="48"/>
        <v>513542.44</v>
      </c>
      <c r="V103" s="45">
        <f t="shared" si="48"/>
        <v>59973.01</v>
      </c>
    </row>
    <row r="104" spans="1:22">
      <c r="A104" s="46" t="s">
        <v>113</v>
      </c>
      <c r="B104" s="46" t="s">
        <v>114</v>
      </c>
      <c r="C104" s="46" t="s">
        <v>1997</v>
      </c>
      <c r="D104" s="47">
        <v>1</v>
      </c>
      <c r="E104" s="47"/>
      <c r="F104" s="47"/>
      <c r="G104" s="47"/>
      <c r="H104" s="47"/>
      <c r="I104" s="47"/>
      <c r="J104" s="47"/>
      <c r="K104" s="47"/>
      <c r="L104" s="47"/>
      <c r="M104" s="47"/>
      <c r="N104" s="47"/>
      <c r="O104" s="47"/>
      <c r="P104" s="47"/>
      <c r="Q104" s="47"/>
      <c r="R104" s="47"/>
      <c r="S104" s="47"/>
      <c r="T104" s="47">
        <v>1</v>
      </c>
      <c r="U104" s="47"/>
      <c r="V104" s="47"/>
    </row>
    <row r="105" spans="1:22">
      <c r="A105" s="44"/>
      <c r="B105" s="44"/>
      <c r="C105" s="44" t="s">
        <v>1998</v>
      </c>
      <c r="D105" s="45">
        <f>'Orçamento Sintético'!I466</f>
        <v>141241.96999999997</v>
      </c>
      <c r="E105" s="45" t="str">
        <f t="shared" ref="E105:V105" si="49">IF(E104="","",ROUND($D105*E104,2))</f>
        <v/>
      </c>
      <c r="F105" s="45" t="str">
        <f t="shared" si="49"/>
        <v/>
      </c>
      <c r="G105" s="45" t="str">
        <f t="shared" si="49"/>
        <v/>
      </c>
      <c r="H105" s="45" t="str">
        <f t="shared" si="49"/>
        <v/>
      </c>
      <c r="I105" s="45" t="str">
        <f t="shared" si="49"/>
        <v/>
      </c>
      <c r="J105" s="45" t="str">
        <f t="shared" si="49"/>
        <v/>
      </c>
      <c r="K105" s="45" t="str">
        <f t="shared" si="49"/>
        <v/>
      </c>
      <c r="L105" s="45" t="str">
        <f t="shared" si="49"/>
        <v/>
      </c>
      <c r="M105" s="45" t="str">
        <f t="shared" si="49"/>
        <v/>
      </c>
      <c r="N105" s="45" t="str">
        <f t="shared" si="49"/>
        <v/>
      </c>
      <c r="O105" s="45" t="str">
        <f t="shared" si="49"/>
        <v/>
      </c>
      <c r="P105" s="45" t="str">
        <f t="shared" si="49"/>
        <v/>
      </c>
      <c r="Q105" s="45" t="str">
        <f t="shared" si="49"/>
        <v/>
      </c>
      <c r="R105" s="45" t="str">
        <f t="shared" si="49"/>
        <v/>
      </c>
      <c r="S105" s="45" t="str">
        <f t="shared" si="49"/>
        <v/>
      </c>
      <c r="T105" s="45">
        <f t="shared" si="49"/>
        <v>141241.97</v>
      </c>
      <c r="U105" s="45" t="str">
        <f t="shared" si="49"/>
        <v/>
      </c>
      <c r="V105" s="45" t="str">
        <f t="shared" si="49"/>
        <v/>
      </c>
    </row>
    <row r="106" spans="1:22">
      <c r="A106" s="46" t="s">
        <v>115</v>
      </c>
      <c r="B106" s="46" t="s">
        <v>116</v>
      </c>
      <c r="C106" s="46" t="s">
        <v>1997</v>
      </c>
      <c r="D106" s="47">
        <v>1</v>
      </c>
      <c r="E106" s="47"/>
      <c r="F106" s="47"/>
      <c r="G106" s="47"/>
      <c r="H106" s="47"/>
      <c r="I106" s="47"/>
      <c r="J106" s="47"/>
      <c r="K106" s="47"/>
      <c r="L106" s="47"/>
      <c r="M106" s="47"/>
      <c r="N106" s="47"/>
      <c r="O106" s="47"/>
      <c r="P106" s="47"/>
      <c r="Q106" s="47"/>
      <c r="R106" s="47"/>
      <c r="S106" s="47"/>
      <c r="T106" s="47"/>
      <c r="U106" s="47">
        <v>1</v>
      </c>
      <c r="V106" s="47"/>
    </row>
    <row r="107" spans="1:22">
      <c r="A107" s="44"/>
      <c r="B107" s="44"/>
      <c r="C107" s="44" t="s">
        <v>1998</v>
      </c>
      <c r="D107" s="45">
        <f>'Orçamento Sintético'!I488</f>
        <v>513619.05</v>
      </c>
      <c r="E107" s="45" t="str">
        <f t="shared" ref="E107:V107" si="50">IF(E106="","",ROUND($D107*E106,2))</f>
        <v/>
      </c>
      <c r="F107" s="45" t="str">
        <f t="shared" si="50"/>
        <v/>
      </c>
      <c r="G107" s="45" t="str">
        <f t="shared" si="50"/>
        <v/>
      </c>
      <c r="H107" s="45" t="str">
        <f t="shared" si="50"/>
        <v/>
      </c>
      <c r="I107" s="45" t="str">
        <f t="shared" si="50"/>
        <v/>
      </c>
      <c r="J107" s="45" t="str">
        <f t="shared" si="50"/>
        <v/>
      </c>
      <c r="K107" s="45" t="str">
        <f t="shared" si="50"/>
        <v/>
      </c>
      <c r="L107" s="45" t="str">
        <f t="shared" si="50"/>
        <v/>
      </c>
      <c r="M107" s="45" t="str">
        <f t="shared" si="50"/>
        <v/>
      </c>
      <c r="N107" s="45" t="str">
        <f t="shared" si="50"/>
        <v/>
      </c>
      <c r="O107" s="45" t="str">
        <f t="shared" si="50"/>
        <v/>
      </c>
      <c r="P107" s="45" t="str">
        <f t="shared" si="50"/>
        <v/>
      </c>
      <c r="Q107" s="45" t="str">
        <f t="shared" si="50"/>
        <v/>
      </c>
      <c r="R107" s="45" t="str">
        <f t="shared" si="50"/>
        <v/>
      </c>
      <c r="S107" s="45" t="str">
        <f t="shared" si="50"/>
        <v/>
      </c>
      <c r="T107" s="45" t="str">
        <f t="shared" si="50"/>
        <v/>
      </c>
      <c r="U107" s="45">
        <f t="shared" si="50"/>
        <v>513619.05</v>
      </c>
      <c r="V107" s="45" t="str">
        <f t="shared" si="50"/>
        <v/>
      </c>
    </row>
    <row r="108" spans="1:22">
      <c r="A108" s="46" t="s">
        <v>117</v>
      </c>
      <c r="B108" s="46" t="s">
        <v>118</v>
      </c>
      <c r="C108" s="46" t="s">
        <v>1997</v>
      </c>
      <c r="D108" s="47">
        <v>1</v>
      </c>
      <c r="E108" s="47"/>
      <c r="F108" s="47"/>
      <c r="G108" s="47"/>
      <c r="H108" s="47"/>
      <c r="I108" s="47"/>
      <c r="J108" s="47"/>
      <c r="K108" s="47"/>
      <c r="L108" s="47"/>
      <c r="M108" s="47"/>
      <c r="N108" s="47"/>
      <c r="O108" s="47"/>
      <c r="P108" s="47"/>
      <c r="Q108" s="47"/>
      <c r="R108" s="47"/>
      <c r="S108" s="47"/>
      <c r="T108" s="47"/>
      <c r="U108" s="47"/>
      <c r="V108" s="47">
        <v>1</v>
      </c>
    </row>
    <row r="109" spans="1:22">
      <c r="A109" s="44"/>
      <c r="B109" s="44"/>
      <c r="C109" s="44" t="s">
        <v>1998</v>
      </c>
      <c r="D109" s="45">
        <f>'Orçamento Sintético'!I497</f>
        <v>60001.77</v>
      </c>
      <c r="E109" s="45" t="str">
        <f t="shared" ref="E109:V109" si="51">IF(E108="","",ROUND($D109*E108,2))</f>
        <v/>
      </c>
      <c r="F109" s="45" t="str">
        <f t="shared" si="51"/>
        <v/>
      </c>
      <c r="G109" s="45" t="str">
        <f t="shared" si="51"/>
        <v/>
      </c>
      <c r="H109" s="45" t="str">
        <f t="shared" si="51"/>
        <v/>
      </c>
      <c r="I109" s="45" t="str">
        <f t="shared" si="51"/>
        <v/>
      </c>
      <c r="J109" s="45" t="str">
        <f t="shared" si="51"/>
        <v/>
      </c>
      <c r="K109" s="45" t="str">
        <f t="shared" si="51"/>
        <v/>
      </c>
      <c r="L109" s="45" t="str">
        <f t="shared" si="51"/>
        <v/>
      </c>
      <c r="M109" s="45" t="str">
        <f t="shared" si="51"/>
        <v/>
      </c>
      <c r="N109" s="45" t="str">
        <f t="shared" si="51"/>
        <v/>
      </c>
      <c r="O109" s="45" t="str">
        <f t="shared" si="51"/>
        <v/>
      </c>
      <c r="P109" s="45" t="str">
        <f t="shared" si="51"/>
        <v/>
      </c>
      <c r="Q109" s="45" t="str">
        <f t="shared" si="51"/>
        <v/>
      </c>
      <c r="R109" s="45" t="str">
        <f t="shared" si="51"/>
        <v/>
      </c>
      <c r="S109" s="45" t="str">
        <f t="shared" si="51"/>
        <v/>
      </c>
      <c r="T109" s="45" t="str">
        <f t="shared" si="51"/>
        <v/>
      </c>
      <c r="U109" s="45" t="str">
        <f t="shared" si="51"/>
        <v/>
      </c>
      <c r="V109" s="45">
        <f t="shared" si="51"/>
        <v>60001.77</v>
      </c>
    </row>
    <row r="110" spans="1:22">
      <c r="A110" s="46" t="s">
        <v>119</v>
      </c>
      <c r="B110" s="46" t="s">
        <v>120</v>
      </c>
      <c r="C110" s="46" t="s">
        <v>1997</v>
      </c>
      <c r="D110" s="47">
        <v>1</v>
      </c>
      <c r="E110" s="47"/>
      <c r="F110" s="47"/>
      <c r="G110" s="47"/>
      <c r="H110" s="47"/>
      <c r="I110" s="47"/>
      <c r="J110" s="47"/>
      <c r="K110" s="47"/>
      <c r="L110" s="47"/>
      <c r="M110" s="47"/>
      <c r="N110" s="47"/>
      <c r="O110" s="47">
        <v>1</v>
      </c>
      <c r="P110" s="47"/>
      <c r="Q110" s="47"/>
      <c r="R110" s="47"/>
      <c r="S110" s="47"/>
      <c r="T110" s="47"/>
      <c r="U110" s="47"/>
      <c r="V110" s="47"/>
    </row>
    <row r="111" spans="1:22">
      <c r="A111" s="44"/>
      <c r="B111" s="44"/>
      <c r="C111" s="44" t="s">
        <v>1998</v>
      </c>
      <c r="D111" s="45">
        <f>'Orçamento Sintético'!I506</f>
        <v>90984.41</v>
      </c>
      <c r="E111" s="45" t="str">
        <f t="shared" ref="E111:V111" si="52">IF(E110="","",ROUND($D111*E110,2))</f>
        <v/>
      </c>
      <c r="F111" s="45" t="str">
        <f t="shared" si="52"/>
        <v/>
      </c>
      <c r="G111" s="45" t="str">
        <f t="shared" si="52"/>
        <v/>
      </c>
      <c r="H111" s="45" t="str">
        <f t="shared" si="52"/>
        <v/>
      </c>
      <c r="I111" s="45" t="str">
        <f t="shared" si="52"/>
        <v/>
      </c>
      <c r="J111" s="45" t="str">
        <f t="shared" si="52"/>
        <v/>
      </c>
      <c r="K111" s="45" t="str">
        <f t="shared" si="52"/>
        <v/>
      </c>
      <c r="L111" s="45" t="str">
        <f t="shared" si="52"/>
        <v/>
      </c>
      <c r="M111" s="45" t="str">
        <f t="shared" si="52"/>
        <v/>
      </c>
      <c r="N111" s="45" t="str">
        <f t="shared" si="52"/>
        <v/>
      </c>
      <c r="O111" s="45">
        <f t="shared" si="52"/>
        <v>90984.41</v>
      </c>
      <c r="P111" s="45" t="str">
        <f t="shared" si="52"/>
        <v/>
      </c>
      <c r="Q111" s="45" t="str">
        <f t="shared" si="52"/>
        <v/>
      </c>
      <c r="R111" s="45" t="str">
        <f t="shared" si="52"/>
        <v/>
      </c>
      <c r="S111" s="45" t="str">
        <f t="shared" si="52"/>
        <v/>
      </c>
      <c r="T111" s="45" t="str">
        <f t="shared" si="52"/>
        <v/>
      </c>
      <c r="U111" s="45" t="str">
        <f t="shared" si="52"/>
        <v/>
      </c>
      <c r="V111" s="45" t="str">
        <f t="shared" si="52"/>
        <v/>
      </c>
    </row>
    <row r="112" spans="1:22">
      <c r="A112" s="46" t="s">
        <v>121</v>
      </c>
      <c r="B112" s="46" t="s">
        <v>122</v>
      </c>
      <c r="C112" s="46" t="s">
        <v>1997</v>
      </c>
      <c r="D112" s="47">
        <v>1</v>
      </c>
      <c r="E112" s="47"/>
      <c r="F112" s="47"/>
      <c r="G112" s="47"/>
      <c r="H112" s="47"/>
      <c r="I112" s="47"/>
      <c r="J112" s="47"/>
      <c r="K112" s="47"/>
      <c r="L112" s="47"/>
      <c r="M112" s="47"/>
      <c r="N112" s="47"/>
      <c r="O112" s="47"/>
      <c r="P112" s="47">
        <v>1</v>
      </c>
      <c r="Q112" s="47"/>
      <c r="R112" s="47"/>
      <c r="S112" s="47"/>
      <c r="T112" s="47"/>
      <c r="U112" s="47"/>
      <c r="V112" s="47"/>
    </row>
    <row r="113" spans="1:22">
      <c r="A113" s="44"/>
      <c r="B113" s="44"/>
      <c r="C113" s="44" t="s">
        <v>1998</v>
      </c>
      <c r="D113" s="45">
        <f>'Orçamento Sintético'!I508</f>
        <v>147022.28999999998</v>
      </c>
      <c r="E113" s="45" t="str">
        <f t="shared" ref="E113:V113" si="53">IF(E112="","",ROUND($D113*E112,2))</f>
        <v/>
      </c>
      <c r="F113" s="45" t="str">
        <f t="shared" si="53"/>
        <v/>
      </c>
      <c r="G113" s="45" t="str">
        <f t="shared" si="53"/>
        <v/>
      </c>
      <c r="H113" s="45" t="str">
        <f t="shared" si="53"/>
        <v/>
      </c>
      <c r="I113" s="45" t="str">
        <f t="shared" si="53"/>
        <v/>
      </c>
      <c r="J113" s="45" t="str">
        <f t="shared" si="53"/>
        <v/>
      </c>
      <c r="K113" s="45" t="str">
        <f t="shared" si="53"/>
        <v/>
      </c>
      <c r="L113" s="45" t="str">
        <f t="shared" si="53"/>
        <v/>
      </c>
      <c r="M113" s="45" t="str">
        <f t="shared" si="53"/>
        <v/>
      </c>
      <c r="N113" s="45" t="str">
        <f t="shared" si="53"/>
        <v/>
      </c>
      <c r="O113" s="45" t="str">
        <f t="shared" si="53"/>
        <v/>
      </c>
      <c r="P113" s="45">
        <f t="shared" si="53"/>
        <v>147022.29</v>
      </c>
      <c r="Q113" s="45" t="str">
        <f t="shared" si="53"/>
        <v/>
      </c>
      <c r="R113" s="45" t="str">
        <f t="shared" si="53"/>
        <v/>
      </c>
      <c r="S113" s="45" t="str">
        <f t="shared" si="53"/>
        <v/>
      </c>
      <c r="T113" s="45" t="str">
        <f t="shared" si="53"/>
        <v/>
      </c>
      <c r="U113" s="45" t="str">
        <f t="shared" si="53"/>
        <v/>
      </c>
      <c r="V113" s="45" t="str">
        <f t="shared" si="53"/>
        <v/>
      </c>
    </row>
    <row r="114" spans="1:22">
      <c r="A114" s="46" t="s">
        <v>123</v>
      </c>
      <c r="B114" s="46" t="s">
        <v>124</v>
      </c>
      <c r="C114" s="46" t="s">
        <v>1997</v>
      </c>
      <c r="D114" s="47">
        <v>1</v>
      </c>
      <c r="E114" s="47"/>
      <c r="F114" s="47"/>
      <c r="G114" s="47"/>
      <c r="H114" s="47"/>
      <c r="I114" s="47"/>
      <c r="J114" s="47"/>
      <c r="K114" s="47"/>
      <c r="L114" s="47"/>
      <c r="M114" s="47"/>
      <c r="N114" s="47"/>
      <c r="O114" s="47"/>
      <c r="P114" s="47"/>
      <c r="Q114" s="47">
        <v>1</v>
      </c>
      <c r="R114" s="47"/>
      <c r="S114" s="47"/>
      <c r="T114" s="47"/>
      <c r="U114" s="47"/>
      <c r="V114" s="47"/>
    </row>
    <row r="115" spans="1:22">
      <c r="A115" s="44"/>
      <c r="B115" s="44"/>
      <c r="C115" s="44" t="s">
        <v>1998</v>
      </c>
      <c r="D115" s="45">
        <f>'Orçamento Sintético'!I544</f>
        <v>615829.26</v>
      </c>
      <c r="E115" s="45" t="str">
        <f t="shared" ref="E115:V115" si="54">IF(E114="","",ROUND($D115*E114,2))</f>
        <v/>
      </c>
      <c r="F115" s="45" t="str">
        <f t="shared" si="54"/>
        <v/>
      </c>
      <c r="G115" s="45" t="str">
        <f t="shared" si="54"/>
        <v/>
      </c>
      <c r="H115" s="45" t="str">
        <f t="shared" si="54"/>
        <v/>
      </c>
      <c r="I115" s="45" t="str">
        <f t="shared" si="54"/>
        <v/>
      </c>
      <c r="J115" s="45" t="str">
        <f t="shared" si="54"/>
        <v/>
      </c>
      <c r="K115" s="45" t="str">
        <f t="shared" si="54"/>
        <v/>
      </c>
      <c r="L115" s="45" t="str">
        <f t="shared" si="54"/>
        <v/>
      </c>
      <c r="M115" s="45" t="str">
        <f t="shared" si="54"/>
        <v/>
      </c>
      <c r="N115" s="45" t="str">
        <f t="shared" si="54"/>
        <v/>
      </c>
      <c r="O115" s="45" t="str">
        <f t="shared" si="54"/>
        <v/>
      </c>
      <c r="P115" s="45" t="str">
        <f t="shared" si="54"/>
        <v/>
      </c>
      <c r="Q115" s="45">
        <f t="shared" si="54"/>
        <v>615829.26</v>
      </c>
      <c r="R115" s="45" t="str">
        <f t="shared" si="54"/>
        <v/>
      </c>
      <c r="S115" s="45" t="str">
        <f t="shared" si="54"/>
        <v/>
      </c>
      <c r="T115" s="45" t="str">
        <f t="shared" si="54"/>
        <v/>
      </c>
      <c r="U115" s="45" t="str">
        <f t="shared" si="54"/>
        <v/>
      </c>
      <c r="V115" s="45" t="str">
        <f t="shared" si="54"/>
        <v/>
      </c>
    </row>
    <row r="116" spans="1:22">
      <c r="A116" s="46" t="s">
        <v>125</v>
      </c>
      <c r="B116" s="46" t="s">
        <v>126</v>
      </c>
      <c r="C116" s="46" t="s">
        <v>1997</v>
      </c>
      <c r="D116" s="47">
        <v>1</v>
      </c>
      <c r="E116" s="47"/>
      <c r="F116" s="47"/>
      <c r="G116" s="47"/>
      <c r="H116" s="47"/>
      <c r="I116" s="47"/>
      <c r="J116" s="47"/>
      <c r="K116" s="47"/>
      <c r="L116" s="47"/>
      <c r="M116" s="47"/>
      <c r="N116" s="47"/>
      <c r="O116" s="47"/>
      <c r="P116" s="47"/>
      <c r="Q116" s="47"/>
      <c r="R116" s="47"/>
      <c r="S116" s="47">
        <v>1</v>
      </c>
      <c r="T116" s="47"/>
      <c r="U116" s="47"/>
      <c r="V116" s="47"/>
    </row>
    <row r="117" spans="1:22">
      <c r="A117" s="44"/>
      <c r="B117" s="44"/>
      <c r="C117" s="44" t="s">
        <v>1998</v>
      </c>
      <c r="D117" s="45">
        <f>'Orçamento Sintético'!I559</f>
        <v>35281.040000000001</v>
      </c>
      <c r="E117" s="45" t="str">
        <f t="shared" ref="E117:V117" si="55">IF(E116="","",ROUND($D117*E116,2))</f>
        <v/>
      </c>
      <c r="F117" s="45" t="str">
        <f t="shared" si="55"/>
        <v/>
      </c>
      <c r="G117" s="45" t="str">
        <f t="shared" si="55"/>
        <v/>
      </c>
      <c r="H117" s="45" t="str">
        <f t="shared" si="55"/>
        <v/>
      </c>
      <c r="I117" s="45" t="str">
        <f t="shared" si="55"/>
        <v/>
      </c>
      <c r="J117" s="45" t="str">
        <f t="shared" si="55"/>
        <v/>
      </c>
      <c r="K117" s="45" t="str">
        <f t="shared" si="55"/>
        <v/>
      </c>
      <c r="L117" s="45" t="str">
        <f t="shared" si="55"/>
        <v/>
      </c>
      <c r="M117" s="45" t="str">
        <f t="shared" si="55"/>
        <v/>
      </c>
      <c r="N117" s="45" t="str">
        <f t="shared" si="55"/>
        <v/>
      </c>
      <c r="O117" s="45" t="str">
        <f t="shared" si="55"/>
        <v/>
      </c>
      <c r="P117" s="45" t="str">
        <f t="shared" si="55"/>
        <v/>
      </c>
      <c r="Q117" s="45" t="str">
        <f t="shared" si="55"/>
        <v/>
      </c>
      <c r="R117" s="45" t="str">
        <f t="shared" si="55"/>
        <v/>
      </c>
      <c r="S117" s="45">
        <f t="shared" si="55"/>
        <v>35281.040000000001</v>
      </c>
      <c r="T117" s="45" t="str">
        <f t="shared" si="55"/>
        <v/>
      </c>
      <c r="U117" s="45" t="str">
        <f t="shared" si="55"/>
        <v/>
      </c>
      <c r="V117" s="45" t="str">
        <f t="shared" si="55"/>
        <v/>
      </c>
    </row>
    <row r="118" spans="1:22">
      <c r="A118" s="46" t="s">
        <v>127</v>
      </c>
      <c r="B118" s="46" t="s">
        <v>128</v>
      </c>
      <c r="C118" s="46" t="s">
        <v>1997</v>
      </c>
      <c r="D118" s="47">
        <v>1</v>
      </c>
      <c r="E118" s="47"/>
      <c r="F118" s="47"/>
      <c r="G118" s="47"/>
      <c r="H118" s="47"/>
      <c r="I118" s="47"/>
      <c r="J118" s="47"/>
      <c r="K118" s="47"/>
      <c r="L118" s="47"/>
      <c r="M118" s="47"/>
      <c r="N118" s="47"/>
      <c r="O118" s="47"/>
      <c r="P118" s="47"/>
      <c r="Q118" s="47">
        <v>1</v>
      </c>
      <c r="R118" s="47"/>
      <c r="S118" s="47"/>
      <c r="T118" s="47"/>
      <c r="U118" s="47"/>
      <c r="V118" s="47"/>
    </row>
    <row r="119" spans="1:22">
      <c r="A119" s="44"/>
      <c r="B119" s="44"/>
      <c r="C119" s="44" t="s">
        <v>1998</v>
      </c>
      <c r="D119" s="45">
        <f>'Orçamento Sintético'!I579</f>
        <v>147939.17000000001</v>
      </c>
      <c r="E119" s="45" t="str">
        <f t="shared" ref="E119:V119" si="56">IF(E118="","",ROUND($D119*E118,2))</f>
        <v/>
      </c>
      <c r="F119" s="45" t="str">
        <f t="shared" si="56"/>
        <v/>
      </c>
      <c r="G119" s="45" t="str">
        <f t="shared" si="56"/>
        <v/>
      </c>
      <c r="H119" s="45" t="str">
        <f t="shared" si="56"/>
        <v/>
      </c>
      <c r="I119" s="45" t="str">
        <f t="shared" si="56"/>
        <v/>
      </c>
      <c r="J119" s="45" t="str">
        <f t="shared" si="56"/>
        <v/>
      </c>
      <c r="K119" s="45" t="str">
        <f t="shared" si="56"/>
        <v/>
      </c>
      <c r="L119" s="45" t="str">
        <f t="shared" si="56"/>
        <v/>
      </c>
      <c r="M119" s="45" t="str">
        <f t="shared" si="56"/>
        <v/>
      </c>
      <c r="N119" s="45" t="str">
        <f t="shared" si="56"/>
        <v/>
      </c>
      <c r="O119" s="45" t="str">
        <f t="shared" si="56"/>
        <v/>
      </c>
      <c r="P119" s="45" t="str">
        <f t="shared" si="56"/>
        <v/>
      </c>
      <c r="Q119" s="45">
        <f t="shared" si="56"/>
        <v>147939.17000000001</v>
      </c>
      <c r="R119" s="45" t="str">
        <f t="shared" si="56"/>
        <v/>
      </c>
      <c r="S119" s="45" t="str">
        <f t="shared" si="56"/>
        <v/>
      </c>
      <c r="T119" s="45" t="str">
        <f t="shared" si="56"/>
        <v/>
      </c>
      <c r="U119" s="45" t="str">
        <f t="shared" si="56"/>
        <v/>
      </c>
      <c r="V119" s="45" t="str">
        <f t="shared" si="56"/>
        <v/>
      </c>
    </row>
    <row r="120" spans="1:22">
      <c r="A120" s="46" t="s">
        <v>129</v>
      </c>
      <c r="B120" s="46" t="s">
        <v>130</v>
      </c>
      <c r="C120" s="46" t="s">
        <v>1997</v>
      </c>
      <c r="D120" s="47">
        <v>1</v>
      </c>
      <c r="E120" s="47"/>
      <c r="F120" s="47"/>
      <c r="G120" s="47"/>
      <c r="H120" s="47"/>
      <c r="I120" s="47"/>
      <c r="J120" s="47"/>
      <c r="K120" s="47"/>
      <c r="L120" s="47"/>
      <c r="M120" s="47"/>
      <c r="N120" s="47"/>
      <c r="O120" s="47"/>
      <c r="P120" s="47"/>
      <c r="Q120" s="47"/>
      <c r="R120" s="47"/>
      <c r="S120" s="47">
        <v>1</v>
      </c>
      <c r="T120" s="47"/>
      <c r="U120" s="47"/>
      <c r="V120" s="47"/>
    </row>
    <row r="121" spans="1:22">
      <c r="A121" s="44"/>
      <c r="B121" s="44"/>
      <c r="C121" s="44" t="s">
        <v>1998</v>
      </c>
      <c r="D121" s="45">
        <f>'Orçamento Sintético'!I593</f>
        <v>74341.510000000009</v>
      </c>
      <c r="E121" s="45" t="str">
        <f t="shared" ref="E121:V121" si="57">IF(E120="","",ROUND($D121*E120,2))</f>
        <v/>
      </c>
      <c r="F121" s="45" t="str">
        <f t="shared" si="57"/>
        <v/>
      </c>
      <c r="G121" s="45" t="str">
        <f t="shared" si="57"/>
        <v/>
      </c>
      <c r="H121" s="45" t="str">
        <f t="shared" si="57"/>
        <v/>
      </c>
      <c r="I121" s="45" t="str">
        <f t="shared" si="57"/>
        <v/>
      </c>
      <c r="J121" s="45" t="str">
        <f t="shared" si="57"/>
        <v/>
      </c>
      <c r="K121" s="45" t="str">
        <f t="shared" si="57"/>
        <v/>
      </c>
      <c r="L121" s="45" t="str">
        <f t="shared" si="57"/>
        <v/>
      </c>
      <c r="M121" s="45" t="str">
        <f t="shared" si="57"/>
        <v/>
      </c>
      <c r="N121" s="45" t="str">
        <f t="shared" si="57"/>
        <v/>
      </c>
      <c r="O121" s="45" t="str">
        <f t="shared" si="57"/>
        <v/>
      </c>
      <c r="P121" s="45" t="str">
        <f t="shared" si="57"/>
        <v/>
      </c>
      <c r="Q121" s="45" t="str">
        <f t="shared" si="57"/>
        <v/>
      </c>
      <c r="R121" s="45" t="str">
        <f t="shared" si="57"/>
        <v/>
      </c>
      <c r="S121" s="45">
        <f t="shared" si="57"/>
        <v>74341.509999999995</v>
      </c>
      <c r="T121" s="45" t="str">
        <f t="shared" si="57"/>
        <v/>
      </c>
      <c r="U121" s="45" t="str">
        <f t="shared" si="57"/>
        <v/>
      </c>
      <c r="V121" s="45" t="str">
        <f t="shared" si="57"/>
        <v/>
      </c>
    </row>
    <row r="122" spans="1:22">
      <c r="A122" s="46" t="s">
        <v>131</v>
      </c>
      <c r="B122" s="46" t="s">
        <v>132</v>
      </c>
      <c r="C122" s="46" t="s">
        <v>1997</v>
      </c>
      <c r="D122" s="47">
        <v>1</v>
      </c>
      <c r="E122" s="47"/>
      <c r="F122" s="47"/>
      <c r="G122" s="47"/>
      <c r="H122" s="47"/>
      <c r="I122" s="47"/>
      <c r="J122" s="47"/>
      <c r="K122" s="47"/>
      <c r="L122" s="47"/>
      <c r="M122" s="47"/>
      <c r="N122" s="47"/>
      <c r="O122" s="47"/>
      <c r="P122" s="47"/>
      <c r="Q122" s="47"/>
      <c r="R122" s="47"/>
      <c r="S122" s="47">
        <v>1</v>
      </c>
      <c r="T122" s="47"/>
      <c r="U122" s="47"/>
      <c r="V122" s="47"/>
    </row>
    <row r="123" spans="1:22">
      <c r="A123" s="44"/>
      <c r="B123" s="44"/>
      <c r="C123" s="44" t="s">
        <v>1998</v>
      </c>
      <c r="D123" s="45">
        <f>'Orçamento Sintético'!I614</f>
        <v>59683.109999999993</v>
      </c>
      <c r="E123" s="45" t="str">
        <f t="shared" ref="E123:V123" si="58">IF(E122="","",ROUND($D123*E122,2))</f>
        <v/>
      </c>
      <c r="F123" s="45" t="str">
        <f t="shared" si="58"/>
        <v/>
      </c>
      <c r="G123" s="45" t="str">
        <f t="shared" si="58"/>
        <v/>
      </c>
      <c r="H123" s="45" t="str">
        <f t="shared" si="58"/>
        <v/>
      </c>
      <c r="I123" s="45" t="str">
        <f t="shared" si="58"/>
        <v/>
      </c>
      <c r="J123" s="45" t="str">
        <f t="shared" si="58"/>
        <v/>
      </c>
      <c r="K123" s="45" t="str">
        <f t="shared" si="58"/>
        <v/>
      </c>
      <c r="L123" s="45" t="str">
        <f t="shared" si="58"/>
        <v/>
      </c>
      <c r="M123" s="45" t="str">
        <f t="shared" si="58"/>
        <v/>
      </c>
      <c r="N123" s="45" t="str">
        <f t="shared" si="58"/>
        <v/>
      </c>
      <c r="O123" s="45" t="str">
        <f t="shared" si="58"/>
        <v/>
      </c>
      <c r="P123" s="45" t="str">
        <f t="shared" si="58"/>
        <v/>
      </c>
      <c r="Q123" s="45" t="str">
        <f t="shared" si="58"/>
        <v/>
      </c>
      <c r="R123" s="45" t="str">
        <f t="shared" si="58"/>
        <v/>
      </c>
      <c r="S123" s="45">
        <f t="shared" si="58"/>
        <v>59683.11</v>
      </c>
      <c r="T123" s="45" t="str">
        <f t="shared" si="58"/>
        <v/>
      </c>
      <c r="U123" s="45" t="str">
        <f t="shared" si="58"/>
        <v/>
      </c>
      <c r="V123" s="45" t="str">
        <f t="shared" si="58"/>
        <v/>
      </c>
    </row>
    <row r="124" spans="1:22">
      <c r="A124" s="42" t="s">
        <v>133</v>
      </c>
      <c r="B124" s="42" t="s">
        <v>134</v>
      </c>
      <c r="C124" s="42" t="s">
        <v>1997</v>
      </c>
      <c r="D124" s="43">
        <v>1</v>
      </c>
      <c r="E124" s="43"/>
      <c r="F124" s="43"/>
      <c r="G124" s="43"/>
      <c r="H124" s="43"/>
      <c r="I124" s="43"/>
      <c r="J124" s="43"/>
      <c r="K124" s="43"/>
      <c r="L124" s="43"/>
      <c r="M124" s="43"/>
      <c r="N124" s="43"/>
      <c r="O124" s="43"/>
      <c r="P124" s="43"/>
      <c r="Q124" s="43"/>
      <c r="R124" s="43"/>
      <c r="S124" s="43">
        <v>1</v>
      </c>
      <c r="T124" s="43"/>
      <c r="U124" s="43"/>
      <c r="V124" s="43"/>
    </row>
    <row r="125" spans="1:22">
      <c r="A125" s="44"/>
      <c r="B125" s="44"/>
      <c r="C125" s="44" t="s">
        <v>1998</v>
      </c>
      <c r="D125" s="45">
        <f>'Orçamento Sintético'!I627</f>
        <v>551253.66</v>
      </c>
      <c r="E125" s="45" t="str">
        <f t="shared" ref="E125:V125" si="59">IF(E124="","",ROUND($D125*E124,2))</f>
        <v/>
      </c>
      <c r="F125" s="45" t="str">
        <f t="shared" si="59"/>
        <v/>
      </c>
      <c r="G125" s="45" t="str">
        <f t="shared" si="59"/>
        <v/>
      </c>
      <c r="H125" s="45" t="str">
        <f t="shared" si="59"/>
        <v/>
      </c>
      <c r="I125" s="45" t="str">
        <f t="shared" si="59"/>
        <v/>
      </c>
      <c r="J125" s="45" t="str">
        <f t="shared" si="59"/>
        <v/>
      </c>
      <c r="K125" s="45" t="str">
        <f t="shared" si="59"/>
        <v/>
      </c>
      <c r="L125" s="45" t="str">
        <f t="shared" si="59"/>
        <v/>
      </c>
      <c r="M125" s="45" t="str">
        <f t="shared" si="59"/>
        <v/>
      </c>
      <c r="N125" s="45" t="str">
        <f t="shared" si="59"/>
        <v/>
      </c>
      <c r="O125" s="45" t="str">
        <f t="shared" si="59"/>
        <v/>
      </c>
      <c r="P125" s="45" t="str">
        <f t="shared" si="59"/>
        <v/>
      </c>
      <c r="Q125" s="45" t="str">
        <f t="shared" si="59"/>
        <v/>
      </c>
      <c r="R125" s="45" t="str">
        <f t="shared" si="59"/>
        <v/>
      </c>
      <c r="S125" s="45">
        <f t="shared" si="59"/>
        <v>551253.66</v>
      </c>
      <c r="T125" s="45" t="str">
        <f t="shared" si="59"/>
        <v/>
      </c>
      <c r="U125" s="45" t="str">
        <f t="shared" si="59"/>
        <v/>
      </c>
      <c r="V125" s="45" t="str">
        <f t="shared" si="59"/>
        <v/>
      </c>
    </row>
    <row r="126" spans="1:22">
      <c r="A126" s="46" t="s">
        <v>135</v>
      </c>
      <c r="B126" s="46" t="s">
        <v>136</v>
      </c>
      <c r="C126" s="46" t="s">
        <v>1997</v>
      </c>
      <c r="D126" s="47">
        <v>1</v>
      </c>
      <c r="E126" s="47"/>
      <c r="F126" s="47"/>
      <c r="G126" s="47"/>
      <c r="H126" s="47"/>
      <c r="I126" s="47"/>
      <c r="J126" s="47"/>
      <c r="K126" s="47"/>
      <c r="L126" s="47"/>
      <c r="M126" s="47"/>
      <c r="N126" s="47"/>
      <c r="O126" s="47"/>
      <c r="P126" s="47"/>
      <c r="Q126" s="47"/>
      <c r="R126" s="47"/>
      <c r="S126" s="47">
        <v>1</v>
      </c>
      <c r="T126" s="47"/>
      <c r="U126" s="47"/>
      <c r="V126" s="47"/>
    </row>
    <row r="127" spans="1:22">
      <c r="A127" s="44"/>
      <c r="B127" s="44"/>
      <c r="C127" s="44" t="s">
        <v>1998</v>
      </c>
      <c r="D127" s="45">
        <f>'Orçamento Sintético'!I628</f>
        <v>367971.33999999997</v>
      </c>
      <c r="E127" s="45" t="str">
        <f t="shared" ref="E127:V127" si="60">IF(E126="","",ROUND($D127*E126,2))</f>
        <v/>
      </c>
      <c r="F127" s="45" t="str">
        <f t="shared" si="60"/>
        <v/>
      </c>
      <c r="G127" s="45" t="str">
        <f t="shared" si="60"/>
        <v/>
      </c>
      <c r="H127" s="45" t="str">
        <f t="shared" si="60"/>
        <v/>
      </c>
      <c r="I127" s="45" t="str">
        <f t="shared" si="60"/>
        <v/>
      </c>
      <c r="J127" s="45" t="str">
        <f t="shared" si="60"/>
        <v/>
      </c>
      <c r="K127" s="45" t="str">
        <f t="shared" si="60"/>
        <v/>
      </c>
      <c r="L127" s="45" t="str">
        <f t="shared" si="60"/>
        <v/>
      </c>
      <c r="M127" s="45" t="str">
        <f t="shared" si="60"/>
        <v/>
      </c>
      <c r="N127" s="45" t="str">
        <f t="shared" si="60"/>
        <v/>
      </c>
      <c r="O127" s="45" t="str">
        <f t="shared" si="60"/>
        <v/>
      </c>
      <c r="P127" s="45" t="str">
        <f t="shared" si="60"/>
        <v/>
      </c>
      <c r="Q127" s="45" t="str">
        <f t="shared" si="60"/>
        <v/>
      </c>
      <c r="R127" s="45" t="str">
        <f t="shared" si="60"/>
        <v/>
      </c>
      <c r="S127" s="45">
        <f t="shared" si="60"/>
        <v>367971.34</v>
      </c>
      <c r="T127" s="45" t="str">
        <f t="shared" si="60"/>
        <v/>
      </c>
      <c r="U127" s="45" t="str">
        <f t="shared" si="60"/>
        <v/>
      </c>
      <c r="V127" s="45" t="str">
        <f t="shared" si="60"/>
        <v/>
      </c>
    </row>
    <row r="128" spans="1:22">
      <c r="A128" s="46" t="s">
        <v>137</v>
      </c>
      <c r="B128" s="46" t="s">
        <v>138</v>
      </c>
      <c r="C128" s="46" t="s">
        <v>1997</v>
      </c>
      <c r="D128" s="47">
        <v>1</v>
      </c>
      <c r="E128" s="47"/>
      <c r="F128" s="47"/>
      <c r="G128" s="47"/>
      <c r="H128" s="47"/>
      <c r="I128" s="47"/>
      <c r="J128" s="47"/>
      <c r="K128" s="47"/>
      <c r="L128" s="47"/>
      <c r="M128" s="47"/>
      <c r="N128" s="47"/>
      <c r="O128" s="47"/>
      <c r="P128" s="47"/>
      <c r="Q128" s="47"/>
      <c r="R128" s="47"/>
      <c r="S128" s="47">
        <v>1</v>
      </c>
      <c r="T128" s="47"/>
      <c r="U128" s="47"/>
      <c r="V128" s="47"/>
    </row>
    <row r="129" spans="1:22">
      <c r="A129" s="44"/>
      <c r="B129" s="44"/>
      <c r="C129" s="44" t="s">
        <v>1998</v>
      </c>
      <c r="D129" s="45">
        <f>'Orçamento Sintético'!I636</f>
        <v>183282.32</v>
      </c>
      <c r="E129" s="45" t="str">
        <f t="shared" ref="E129:V129" si="61">IF(E128="","",ROUND($D129*E128,2))</f>
        <v/>
      </c>
      <c r="F129" s="45" t="str">
        <f t="shared" si="61"/>
        <v/>
      </c>
      <c r="G129" s="45" t="str">
        <f t="shared" si="61"/>
        <v/>
      </c>
      <c r="H129" s="45" t="str">
        <f t="shared" si="61"/>
        <v/>
      </c>
      <c r="I129" s="45" t="str">
        <f t="shared" si="61"/>
        <v/>
      </c>
      <c r="J129" s="45" t="str">
        <f t="shared" si="61"/>
        <v/>
      </c>
      <c r="K129" s="45" t="str">
        <f t="shared" si="61"/>
        <v/>
      </c>
      <c r="L129" s="45" t="str">
        <f t="shared" si="61"/>
        <v/>
      </c>
      <c r="M129" s="45" t="str">
        <f t="shared" si="61"/>
        <v/>
      </c>
      <c r="N129" s="45" t="str">
        <f t="shared" si="61"/>
        <v/>
      </c>
      <c r="O129" s="45" t="str">
        <f t="shared" si="61"/>
        <v/>
      </c>
      <c r="P129" s="45" t="str">
        <f t="shared" si="61"/>
        <v/>
      </c>
      <c r="Q129" s="45" t="str">
        <f t="shared" si="61"/>
        <v/>
      </c>
      <c r="R129" s="45" t="str">
        <f t="shared" si="61"/>
        <v/>
      </c>
      <c r="S129" s="45">
        <f t="shared" si="61"/>
        <v>183282.32</v>
      </c>
      <c r="T129" s="45" t="str">
        <f t="shared" si="61"/>
        <v/>
      </c>
      <c r="U129" s="45" t="str">
        <f t="shared" si="61"/>
        <v/>
      </c>
      <c r="V129" s="45" t="str">
        <f t="shared" si="61"/>
        <v/>
      </c>
    </row>
    <row r="130" spans="1:22">
      <c r="A130" s="42" t="s">
        <v>139</v>
      </c>
      <c r="B130" s="42" t="s">
        <v>140</v>
      </c>
      <c r="C130" s="42" t="s">
        <v>1997</v>
      </c>
      <c r="D130" s="43">
        <v>1</v>
      </c>
      <c r="E130" s="43"/>
      <c r="F130" s="43"/>
      <c r="G130" s="43"/>
      <c r="H130" s="43"/>
      <c r="I130" s="43"/>
      <c r="J130" s="43"/>
      <c r="K130" s="43"/>
      <c r="L130" s="43"/>
      <c r="M130" s="43"/>
      <c r="N130" s="43"/>
      <c r="O130" s="43"/>
      <c r="P130" s="43"/>
      <c r="Q130" s="43"/>
      <c r="R130" s="43"/>
      <c r="S130" s="43">
        <v>0.71989999999999998</v>
      </c>
      <c r="T130" s="43">
        <v>0.28010000000000002</v>
      </c>
      <c r="U130" s="43"/>
      <c r="V130" s="43"/>
    </row>
    <row r="131" spans="1:22">
      <c r="A131" s="44"/>
      <c r="B131" s="44"/>
      <c r="C131" s="44" t="s">
        <v>1998</v>
      </c>
      <c r="D131" s="45">
        <f>'Orçamento Sintético'!I642</f>
        <v>58216.450000000004</v>
      </c>
      <c r="E131" s="45" t="str">
        <f t="shared" ref="E131:V131" si="62">IF(E130="","",ROUND($D131*E130,2))</f>
        <v/>
      </c>
      <c r="F131" s="45" t="str">
        <f t="shared" si="62"/>
        <v/>
      </c>
      <c r="G131" s="45" t="str">
        <f t="shared" si="62"/>
        <v/>
      </c>
      <c r="H131" s="45" t="str">
        <f t="shared" si="62"/>
        <v/>
      </c>
      <c r="I131" s="45" t="str">
        <f t="shared" si="62"/>
        <v/>
      </c>
      <c r="J131" s="45" t="str">
        <f t="shared" si="62"/>
        <v/>
      </c>
      <c r="K131" s="45" t="str">
        <f t="shared" si="62"/>
        <v/>
      </c>
      <c r="L131" s="45" t="str">
        <f t="shared" si="62"/>
        <v/>
      </c>
      <c r="M131" s="45" t="str">
        <f t="shared" si="62"/>
        <v/>
      </c>
      <c r="N131" s="45" t="str">
        <f t="shared" si="62"/>
        <v/>
      </c>
      <c r="O131" s="45" t="str">
        <f t="shared" si="62"/>
        <v/>
      </c>
      <c r="P131" s="45" t="str">
        <f t="shared" si="62"/>
        <v/>
      </c>
      <c r="Q131" s="45" t="str">
        <f t="shared" si="62"/>
        <v/>
      </c>
      <c r="R131" s="45" t="str">
        <f t="shared" si="62"/>
        <v/>
      </c>
      <c r="S131" s="45">
        <f t="shared" si="62"/>
        <v>41910.019999999997</v>
      </c>
      <c r="T131" s="45">
        <f t="shared" si="62"/>
        <v>16306.43</v>
      </c>
      <c r="U131" s="45" t="str">
        <f t="shared" si="62"/>
        <v/>
      </c>
      <c r="V131" s="45" t="str">
        <f t="shared" si="62"/>
        <v/>
      </c>
    </row>
    <row r="132" spans="1:22">
      <c r="A132" s="46" t="s">
        <v>141</v>
      </c>
      <c r="B132" s="46" t="s">
        <v>142</v>
      </c>
      <c r="C132" s="46" t="s">
        <v>1997</v>
      </c>
      <c r="D132" s="47">
        <v>1</v>
      </c>
      <c r="E132" s="47"/>
      <c r="F132" s="47"/>
      <c r="G132" s="47"/>
      <c r="H132" s="47"/>
      <c r="I132" s="47"/>
      <c r="J132" s="47"/>
      <c r="K132" s="47"/>
      <c r="L132" s="47"/>
      <c r="M132" s="47"/>
      <c r="N132" s="47"/>
      <c r="O132" s="47"/>
      <c r="P132" s="47"/>
      <c r="Q132" s="47"/>
      <c r="R132" s="47"/>
      <c r="S132" s="47">
        <v>1</v>
      </c>
      <c r="T132" s="47"/>
      <c r="U132" s="47"/>
      <c r="V132" s="47"/>
    </row>
    <row r="133" spans="1:22">
      <c r="A133" s="44"/>
      <c r="B133" s="44"/>
      <c r="C133" s="44" t="s">
        <v>1998</v>
      </c>
      <c r="D133" s="45">
        <f>'Orçamento Sintético'!I643</f>
        <v>41909.719999999994</v>
      </c>
      <c r="E133" s="45" t="str">
        <f t="shared" ref="E133:V133" si="63">IF(E132="","",ROUND($D133*E132,2))</f>
        <v/>
      </c>
      <c r="F133" s="45" t="str">
        <f t="shared" si="63"/>
        <v/>
      </c>
      <c r="G133" s="45" t="str">
        <f t="shared" si="63"/>
        <v/>
      </c>
      <c r="H133" s="45" t="str">
        <f t="shared" si="63"/>
        <v/>
      </c>
      <c r="I133" s="45" t="str">
        <f t="shared" si="63"/>
        <v/>
      </c>
      <c r="J133" s="45" t="str">
        <f t="shared" si="63"/>
        <v/>
      </c>
      <c r="K133" s="45" t="str">
        <f t="shared" si="63"/>
        <v/>
      </c>
      <c r="L133" s="45" t="str">
        <f t="shared" si="63"/>
        <v/>
      </c>
      <c r="M133" s="45" t="str">
        <f t="shared" si="63"/>
        <v/>
      </c>
      <c r="N133" s="45" t="str">
        <f t="shared" si="63"/>
        <v/>
      </c>
      <c r="O133" s="45" t="str">
        <f t="shared" si="63"/>
        <v/>
      </c>
      <c r="P133" s="45" t="str">
        <f t="shared" si="63"/>
        <v/>
      </c>
      <c r="Q133" s="45" t="str">
        <f t="shared" si="63"/>
        <v/>
      </c>
      <c r="R133" s="45" t="str">
        <f t="shared" si="63"/>
        <v/>
      </c>
      <c r="S133" s="45">
        <f t="shared" si="63"/>
        <v>41909.72</v>
      </c>
      <c r="T133" s="45" t="str">
        <f t="shared" si="63"/>
        <v/>
      </c>
      <c r="U133" s="45" t="str">
        <f t="shared" si="63"/>
        <v/>
      </c>
      <c r="V133" s="45" t="str">
        <f t="shared" si="63"/>
        <v/>
      </c>
    </row>
    <row r="134" spans="1:22">
      <c r="A134" s="46" t="s">
        <v>143</v>
      </c>
      <c r="B134" s="46" t="s">
        <v>144</v>
      </c>
      <c r="C134" s="46" t="s">
        <v>1997</v>
      </c>
      <c r="D134" s="47">
        <v>1</v>
      </c>
      <c r="E134" s="47"/>
      <c r="F134" s="47"/>
      <c r="G134" s="47"/>
      <c r="H134" s="47"/>
      <c r="I134" s="47"/>
      <c r="J134" s="47"/>
      <c r="K134" s="47"/>
      <c r="L134" s="47"/>
      <c r="M134" s="47"/>
      <c r="N134" s="47"/>
      <c r="O134" s="47"/>
      <c r="P134" s="47"/>
      <c r="Q134" s="47"/>
      <c r="R134" s="47"/>
      <c r="S134" s="47"/>
      <c r="T134" s="47">
        <v>1</v>
      </c>
      <c r="U134" s="47"/>
      <c r="V134" s="47"/>
    </row>
    <row r="135" spans="1:22">
      <c r="A135" s="44"/>
      <c r="B135" s="44"/>
      <c r="C135" s="44" t="s">
        <v>1998</v>
      </c>
      <c r="D135" s="45">
        <f>'Orçamento Sintético'!I667</f>
        <v>7891.64</v>
      </c>
      <c r="E135" s="45" t="str">
        <f t="shared" ref="E135:V135" si="64">IF(E134="","",ROUND($D135*E134,2))</f>
        <v/>
      </c>
      <c r="F135" s="45" t="str">
        <f t="shared" si="64"/>
        <v/>
      </c>
      <c r="G135" s="45" t="str">
        <f t="shared" si="64"/>
        <v/>
      </c>
      <c r="H135" s="45" t="str">
        <f t="shared" si="64"/>
        <v/>
      </c>
      <c r="I135" s="45" t="str">
        <f t="shared" si="64"/>
        <v/>
      </c>
      <c r="J135" s="45" t="str">
        <f t="shared" si="64"/>
        <v/>
      </c>
      <c r="K135" s="45" t="str">
        <f t="shared" si="64"/>
        <v/>
      </c>
      <c r="L135" s="45" t="str">
        <f t="shared" si="64"/>
        <v/>
      </c>
      <c r="M135" s="45" t="str">
        <f t="shared" si="64"/>
        <v/>
      </c>
      <c r="N135" s="45" t="str">
        <f t="shared" si="64"/>
        <v/>
      </c>
      <c r="O135" s="45" t="str">
        <f t="shared" si="64"/>
        <v/>
      </c>
      <c r="P135" s="45" t="str">
        <f t="shared" si="64"/>
        <v/>
      </c>
      <c r="Q135" s="45" t="str">
        <f t="shared" si="64"/>
        <v/>
      </c>
      <c r="R135" s="45" t="str">
        <f t="shared" si="64"/>
        <v/>
      </c>
      <c r="S135" s="45" t="str">
        <f t="shared" si="64"/>
        <v/>
      </c>
      <c r="T135" s="45">
        <f t="shared" si="64"/>
        <v>7891.64</v>
      </c>
      <c r="U135" s="45" t="str">
        <f t="shared" si="64"/>
        <v/>
      </c>
      <c r="V135" s="45" t="str">
        <f t="shared" si="64"/>
        <v/>
      </c>
    </row>
    <row r="136" spans="1:22">
      <c r="A136" s="46" t="s">
        <v>145</v>
      </c>
      <c r="B136" s="46" t="s">
        <v>146</v>
      </c>
      <c r="C136" s="46" t="s">
        <v>1997</v>
      </c>
      <c r="D136" s="47">
        <v>1</v>
      </c>
      <c r="E136" s="47"/>
      <c r="F136" s="47"/>
      <c r="G136" s="47"/>
      <c r="H136" s="47"/>
      <c r="I136" s="47"/>
      <c r="J136" s="47"/>
      <c r="K136" s="47"/>
      <c r="L136" s="47"/>
      <c r="M136" s="47"/>
      <c r="N136" s="47"/>
      <c r="O136" s="47"/>
      <c r="P136" s="47"/>
      <c r="Q136" s="47"/>
      <c r="R136" s="47"/>
      <c r="S136" s="47"/>
      <c r="T136" s="47">
        <v>1</v>
      </c>
      <c r="U136" s="47"/>
      <c r="V136" s="47"/>
    </row>
    <row r="137" spans="1:22">
      <c r="A137" s="44"/>
      <c r="B137" s="44"/>
      <c r="C137" s="44" t="s">
        <v>1998</v>
      </c>
      <c r="D137" s="45">
        <f>'Orçamento Sintético'!I671</f>
        <v>1832.38</v>
      </c>
      <c r="E137" s="45" t="str">
        <f t="shared" ref="E137:V137" si="65">IF(E136="","",ROUND($D137*E136,2))</f>
        <v/>
      </c>
      <c r="F137" s="45" t="str">
        <f t="shared" si="65"/>
        <v/>
      </c>
      <c r="G137" s="45" t="str">
        <f t="shared" si="65"/>
        <v/>
      </c>
      <c r="H137" s="45" t="str">
        <f t="shared" si="65"/>
        <v/>
      </c>
      <c r="I137" s="45" t="str">
        <f t="shared" si="65"/>
        <v/>
      </c>
      <c r="J137" s="45" t="str">
        <f t="shared" si="65"/>
        <v/>
      </c>
      <c r="K137" s="45" t="str">
        <f t="shared" si="65"/>
        <v/>
      </c>
      <c r="L137" s="45" t="str">
        <f t="shared" si="65"/>
        <v/>
      </c>
      <c r="M137" s="45" t="str">
        <f t="shared" si="65"/>
        <v/>
      </c>
      <c r="N137" s="45" t="str">
        <f t="shared" si="65"/>
        <v/>
      </c>
      <c r="O137" s="45" t="str">
        <f t="shared" si="65"/>
        <v/>
      </c>
      <c r="P137" s="45" t="str">
        <f t="shared" si="65"/>
        <v/>
      </c>
      <c r="Q137" s="45" t="str">
        <f t="shared" si="65"/>
        <v/>
      </c>
      <c r="R137" s="45" t="str">
        <f t="shared" si="65"/>
        <v/>
      </c>
      <c r="S137" s="45" t="str">
        <f t="shared" si="65"/>
        <v/>
      </c>
      <c r="T137" s="45">
        <f t="shared" si="65"/>
        <v>1832.38</v>
      </c>
      <c r="U137" s="45" t="str">
        <f t="shared" si="65"/>
        <v/>
      </c>
      <c r="V137" s="45" t="str">
        <f t="shared" si="65"/>
        <v/>
      </c>
    </row>
    <row r="138" spans="1:22">
      <c r="A138" s="46" t="s">
        <v>147</v>
      </c>
      <c r="B138" s="46" t="s">
        <v>148</v>
      </c>
      <c r="C138" s="46" t="s">
        <v>1997</v>
      </c>
      <c r="D138" s="47">
        <v>1</v>
      </c>
      <c r="E138" s="47"/>
      <c r="F138" s="47"/>
      <c r="G138" s="47"/>
      <c r="H138" s="47"/>
      <c r="I138" s="47"/>
      <c r="J138" s="47"/>
      <c r="K138" s="47"/>
      <c r="L138" s="47"/>
      <c r="M138" s="47"/>
      <c r="N138" s="47"/>
      <c r="O138" s="47"/>
      <c r="P138" s="47"/>
      <c r="Q138" s="47"/>
      <c r="R138" s="47"/>
      <c r="S138" s="47"/>
      <c r="T138" s="47">
        <v>1</v>
      </c>
      <c r="U138" s="47"/>
      <c r="V138" s="47"/>
    </row>
    <row r="139" spans="1:22">
      <c r="A139" s="44"/>
      <c r="B139" s="44"/>
      <c r="C139" s="44" t="s">
        <v>1998</v>
      </c>
      <c r="D139" s="45">
        <f>'Orçamento Sintético'!I676</f>
        <v>6582.71</v>
      </c>
      <c r="E139" s="45" t="str">
        <f t="shared" ref="E139:V139" si="66">IF(E138="","",ROUND($D139*E138,2))</f>
        <v/>
      </c>
      <c r="F139" s="45" t="str">
        <f t="shared" si="66"/>
        <v/>
      </c>
      <c r="G139" s="45" t="str">
        <f t="shared" si="66"/>
        <v/>
      </c>
      <c r="H139" s="45" t="str">
        <f t="shared" si="66"/>
        <v/>
      </c>
      <c r="I139" s="45" t="str">
        <f t="shared" si="66"/>
        <v/>
      </c>
      <c r="J139" s="45" t="str">
        <f t="shared" si="66"/>
        <v/>
      </c>
      <c r="K139" s="45" t="str">
        <f t="shared" si="66"/>
        <v/>
      </c>
      <c r="L139" s="45" t="str">
        <f t="shared" si="66"/>
        <v/>
      </c>
      <c r="M139" s="45" t="str">
        <f t="shared" si="66"/>
        <v/>
      </c>
      <c r="N139" s="45" t="str">
        <f t="shared" si="66"/>
        <v/>
      </c>
      <c r="O139" s="45" t="str">
        <f t="shared" si="66"/>
        <v/>
      </c>
      <c r="P139" s="45" t="str">
        <f t="shared" si="66"/>
        <v/>
      </c>
      <c r="Q139" s="45" t="str">
        <f t="shared" si="66"/>
        <v/>
      </c>
      <c r="R139" s="45" t="str">
        <f t="shared" si="66"/>
        <v/>
      </c>
      <c r="S139" s="45" t="str">
        <f t="shared" si="66"/>
        <v/>
      </c>
      <c r="T139" s="45">
        <f t="shared" si="66"/>
        <v>6582.71</v>
      </c>
      <c r="U139" s="45" t="str">
        <f t="shared" si="66"/>
        <v/>
      </c>
      <c r="V139" s="45" t="str">
        <f t="shared" si="66"/>
        <v/>
      </c>
    </row>
    <row r="140" spans="1:22">
      <c r="A140" s="42" t="s">
        <v>149</v>
      </c>
      <c r="B140" s="42" t="s">
        <v>150</v>
      </c>
      <c r="C140" s="42" t="s">
        <v>1997</v>
      </c>
      <c r="D140" s="43">
        <v>1</v>
      </c>
      <c r="E140" s="43"/>
      <c r="F140" s="43"/>
      <c r="G140" s="43"/>
      <c r="H140" s="43"/>
      <c r="I140" s="43"/>
      <c r="J140" s="43"/>
      <c r="K140" s="43"/>
      <c r="L140" s="43"/>
      <c r="M140" s="43"/>
      <c r="N140" s="43"/>
      <c r="O140" s="43"/>
      <c r="P140" s="43"/>
      <c r="Q140" s="43"/>
      <c r="R140" s="43"/>
      <c r="S140" s="43"/>
      <c r="T140" s="43"/>
      <c r="U140" s="43"/>
      <c r="V140" s="43">
        <v>1</v>
      </c>
    </row>
    <row r="141" spans="1:22">
      <c r="A141" s="44"/>
      <c r="B141" s="44"/>
      <c r="C141" s="44" t="s">
        <v>1998</v>
      </c>
      <c r="D141" s="45">
        <f>'Orçamento Sintético'!I684</f>
        <v>41340.93</v>
      </c>
      <c r="E141" s="45" t="str">
        <f t="shared" ref="E141:V141" si="67">IF(E140="","",ROUND($D141*E140,2))</f>
        <v/>
      </c>
      <c r="F141" s="45" t="str">
        <f t="shared" si="67"/>
        <v/>
      </c>
      <c r="G141" s="45" t="str">
        <f t="shared" si="67"/>
        <v/>
      </c>
      <c r="H141" s="45" t="str">
        <f t="shared" si="67"/>
        <v/>
      </c>
      <c r="I141" s="45" t="str">
        <f t="shared" si="67"/>
        <v/>
      </c>
      <c r="J141" s="45" t="str">
        <f t="shared" si="67"/>
        <v/>
      </c>
      <c r="K141" s="45" t="str">
        <f t="shared" si="67"/>
        <v/>
      </c>
      <c r="L141" s="45" t="str">
        <f t="shared" si="67"/>
        <v/>
      </c>
      <c r="M141" s="45" t="str">
        <f t="shared" si="67"/>
        <v/>
      </c>
      <c r="N141" s="45" t="str">
        <f t="shared" si="67"/>
        <v/>
      </c>
      <c r="O141" s="45" t="str">
        <f t="shared" si="67"/>
        <v/>
      </c>
      <c r="P141" s="45" t="str">
        <f t="shared" si="67"/>
        <v/>
      </c>
      <c r="Q141" s="45" t="str">
        <f t="shared" si="67"/>
        <v/>
      </c>
      <c r="R141" s="45" t="str">
        <f t="shared" si="67"/>
        <v/>
      </c>
      <c r="S141" s="45" t="str">
        <f t="shared" si="67"/>
        <v/>
      </c>
      <c r="T141" s="45" t="str">
        <f t="shared" si="67"/>
        <v/>
      </c>
      <c r="U141" s="45" t="str">
        <f t="shared" si="67"/>
        <v/>
      </c>
      <c r="V141" s="45">
        <f t="shared" si="67"/>
        <v>41340.93</v>
      </c>
    </row>
    <row r="142" spans="1:22">
      <c r="A142" s="46" t="s">
        <v>151</v>
      </c>
      <c r="B142" s="46" t="s">
        <v>152</v>
      </c>
      <c r="C142" s="46" t="s">
        <v>1997</v>
      </c>
      <c r="D142" s="47">
        <v>1</v>
      </c>
      <c r="E142" s="47"/>
      <c r="F142" s="47"/>
      <c r="G142" s="47"/>
      <c r="H142" s="47"/>
      <c r="I142" s="47"/>
      <c r="J142" s="47"/>
      <c r="K142" s="47"/>
      <c r="L142" s="47"/>
      <c r="M142" s="47"/>
      <c r="N142" s="47"/>
      <c r="O142" s="47"/>
      <c r="P142" s="47"/>
      <c r="Q142" s="47"/>
      <c r="R142" s="47"/>
      <c r="S142" s="47"/>
      <c r="T142" s="47"/>
      <c r="U142" s="47"/>
      <c r="V142" s="47">
        <v>1</v>
      </c>
    </row>
    <row r="143" spans="1:22">
      <c r="A143" s="44"/>
      <c r="B143" s="44"/>
      <c r="C143" s="44" t="s">
        <v>1998</v>
      </c>
      <c r="D143" s="45">
        <f>'Orçamento Sintético'!I685</f>
        <v>15335.96</v>
      </c>
      <c r="E143" s="45" t="str">
        <f t="shared" ref="E143:V143" si="68">IF(E142="","",ROUND($D143*E142,2))</f>
        <v/>
      </c>
      <c r="F143" s="45" t="str">
        <f t="shared" si="68"/>
        <v/>
      </c>
      <c r="G143" s="45" t="str">
        <f t="shared" si="68"/>
        <v/>
      </c>
      <c r="H143" s="45" t="str">
        <f t="shared" si="68"/>
        <v/>
      </c>
      <c r="I143" s="45" t="str">
        <f t="shared" si="68"/>
        <v/>
      </c>
      <c r="J143" s="45" t="str">
        <f t="shared" si="68"/>
        <v/>
      </c>
      <c r="K143" s="45" t="str">
        <f t="shared" si="68"/>
        <v/>
      </c>
      <c r="L143" s="45" t="str">
        <f t="shared" si="68"/>
        <v/>
      </c>
      <c r="M143" s="45" t="str">
        <f t="shared" si="68"/>
        <v/>
      </c>
      <c r="N143" s="45" t="str">
        <f t="shared" si="68"/>
        <v/>
      </c>
      <c r="O143" s="45" t="str">
        <f t="shared" si="68"/>
        <v/>
      </c>
      <c r="P143" s="45" t="str">
        <f t="shared" si="68"/>
        <v/>
      </c>
      <c r="Q143" s="45" t="str">
        <f t="shared" si="68"/>
        <v/>
      </c>
      <c r="R143" s="45" t="str">
        <f t="shared" si="68"/>
        <v/>
      </c>
      <c r="S143" s="45" t="str">
        <f t="shared" si="68"/>
        <v/>
      </c>
      <c r="T143" s="45" t="str">
        <f t="shared" si="68"/>
        <v/>
      </c>
      <c r="U143" s="45" t="str">
        <f t="shared" si="68"/>
        <v/>
      </c>
      <c r="V143" s="45">
        <f t="shared" si="68"/>
        <v>15335.96</v>
      </c>
    </row>
    <row r="144" spans="1:22">
      <c r="A144" s="46" t="s">
        <v>153</v>
      </c>
      <c r="B144" s="46" t="s">
        <v>154</v>
      </c>
      <c r="C144" s="46" t="s">
        <v>1997</v>
      </c>
      <c r="D144" s="47">
        <v>1</v>
      </c>
      <c r="E144" s="47"/>
      <c r="F144" s="47"/>
      <c r="G144" s="47"/>
      <c r="H144" s="47"/>
      <c r="I144" s="47"/>
      <c r="J144" s="47"/>
      <c r="K144" s="47"/>
      <c r="L144" s="47"/>
      <c r="M144" s="47"/>
      <c r="N144" s="47"/>
      <c r="O144" s="47"/>
      <c r="P144" s="47"/>
      <c r="Q144" s="47"/>
      <c r="R144" s="47"/>
      <c r="S144" s="47"/>
      <c r="T144" s="47"/>
      <c r="U144" s="47"/>
      <c r="V144" s="47">
        <v>1</v>
      </c>
    </row>
    <row r="145" spans="1:22">
      <c r="A145" s="44"/>
      <c r="B145" s="44"/>
      <c r="C145" s="44" t="s">
        <v>1998</v>
      </c>
      <c r="D145" s="45">
        <f>'Orçamento Sintético'!I690</f>
        <v>26004.97</v>
      </c>
      <c r="E145" s="45" t="str">
        <f t="shared" ref="E145:V145" si="69">IF(E144="","",ROUND($D145*E144,2))</f>
        <v/>
      </c>
      <c r="F145" s="45" t="str">
        <f t="shared" si="69"/>
        <v/>
      </c>
      <c r="G145" s="45" t="str">
        <f t="shared" si="69"/>
        <v/>
      </c>
      <c r="H145" s="45" t="str">
        <f t="shared" si="69"/>
        <v/>
      </c>
      <c r="I145" s="45" t="str">
        <f t="shared" si="69"/>
        <v/>
      </c>
      <c r="J145" s="45" t="str">
        <f t="shared" si="69"/>
        <v/>
      </c>
      <c r="K145" s="45" t="str">
        <f t="shared" si="69"/>
        <v/>
      </c>
      <c r="L145" s="45" t="str">
        <f t="shared" si="69"/>
        <v/>
      </c>
      <c r="M145" s="45" t="str">
        <f t="shared" si="69"/>
        <v/>
      </c>
      <c r="N145" s="45" t="str">
        <f t="shared" si="69"/>
        <v/>
      </c>
      <c r="O145" s="45" t="str">
        <f t="shared" si="69"/>
        <v/>
      </c>
      <c r="P145" s="45" t="str">
        <f t="shared" si="69"/>
        <v/>
      </c>
      <c r="Q145" s="45" t="str">
        <f t="shared" si="69"/>
        <v/>
      </c>
      <c r="R145" s="45" t="str">
        <f t="shared" si="69"/>
        <v/>
      </c>
      <c r="S145" s="45" t="str">
        <f t="shared" si="69"/>
        <v/>
      </c>
      <c r="T145" s="45" t="str">
        <f t="shared" si="69"/>
        <v/>
      </c>
      <c r="U145" s="45" t="str">
        <f t="shared" si="69"/>
        <v/>
      </c>
      <c r="V145" s="45">
        <f t="shared" si="69"/>
        <v>26004.97</v>
      </c>
    </row>
    <row r="147" spans="1:22">
      <c r="A147" s="48"/>
      <c r="B147" s="48"/>
      <c r="C147" s="48" t="s">
        <v>2004</v>
      </c>
      <c r="D147" s="48"/>
      <c r="E147" s="49">
        <f>IFERROR(E148/'Orçamento Sintético'!$I$696,0)</f>
        <v>0</v>
      </c>
      <c r="F147" s="49">
        <f>IFERROR(F148/'Orçamento Sintético'!$I$696,0)</f>
        <v>0</v>
      </c>
      <c r="G147" s="49">
        <f>IFERROR(G148/'Orçamento Sintético'!$I$696,0)</f>
        <v>1.7537870865703319E-2</v>
      </c>
      <c r="H147" s="49">
        <f>IFERROR(H148/'Orçamento Sintético'!$I$696,0)</f>
        <v>2.2569121553551209E-2</v>
      </c>
      <c r="I147" s="49">
        <f>IFERROR(I148/'Orçamento Sintético'!$I$696,0)</f>
        <v>6.4283525021321286E-2</v>
      </c>
      <c r="J147" s="49">
        <f>IFERROR(J148/'Orçamento Sintético'!$I$696,0)</f>
        <v>3.1147409437340602E-2</v>
      </c>
      <c r="K147" s="49">
        <f>IFERROR(K148/'Orçamento Sintético'!$I$696,0)</f>
        <v>2.3984926809334492E-2</v>
      </c>
      <c r="L147" s="49">
        <f>IFERROR(L148/'Orçamento Sintético'!$I$696,0)</f>
        <v>0.1131121936772122</v>
      </c>
      <c r="M147" s="49">
        <f>IFERROR(M148/'Orçamento Sintético'!$I$696,0)</f>
        <v>5.9795171415467932E-2</v>
      </c>
      <c r="N147" s="49">
        <f>IFERROR(N148/'Orçamento Sintético'!$I$696,0)</f>
        <v>4.5903419114326507E-2</v>
      </c>
      <c r="O147" s="49">
        <f>IFERROR(O148/'Orçamento Sintético'!$I$696,0)</f>
        <v>5.6023964011612644E-2</v>
      </c>
      <c r="P147" s="49">
        <f>IFERROR(P148/'Orçamento Sintético'!$I$696,0)</f>
        <v>5.5503349712280152E-2</v>
      </c>
      <c r="Q147" s="49">
        <f>IFERROR(Q148/'Orçamento Sintético'!$I$696,0)</f>
        <v>0.15245442829982633</v>
      </c>
      <c r="R147" s="49">
        <f>IFERROR(R148/'Orçamento Sintético'!$I$696,0)</f>
        <v>6.2713005187218063E-2</v>
      </c>
      <c r="S147" s="49">
        <f>IFERROR(S148/'Orçamento Sintético'!$I$696,0)</f>
        <v>0.13193778440589282</v>
      </c>
      <c r="T147" s="49">
        <f>IFERROR(T148/'Orçamento Sintético'!$I$696,0)</f>
        <v>8.1915752782957388E-2</v>
      </c>
      <c r="U147" s="49">
        <f>IFERROR(U148/'Orçamento Sintético'!$I$696,0)</f>
        <v>6.2599956705309448E-2</v>
      </c>
      <c r="V147" s="49">
        <f>IFERROR(V148/'Orçamento Sintético'!$I$696,0)</f>
        <v>1.8518121000645579E-2</v>
      </c>
    </row>
    <row r="148" spans="1:22">
      <c r="A148" s="48"/>
      <c r="B148" s="48"/>
      <c r="C148" s="48" t="s">
        <v>2005</v>
      </c>
      <c r="D148" s="48"/>
      <c r="E148" s="50">
        <f t="shared" ref="E148:U148" si="70">SUM(E7,E13,E15,E23,E29,E43,E61,E71,E83,E103,E125,E131,E141)</f>
        <v>0</v>
      </c>
      <c r="F148" s="50">
        <f t="shared" si="70"/>
        <v>0</v>
      </c>
      <c r="G148" s="50">
        <f t="shared" si="70"/>
        <v>187871.05</v>
      </c>
      <c r="H148" s="50">
        <f t="shared" si="70"/>
        <v>241767.35</v>
      </c>
      <c r="I148" s="50">
        <f t="shared" si="70"/>
        <v>688624.83000000007</v>
      </c>
      <c r="J148" s="50">
        <f t="shared" si="70"/>
        <v>333660.59999999998</v>
      </c>
      <c r="K148" s="50">
        <f t="shared" si="70"/>
        <v>256933.88999999998</v>
      </c>
      <c r="L148" s="50">
        <f t="shared" si="70"/>
        <v>1211692.5</v>
      </c>
      <c r="M148" s="50">
        <f t="shared" si="70"/>
        <v>640544.21</v>
      </c>
      <c r="N148" s="50">
        <f t="shared" si="70"/>
        <v>491731.5</v>
      </c>
      <c r="O148" s="50">
        <f t="shared" si="70"/>
        <v>600145.88</v>
      </c>
      <c r="P148" s="50">
        <f t="shared" si="70"/>
        <v>594568.9</v>
      </c>
      <c r="Q148" s="50">
        <f t="shared" si="70"/>
        <v>1633138.58</v>
      </c>
      <c r="R148" s="50">
        <f t="shared" si="70"/>
        <v>671800.94000000006</v>
      </c>
      <c r="S148" s="50">
        <f t="shared" si="70"/>
        <v>1413358</v>
      </c>
      <c r="T148" s="50">
        <f t="shared" si="70"/>
        <v>877506.66</v>
      </c>
      <c r="U148" s="50">
        <f t="shared" si="70"/>
        <v>670589.92999999993</v>
      </c>
      <c r="V148" s="50">
        <f>'Orçamento Sintético'!$I$696-SUM(E148:U148)</f>
        <v>198371.78999999538</v>
      </c>
    </row>
    <row r="149" spans="1:22">
      <c r="A149" s="48"/>
      <c r="B149" s="48"/>
      <c r="C149" s="48" t="s">
        <v>2006</v>
      </c>
      <c r="D149" s="48"/>
      <c r="E149" s="49">
        <f>E147</f>
        <v>0</v>
      </c>
      <c r="F149" s="49">
        <f t="shared" ref="F149:U149" si="71">E149+F147</f>
        <v>0</v>
      </c>
      <c r="G149" s="49">
        <f t="shared" si="71"/>
        <v>1.7537870865703319E-2</v>
      </c>
      <c r="H149" s="49">
        <f t="shared" si="71"/>
        <v>4.0106992419254528E-2</v>
      </c>
      <c r="I149" s="49">
        <f t="shared" si="71"/>
        <v>0.10439051744057581</v>
      </c>
      <c r="J149" s="49">
        <f t="shared" si="71"/>
        <v>0.13553792687791641</v>
      </c>
      <c r="K149" s="49">
        <f t="shared" si="71"/>
        <v>0.15952285368725089</v>
      </c>
      <c r="L149" s="49">
        <f t="shared" si="71"/>
        <v>0.27263504736446309</v>
      </c>
      <c r="M149" s="49">
        <f t="shared" si="71"/>
        <v>0.33243021877993101</v>
      </c>
      <c r="N149" s="49">
        <f t="shared" si="71"/>
        <v>0.3783336378942575</v>
      </c>
      <c r="O149" s="49">
        <f t="shared" si="71"/>
        <v>0.43435760190587014</v>
      </c>
      <c r="P149" s="49">
        <f t="shared" si="71"/>
        <v>0.4898609516181503</v>
      </c>
      <c r="Q149" s="49">
        <f t="shared" si="71"/>
        <v>0.6423153799179766</v>
      </c>
      <c r="R149" s="49">
        <f t="shared" si="71"/>
        <v>0.70502838510519461</v>
      </c>
      <c r="S149" s="49">
        <f t="shared" si="71"/>
        <v>0.83696616951108749</v>
      </c>
      <c r="T149" s="49">
        <f t="shared" si="71"/>
        <v>0.91888192229404486</v>
      </c>
      <c r="U149" s="49">
        <f t="shared" si="71"/>
        <v>0.98148187899935435</v>
      </c>
      <c r="V149" s="49">
        <f>1</f>
        <v>1</v>
      </c>
    </row>
    <row r="150" spans="1:22">
      <c r="A150" s="48"/>
      <c r="B150" s="48"/>
      <c r="C150" s="48" t="s">
        <v>2007</v>
      </c>
      <c r="D150" s="48"/>
      <c r="E150" s="50">
        <f>E148</f>
        <v>0</v>
      </c>
      <c r="F150" s="50">
        <f t="shared" ref="F150:U150" si="72">E150+F148</f>
        <v>0</v>
      </c>
      <c r="G150" s="50">
        <f t="shared" si="72"/>
        <v>187871.05</v>
      </c>
      <c r="H150" s="50">
        <f t="shared" si="72"/>
        <v>429638.40000000002</v>
      </c>
      <c r="I150" s="50">
        <f t="shared" si="72"/>
        <v>1118263.23</v>
      </c>
      <c r="J150" s="50">
        <f t="shared" si="72"/>
        <v>1451923.83</v>
      </c>
      <c r="K150" s="50">
        <f t="shared" si="72"/>
        <v>1708857.72</v>
      </c>
      <c r="L150" s="50">
        <f t="shared" si="72"/>
        <v>2920550.2199999997</v>
      </c>
      <c r="M150" s="50">
        <f t="shared" si="72"/>
        <v>3561094.4299999997</v>
      </c>
      <c r="N150" s="50">
        <f t="shared" si="72"/>
        <v>4052825.9299999997</v>
      </c>
      <c r="O150" s="50">
        <f t="shared" si="72"/>
        <v>4652971.8099999996</v>
      </c>
      <c r="P150" s="50">
        <f t="shared" si="72"/>
        <v>5247540.71</v>
      </c>
      <c r="Q150" s="50">
        <f t="shared" si="72"/>
        <v>6880679.29</v>
      </c>
      <c r="R150" s="50">
        <f t="shared" si="72"/>
        <v>7552480.2300000004</v>
      </c>
      <c r="S150" s="50">
        <f t="shared" si="72"/>
        <v>8965838.2300000004</v>
      </c>
      <c r="T150" s="50">
        <f t="shared" si="72"/>
        <v>9843344.8900000006</v>
      </c>
      <c r="U150" s="50">
        <f t="shared" si="72"/>
        <v>10513934.82</v>
      </c>
      <c r="V150" s="50">
        <f>'Orçamento Sintético'!$I$696</f>
        <v>10712306.609999996</v>
      </c>
    </row>
    <row r="153" spans="1:22" ht="14.4">
      <c r="A153" s="64"/>
      <c r="B153" s="57"/>
      <c r="C153" s="57"/>
      <c r="D153" s="57"/>
      <c r="E153" s="57"/>
      <c r="F153" s="57"/>
      <c r="G153" s="57"/>
      <c r="H153" s="57"/>
      <c r="I153" s="57"/>
      <c r="J153" s="57"/>
      <c r="K153" s="57"/>
      <c r="L153" s="57"/>
      <c r="M153" s="57"/>
      <c r="N153" s="57"/>
      <c r="O153" s="57"/>
      <c r="P153" s="57"/>
      <c r="Q153" s="57"/>
      <c r="R153" s="57"/>
      <c r="S153" s="57"/>
      <c r="T153" s="57"/>
      <c r="U153" s="57"/>
      <c r="V153" s="57"/>
    </row>
    <row r="154" spans="1:22">
      <c r="A154" s="67" t="s">
        <v>2</v>
      </c>
      <c r="B154" s="53"/>
      <c r="C154" s="53"/>
      <c r="D154" s="53"/>
      <c r="E154" s="53"/>
      <c r="F154" s="53"/>
      <c r="G154" s="53"/>
      <c r="H154" s="53"/>
    </row>
    <row r="155" spans="1:22">
      <c r="A155" s="53"/>
      <c r="B155" s="54"/>
      <c r="C155" s="54"/>
      <c r="D155" s="54"/>
      <c r="E155" s="54"/>
      <c r="F155" s="54"/>
      <c r="G155" s="54"/>
      <c r="H155" s="53"/>
    </row>
    <row r="156" spans="1:22">
      <c r="A156" s="53"/>
      <c r="B156" s="53"/>
      <c r="C156" s="53"/>
      <c r="D156" s="53"/>
      <c r="E156" s="53"/>
      <c r="F156" s="53"/>
      <c r="G156" s="53"/>
      <c r="H156" s="53"/>
    </row>
    <row r="157" spans="1:22">
      <c r="A157" s="27"/>
      <c r="B157" s="27"/>
      <c r="C157" s="27"/>
      <c r="D157" s="27"/>
      <c r="E157" s="27"/>
      <c r="F157" s="27"/>
      <c r="G157" s="27"/>
      <c r="H157" s="27"/>
    </row>
    <row r="158" spans="1:22">
      <c r="A158" s="68" t="s">
        <v>3</v>
      </c>
      <c r="B158" s="53"/>
      <c r="C158" s="53"/>
      <c r="D158" s="53"/>
      <c r="E158" s="53"/>
      <c r="F158" s="53"/>
      <c r="G158" s="53"/>
      <c r="H158" s="53"/>
    </row>
    <row r="159" spans="1:22">
      <c r="A159" s="53"/>
      <c r="B159" s="54"/>
      <c r="C159" s="54"/>
      <c r="D159" s="54"/>
      <c r="E159" s="54"/>
      <c r="F159" s="54"/>
      <c r="G159" s="54"/>
      <c r="H159" s="53"/>
    </row>
    <row r="160" spans="1:22">
      <c r="A160" s="53"/>
      <c r="B160" s="54"/>
      <c r="C160" s="54"/>
      <c r="D160" s="54"/>
      <c r="E160" s="54"/>
      <c r="F160" s="54"/>
      <c r="G160" s="54"/>
      <c r="H160" s="53"/>
    </row>
    <row r="161" spans="1:8">
      <c r="A161" s="53"/>
      <c r="B161" s="53"/>
      <c r="C161" s="53"/>
      <c r="D161" s="53"/>
      <c r="E161" s="53"/>
      <c r="F161" s="53"/>
      <c r="G161" s="53"/>
      <c r="H161" s="53"/>
    </row>
  </sheetData>
  <mergeCells count="5">
    <mergeCell ref="A153:V153"/>
    <mergeCell ref="A2:U2"/>
    <mergeCell ref="A3:U3"/>
    <mergeCell ref="A154:H156"/>
    <mergeCell ref="A158:H161"/>
  </mergeCells>
  <pageMargins left="0.7" right="0.7" top="0.75" bottom="0.75" header="0.3" footer="0.3"/>
  <pageSetup paperSize="9" scale="1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J89"/>
  <sheetViews>
    <sheetView topLeftCell="A74" zoomScaleNormal="100" workbookViewId="0">
      <selection activeCell="A82" sqref="A82:H84"/>
    </sheetView>
  </sheetViews>
  <sheetFormatPr defaultRowHeight="13.8"/>
  <cols>
    <col min="1" max="1" width="12" customWidth="1"/>
    <col min="2" max="2" width="18" customWidth="1"/>
    <col min="3" max="3" width="12" customWidth="1"/>
    <col min="4" max="4" width="65" customWidth="1"/>
    <col min="5" max="5" width="10" customWidth="1"/>
    <col min="6" max="6" width="20" customWidth="1"/>
    <col min="7" max="7" width="13" customWidth="1"/>
    <col min="9" max="9" width="20" customWidth="1"/>
    <col min="10" max="10" width="34" customWidth="1"/>
  </cols>
  <sheetData>
    <row r="1" spans="1:10" s="1" customFormat="1" ht="76.8" customHeight="1"/>
    <row r="2" spans="1:10" ht="27.6">
      <c r="A2" s="5" t="s">
        <v>4</v>
      </c>
      <c r="B2" s="5" t="s">
        <v>158</v>
      </c>
      <c r="C2" s="5" t="s">
        <v>159</v>
      </c>
      <c r="D2" s="5" t="s">
        <v>2008</v>
      </c>
      <c r="E2" s="5" t="s">
        <v>160</v>
      </c>
      <c r="F2" s="5" t="s">
        <v>2009</v>
      </c>
      <c r="G2" s="5" t="s">
        <v>2010</v>
      </c>
      <c r="I2" s="21" t="s">
        <v>2011</v>
      </c>
      <c r="J2" s="20" t="s">
        <v>2012</v>
      </c>
    </row>
    <row r="3" spans="1:10" ht="82.8">
      <c r="A3" t="s">
        <v>163</v>
      </c>
      <c r="B3" t="s">
        <v>2013</v>
      </c>
      <c r="C3" t="s">
        <v>165</v>
      </c>
      <c r="D3" s="20" t="s">
        <v>2014</v>
      </c>
      <c r="E3" t="s">
        <v>167</v>
      </c>
      <c r="F3" s="9">
        <f>'Orçamento Sintético'!G5</f>
        <v>86.39</v>
      </c>
      <c r="G3">
        <v>24</v>
      </c>
      <c r="I3" s="21" t="s">
        <v>2015</v>
      </c>
      <c r="J3" s="20" t="s">
        <v>2016</v>
      </c>
    </row>
    <row r="4" spans="1:10" ht="55.2">
      <c r="A4" t="s">
        <v>168</v>
      </c>
      <c r="B4" t="s">
        <v>2017</v>
      </c>
      <c r="C4" t="s">
        <v>165</v>
      </c>
      <c r="D4" s="20" t="s">
        <v>2018</v>
      </c>
      <c r="E4" t="s">
        <v>167</v>
      </c>
      <c r="F4" s="9">
        <f>'Orçamento Sintético'!G6</f>
        <v>48.34</v>
      </c>
      <c r="G4">
        <v>24</v>
      </c>
      <c r="I4" s="21" t="s">
        <v>2019</v>
      </c>
      <c r="J4" s="20" t="s">
        <v>2020</v>
      </c>
    </row>
    <row r="5" spans="1:10" ht="55.2">
      <c r="A5" t="s">
        <v>171</v>
      </c>
      <c r="B5" t="s">
        <v>2021</v>
      </c>
      <c r="C5" t="s">
        <v>165</v>
      </c>
      <c r="D5" s="20" t="s">
        <v>2022</v>
      </c>
      <c r="E5" t="s">
        <v>167</v>
      </c>
      <c r="F5" s="9">
        <f>'Orçamento Sintético'!G8</f>
        <v>8.8000000000000007</v>
      </c>
      <c r="G5">
        <v>24</v>
      </c>
      <c r="I5" s="21" t="s">
        <v>2023</v>
      </c>
      <c r="J5" s="20">
        <v>528</v>
      </c>
    </row>
    <row r="6" spans="1:10" ht="69">
      <c r="A6" t="s">
        <v>174</v>
      </c>
      <c r="B6" t="s">
        <v>2024</v>
      </c>
      <c r="C6" t="s">
        <v>165</v>
      </c>
      <c r="D6" s="20" t="s">
        <v>2025</v>
      </c>
      <c r="E6" t="s">
        <v>167</v>
      </c>
      <c r="F6" s="9">
        <f>'Orçamento Sintético'!G9</f>
        <v>5.25</v>
      </c>
      <c r="G6">
        <v>24</v>
      </c>
      <c r="I6" s="21" t="s">
        <v>2026</v>
      </c>
      <c r="J6" s="20">
        <v>78</v>
      </c>
    </row>
    <row r="7" spans="1:10" ht="55.2">
      <c r="A7" t="s">
        <v>177</v>
      </c>
      <c r="B7" t="s">
        <v>2027</v>
      </c>
      <c r="C7" t="s">
        <v>165</v>
      </c>
      <c r="D7" s="20" t="s">
        <v>2028</v>
      </c>
      <c r="E7" t="s">
        <v>167</v>
      </c>
      <c r="F7" s="9">
        <f>'Orçamento Sintético'!G10</f>
        <v>10.5</v>
      </c>
      <c r="G7">
        <v>24</v>
      </c>
      <c r="I7" s="21" t="s">
        <v>2029</v>
      </c>
      <c r="J7" s="20" t="s">
        <v>2030</v>
      </c>
    </row>
    <row r="8" spans="1:10" ht="55.2">
      <c r="A8" t="s">
        <v>180</v>
      </c>
      <c r="B8" t="s">
        <v>2031</v>
      </c>
      <c r="C8" t="s">
        <v>165</v>
      </c>
      <c r="D8" s="20" t="s">
        <v>2032</v>
      </c>
      <c r="E8" t="s">
        <v>167</v>
      </c>
      <c r="F8" s="9">
        <f>'Orçamento Sintético'!G11</f>
        <v>5.25</v>
      </c>
      <c r="G8">
        <v>24</v>
      </c>
    </row>
    <row r="9" spans="1:10" ht="41.4">
      <c r="A9" t="s">
        <v>183</v>
      </c>
      <c r="B9" t="s">
        <v>2033</v>
      </c>
      <c r="C9" t="s">
        <v>165</v>
      </c>
      <c r="D9" s="20" t="s">
        <v>2034</v>
      </c>
      <c r="E9" t="s">
        <v>167</v>
      </c>
      <c r="F9" s="9">
        <f>'Orçamento Sintético'!G12</f>
        <v>8.0399999999999991</v>
      </c>
      <c r="G9">
        <v>25</v>
      </c>
    </row>
    <row r="10" spans="1:10" ht="55.2">
      <c r="A10" t="s">
        <v>186</v>
      </c>
      <c r="B10" t="s">
        <v>2035</v>
      </c>
      <c r="C10" t="s">
        <v>165</v>
      </c>
      <c r="D10" s="20" t="s">
        <v>2036</v>
      </c>
      <c r="E10" t="s">
        <v>167</v>
      </c>
      <c r="F10" s="9">
        <f>'Orçamento Sintético'!G13</f>
        <v>2.59</v>
      </c>
      <c r="G10">
        <v>25</v>
      </c>
    </row>
    <row r="11" spans="1:10" ht="27.6">
      <c r="A11" t="s">
        <v>189</v>
      </c>
      <c r="B11" t="s">
        <v>2037</v>
      </c>
      <c r="C11" t="s">
        <v>191</v>
      </c>
      <c r="D11" s="20" t="s">
        <v>2038</v>
      </c>
      <c r="E11" t="s">
        <v>193</v>
      </c>
      <c r="F11" s="9">
        <f>'Orçamento Sintético'!G16</f>
        <v>10490.3</v>
      </c>
      <c r="G11">
        <v>25</v>
      </c>
    </row>
    <row r="12" spans="1:10" ht="27.6">
      <c r="A12" t="s">
        <v>194</v>
      </c>
      <c r="B12" t="s">
        <v>2039</v>
      </c>
      <c r="C12" t="s">
        <v>191</v>
      </c>
      <c r="D12" s="20" t="s">
        <v>2040</v>
      </c>
      <c r="E12" t="s">
        <v>197</v>
      </c>
      <c r="F12" s="9">
        <f>'Orçamento Sintético'!G17</f>
        <v>146.11000000000001</v>
      </c>
      <c r="G12">
        <v>25</v>
      </c>
    </row>
    <row r="13" spans="1:10" ht="27.6">
      <c r="A13" t="s">
        <v>198</v>
      </c>
      <c r="B13" t="s">
        <v>2041</v>
      </c>
      <c r="C13" t="s">
        <v>191</v>
      </c>
      <c r="D13" s="20" t="s">
        <v>2042</v>
      </c>
      <c r="E13" t="s">
        <v>193</v>
      </c>
      <c r="F13" s="9">
        <f>'Orçamento Sintético'!G18</f>
        <v>8542.25</v>
      </c>
      <c r="G13">
        <v>25</v>
      </c>
    </row>
    <row r="14" spans="1:10" ht="27.6">
      <c r="A14" t="s">
        <v>201</v>
      </c>
      <c r="B14" t="s">
        <v>2043</v>
      </c>
      <c r="C14" t="s">
        <v>191</v>
      </c>
      <c r="D14" s="20" t="s">
        <v>2044</v>
      </c>
      <c r="E14" t="s">
        <v>197</v>
      </c>
      <c r="F14" s="9">
        <f>'Orçamento Sintético'!G19</f>
        <v>56.55</v>
      </c>
      <c r="G14">
        <v>25</v>
      </c>
    </row>
    <row r="15" spans="1:10" ht="27.6">
      <c r="A15" t="s">
        <v>204</v>
      </c>
      <c r="B15" t="s">
        <v>2045</v>
      </c>
      <c r="C15" t="s">
        <v>165</v>
      </c>
      <c r="D15" s="20" t="s">
        <v>2046</v>
      </c>
      <c r="E15" t="s">
        <v>193</v>
      </c>
      <c r="F15" s="9">
        <f>'Orçamento Sintético'!G20</f>
        <v>14349.7</v>
      </c>
      <c r="G15">
        <v>26</v>
      </c>
    </row>
    <row r="16" spans="1:10" ht="96.6">
      <c r="A16" t="s">
        <v>207</v>
      </c>
      <c r="B16" t="s">
        <v>2047</v>
      </c>
      <c r="C16" t="s">
        <v>165</v>
      </c>
      <c r="D16" s="20" t="s">
        <v>2048</v>
      </c>
      <c r="E16" t="s">
        <v>210</v>
      </c>
      <c r="F16" s="9">
        <f>'Orçamento Sintético'!G21</f>
        <v>36.35</v>
      </c>
      <c r="G16">
        <v>26</v>
      </c>
    </row>
    <row r="17" spans="1:7" ht="55.2">
      <c r="A17" t="s">
        <v>211</v>
      </c>
      <c r="B17" t="s">
        <v>2049</v>
      </c>
      <c r="C17" t="s">
        <v>165</v>
      </c>
      <c r="D17" s="20" t="s">
        <v>2050</v>
      </c>
      <c r="E17" t="s">
        <v>167</v>
      </c>
      <c r="F17" s="9">
        <f>'Orçamento Sintético'!G23</f>
        <v>44.73</v>
      </c>
      <c r="G17">
        <v>26</v>
      </c>
    </row>
    <row r="18" spans="1:7" ht="82.8">
      <c r="A18" t="s">
        <v>214</v>
      </c>
      <c r="B18" t="s">
        <v>2051</v>
      </c>
      <c r="C18" t="s">
        <v>165</v>
      </c>
      <c r="D18" s="20" t="s">
        <v>2052</v>
      </c>
      <c r="E18" t="s">
        <v>167</v>
      </c>
      <c r="F18" s="9">
        <f>'Orçamento Sintético'!G24</f>
        <v>570.75</v>
      </c>
      <c r="G18">
        <v>26</v>
      </c>
    </row>
    <row r="19" spans="1:7" ht="82.8">
      <c r="A19" t="s">
        <v>217</v>
      </c>
      <c r="B19" t="s">
        <v>2053</v>
      </c>
      <c r="C19" t="s">
        <v>165</v>
      </c>
      <c r="D19" s="20" t="s">
        <v>2054</v>
      </c>
      <c r="E19" t="s">
        <v>220</v>
      </c>
      <c r="F19" s="9">
        <f>'Orçamento Sintético'!G25</f>
        <v>5289.51</v>
      </c>
      <c r="G19">
        <v>27</v>
      </c>
    </row>
    <row r="20" spans="1:7" ht="41.4">
      <c r="A20" t="s">
        <v>221</v>
      </c>
      <c r="B20" t="s">
        <v>2055</v>
      </c>
      <c r="C20" t="s">
        <v>191</v>
      </c>
      <c r="D20" s="20" t="s">
        <v>2056</v>
      </c>
      <c r="E20" t="s">
        <v>167</v>
      </c>
      <c r="F20" s="9">
        <f>'Orçamento Sintético'!G26</f>
        <v>481.11</v>
      </c>
      <c r="G20">
        <v>28</v>
      </c>
    </row>
    <row r="21" spans="1:7" ht="41.4">
      <c r="A21" t="s">
        <v>224</v>
      </c>
      <c r="B21" t="s">
        <v>2057</v>
      </c>
      <c r="C21" t="s">
        <v>165</v>
      </c>
      <c r="D21" s="20" t="s">
        <v>2058</v>
      </c>
      <c r="E21" t="s">
        <v>220</v>
      </c>
      <c r="F21" s="9">
        <f>'Orçamento Sintético'!G27</f>
        <v>4890.76</v>
      </c>
      <c r="G21">
        <v>28</v>
      </c>
    </row>
    <row r="22" spans="1:7" ht="41.4">
      <c r="A22" t="s">
        <v>227</v>
      </c>
      <c r="B22" t="s">
        <v>2059</v>
      </c>
      <c r="C22" t="s">
        <v>165</v>
      </c>
      <c r="D22" s="20" t="s">
        <v>2060</v>
      </c>
      <c r="E22" t="s">
        <v>220</v>
      </c>
      <c r="F22" s="9">
        <f>'Orçamento Sintético'!G28</f>
        <v>2636.66</v>
      </c>
      <c r="G22">
        <v>28</v>
      </c>
    </row>
    <row r="23" spans="1:7" ht="55.2">
      <c r="A23" t="s">
        <v>230</v>
      </c>
      <c r="B23" t="s">
        <v>2061</v>
      </c>
      <c r="C23" t="s">
        <v>191</v>
      </c>
      <c r="D23" s="20" t="s">
        <v>2062</v>
      </c>
      <c r="E23" t="s">
        <v>167</v>
      </c>
      <c r="F23" s="9">
        <f>'Orçamento Sintético'!G30</f>
        <v>30.99</v>
      </c>
      <c r="G23">
        <v>28</v>
      </c>
    </row>
    <row r="24" spans="1:7" ht="41.4">
      <c r="A24" t="s">
        <v>233</v>
      </c>
      <c r="B24" t="s">
        <v>2063</v>
      </c>
      <c r="C24" t="s">
        <v>191</v>
      </c>
      <c r="D24" s="20" t="s">
        <v>2064</v>
      </c>
      <c r="E24" t="s">
        <v>236</v>
      </c>
      <c r="F24" s="9">
        <f>'Orçamento Sintético'!G31</f>
        <v>42.72</v>
      </c>
      <c r="G24">
        <v>29</v>
      </c>
    </row>
    <row r="25" spans="1:7" ht="27.6">
      <c r="A25" t="s">
        <v>245</v>
      </c>
      <c r="B25" t="s">
        <v>2065</v>
      </c>
      <c r="C25" t="s">
        <v>165</v>
      </c>
      <c r="D25" s="20" t="s">
        <v>2066</v>
      </c>
      <c r="E25" t="s">
        <v>236</v>
      </c>
      <c r="F25" s="9">
        <f>'Orçamento Sintético'!G36</f>
        <v>152.58000000000001</v>
      </c>
      <c r="G25">
        <v>29</v>
      </c>
    </row>
    <row r="26" spans="1:7" ht="41.4">
      <c r="A26" t="s">
        <v>248</v>
      </c>
      <c r="B26" t="s">
        <v>2067</v>
      </c>
      <c r="C26" t="s">
        <v>165</v>
      </c>
      <c r="D26" s="20" t="s">
        <v>2068</v>
      </c>
      <c r="E26" t="s">
        <v>220</v>
      </c>
      <c r="F26" s="9">
        <f>'Orçamento Sintético'!G37</f>
        <v>6855.48</v>
      </c>
      <c r="G26">
        <v>29</v>
      </c>
    </row>
    <row r="27" spans="1:7" ht="69">
      <c r="A27" t="s">
        <v>251</v>
      </c>
      <c r="B27" t="s">
        <v>2069</v>
      </c>
      <c r="C27" t="s">
        <v>165</v>
      </c>
      <c r="D27" s="20" t="s">
        <v>2070</v>
      </c>
      <c r="E27" t="s">
        <v>254</v>
      </c>
      <c r="F27" s="9">
        <f>'Orçamento Sintético'!G38</f>
        <v>33.71</v>
      </c>
      <c r="G27">
        <v>30</v>
      </c>
    </row>
    <row r="28" spans="1:7" ht="27.6">
      <c r="A28" t="s">
        <v>255</v>
      </c>
      <c r="B28" t="s">
        <v>2071</v>
      </c>
      <c r="C28" t="s">
        <v>165</v>
      </c>
      <c r="D28" s="20" t="s">
        <v>2072</v>
      </c>
      <c r="E28" t="s">
        <v>167</v>
      </c>
      <c r="F28" s="9">
        <f>'Orçamento Sintético'!G40</f>
        <v>0.65</v>
      </c>
      <c r="G28">
        <v>30</v>
      </c>
    </row>
    <row r="29" spans="1:7" ht="41.4">
      <c r="A29" t="s">
        <v>258</v>
      </c>
      <c r="B29" t="s">
        <v>2073</v>
      </c>
      <c r="C29" t="s">
        <v>165</v>
      </c>
      <c r="D29" s="20" t="s">
        <v>2074</v>
      </c>
      <c r="E29" t="s">
        <v>167</v>
      </c>
      <c r="F29" s="9">
        <f>'Orçamento Sintético'!G41</f>
        <v>1.89</v>
      </c>
      <c r="G29">
        <v>30</v>
      </c>
    </row>
    <row r="30" spans="1:7" ht="41.4">
      <c r="A30" t="s">
        <v>261</v>
      </c>
      <c r="B30" t="s">
        <v>2075</v>
      </c>
      <c r="C30" t="s">
        <v>165</v>
      </c>
      <c r="D30" s="20" t="s">
        <v>2076</v>
      </c>
      <c r="E30" t="s">
        <v>236</v>
      </c>
      <c r="F30" s="9">
        <f>'Orçamento Sintético'!G42</f>
        <v>27.66</v>
      </c>
      <c r="G30">
        <v>30</v>
      </c>
    </row>
    <row r="31" spans="1:7" ht="27.6">
      <c r="A31" t="s">
        <v>264</v>
      </c>
      <c r="B31" t="s">
        <v>2077</v>
      </c>
      <c r="C31" t="s">
        <v>165</v>
      </c>
      <c r="D31" s="20" t="s">
        <v>2078</v>
      </c>
      <c r="E31" t="s">
        <v>220</v>
      </c>
      <c r="F31" s="9">
        <f>'Orçamento Sintético'!G43</f>
        <v>632.34</v>
      </c>
      <c r="G31">
        <v>30</v>
      </c>
    </row>
    <row r="32" spans="1:7" ht="27.6">
      <c r="A32" t="s">
        <v>267</v>
      </c>
      <c r="B32" t="s">
        <v>2079</v>
      </c>
      <c r="C32" t="s">
        <v>165</v>
      </c>
      <c r="D32" s="20" t="s">
        <v>2080</v>
      </c>
      <c r="E32" t="s">
        <v>220</v>
      </c>
      <c r="F32" s="9">
        <f>'Orçamento Sintético'!G44</f>
        <v>30.14</v>
      </c>
      <c r="G32">
        <v>31</v>
      </c>
    </row>
    <row r="33" spans="1:7" ht="41.4">
      <c r="A33" t="s">
        <v>270</v>
      </c>
      <c r="B33" t="s">
        <v>2081</v>
      </c>
      <c r="C33" t="s">
        <v>191</v>
      </c>
      <c r="D33" s="20" t="s">
        <v>2082</v>
      </c>
      <c r="E33" t="s">
        <v>254</v>
      </c>
      <c r="F33" s="9">
        <f>'Orçamento Sintético'!G46</f>
        <v>210.72</v>
      </c>
      <c r="G33">
        <v>31</v>
      </c>
    </row>
    <row r="34" spans="1:7" ht="41.4">
      <c r="A34" t="s">
        <v>273</v>
      </c>
      <c r="B34" t="s">
        <v>2083</v>
      </c>
      <c r="C34" t="s">
        <v>191</v>
      </c>
      <c r="D34" s="20" t="s">
        <v>2084</v>
      </c>
      <c r="E34" t="s">
        <v>167</v>
      </c>
      <c r="F34" s="9">
        <f>'Orçamento Sintético'!G47</f>
        <v>9.41</v>
      </c>
      <c r="G34">
        <v>31</v>
      </c>
    </row>
    <row r="35" spans="1:7">
      <c r="A35" t="s">
        <v>276</v>
      </c>
      <c r="B35" t="s">
        <v>2085</v>
      </c>
      <c r="C35" t="s">
        <v>191</v>
      </c>
      <c r="D35" s="20" t="s">
        <v>2086</v>
      </c>
      <c r="E35" t="s">
        <v>254</v>
      </c>
      <c r="F35" s="9">
        <f>'Orçamento Sintético'!G48</f>
        <v>126.14</v>
      </c>
      <c r="G35">
        <v>31</v>
      </c>
    </row>
    <row r="36" spans="1:7" ht="27.6">
      <c r="A36" t="s">
        <v>279</v>
      </c>
      <c r="B36" t="s">
        <v>2087</v>
      </c>
      <c r="C36" t="s">
        <v>191</v>
      </c>
      <c r="D36" s="20" t="s">
        <v>2088</v>
      </c>
      <c r="E36" t="s">
        <v>254</v>
      </c>
      <c r="F36" s="9">
        <f>'Orçamento Sintético'!G49</f>
        <v>37.450000000000003</v>
      </c>
      <c r="G36">
        <v>31</v>
      </c>
    </row>
    <row r="37" spans="1:7" ht="69">
      <c r="A37" t="s">
        <v>282</v>
      </c>
      <c r="B37" t="s">
        <v>2089</v>
      </c>
      <c r="C37" t="s">
        <v>191</v>
      </c>
      <c r="D37" s="20" t="s">
        <v>2090</v>
      </c>
      <c r="E37" t="s">
        <v>254</v>
      </c>
      <c r="F37" s="9">
        <f>'Orçamento Sintético'!G50</f>
        <v>6.51</v>
      </c>
      <c r="G37">
        <v>32</v>
      </c>
    </row>
    <row r="38" spans="1:7" ht="41.4">
      <c r="A38" t="s">
        <v>285</v>
      </c>
      <c r="B38" t="s">
        <v>2091</v>
      </c>
      <c r="C38" t="s">
        <v>191</v>
      </c>
      <c r="D38" s="20" t="s">
        <v>2092</v>
      </c>
      <c r="E38" t="s">
        <v>254</v>
      </c>
      <c r="F38" s="9">
        <f>'Orçamento Sintético'!G51</f>
        <v>235.17</v>
      </c>
      <c r="G38">
        <v>32</v>
      </c>
    </row>
    <row r="39" spans="1:7" ht="27.6">
      <c r="A39" t="s">
        <v>288</v>
      </c>
      <c r="B39" t="s">
        <v>2093</v>
      </c>
      <c r="C39" t="s">
        <v>191</v>
      </c>
      <c r="D39" s="20" t="s">
        <v>2094</v>
      </c>
      <c r="E39" t="s">
        <v>254</v>
      </c>
      <c r="F39" s="9">
        <f>'Orçamento Sintético'!G52</f>
        <v>91.28</v>
      </c>
      <c r="G39">
        <v>32</v>
      </c>
    </row>
    <row r="40" spans="1:7" ht="41.4">
      <c r="A40" t="s">
        <v>291</v>
      </c>
      <c r="B40" t="s">
        <v>2095</v>
      </c>
      <c r="C40" t="s">
        <v>191</v>
      </c>
      <c r="D40" s="20" t="s">
        <v>2096</v>
      </c>
      <c r="E40" t="s">
        <v>167</v>
      </c>
      <c r="F40" s="9">
        <f>'Orçamento Sintético'!G53</f>
        <v>98.89</v>
      </c>
      <c r="G40">
        <v>32</v>
      </c>
    </row>
    <row r="41" spans="1:7" ht="41.4">
      <c r="A41" t="s">
        <v>294</v>
      </c>
      <c r="B41" t="s">
        <v>2097</v>
      </c>
      <c r="C41" t="s">
        <v>165</v>
      </c>
      <c r="D41" s="20" t="s">
        <v>2098</v>
      </c>
      <c r="E41" t="s">
        <v>220</v>
      </c>
      <c r="F41" s="9">
        <f>'Orçamento Sintético'!G56</f>
        <v>14269.43</v>
      </c>
      <c r="G41">
        <v>33</v>
      </c>
    </row>
    <row r="42" spans="1:7">
      <c r="A42" t="s">
        <v>297</v>
      </c>
      <c r="B42" t="s">
        <v>298</v>
      </c>
      <c r="C42" t="s">
        <v>165</v>
      </c>
      <c r="D42" s="20" t="s">
        <v>2099</v>
      </c>
      <c r="E42" t="s">
        <v>254</v>
      </c>
      <c r="F42" s="9">
        <f>'Orçamento Sintético'!G57</f>
        <v>60</v>
      </c>
      <c r="G42">
        <v>33</v>
      </c>
    </row>
    <row r="43" spans="1:7" ht="55.2">
      <c r="A43" t="s">
        <v>300</v>
      </c>
      <c r="B43" t="s">
        <v>2100</v>
      </c>
      <c r="C43" t="s">
        <v>191</v>
      </c>
      <c r="D43" s="20" t="s">
        <v>2101</v>
      </c>
      <c r="E43" t="s">
        <v>236</v>
      </c>
      <c r="F43" s="9">
        <f>'Orçamento Sintético'!G59</f>
        <v>280.94</v>
      </c>
      <c r="G43">
        <v>33</v>
      </c>
    </row>
    <row r="44" spans="1:7" ht="27.6">
      <c r="A44" t="s">
        <v>303</v>
      </c>
      <c r="B44" t="s">
        <v>2102</v>
      </c>
      <c r="C44" t="s">
        <v>191</v>
      </c>
      <c r="D44" s="20" t="s">
        <v>2103</v>
      </c>
      <c r="E44" t="s">
        <v>220</v>
      </c>
      <c r="F44" s="9">
        <f>'Orçamento Sintético'!G60</f>
        <v>43.77</v>
      </c>
      <c r="G44">
        <v>33</v>
      </c>
    </row>
    <row r="45" spans="1:7" ht="41.4">
      <c r="A45" t="s">
        <v>306</v>
      </c>
      <c r="B45" t="s">
        <v>2104</v>
      </c>
      <c r="C45" t="s">
        <v>191</v>
      </c>
      <c r="D45" s="20" t="s">
        <v>2105</v>
      </c>
      <c r="E45" t="s">
        <v>254</v>
      </c>
      <c r="F45" s="9">
        <f>'Orçamento Sintético'!G63</f>
        <v>575.45000000000005</v>
      </c>
      <c r="G45">
        <v>33</v>
      </c>
    </row>
    <row r="46" spans="1:7" ht="55.2">
      <c r="A46" t="s">
        <v>309</v>
      </c>
      <c r="B46" t="s">
        <v>2106</v>
      </c>
      <c r="C46" t="s">
        <v>191</v>
      </c>
      <c r="D46" s="20" t="s">
        <v>2107</v>
      </c>
      <c r="E46" t="s">
        <v>167</v>
      </c>
      <c r="F46" s="9">
        <f>'Orçamento Sintético'!G64</f>
        <v>165.95</v>
      </c>
      <c r="G46">
        <v>34</v>
      </c>
    </row>
    <row r="47" spans="1:7" ht="41.4">
      <c r="A47" t="s">
        <v>312</v>
      </c>
      <c r="B47" t="s">
        <v>2108</v>
      </c>
      <c r="C47" t="s">
        <v>191</v>
      </c>
      <c r="D47" s="20" t="s">
        <v>2109</v>
      </c>
      <c r="E47" t="s">
        <v>167</v>
      </c>
      <c r="F47" s="9">
        <f>'Orçamento Sintético'!G65</f>
        <v>87.68</v>
      </c>
      <c r="G47">
        <v>34</v>
      </c>
    </row>
    <row r="48" spans="1:7" ht="27.6">
      <c r="A48" t="s">
        <v>315</v>
      </c>
      <c r="B48" t="s">
        <v>2110</v>
      </c>
      <c r="C48" t="s">
        <v>191</v>
      </c>
      <c r="D48" s="20" t="s">
        <v>2111</v>
      </c>
      <c r="E48" t="s">
        <v>318</v>
      </c>
      <c r="F48" s="9">
        <f>'Orçamento Sintético'!G66</f>
        <v>18.12</v>
      </c>
      <c r="G48">
        <v>34</v>
      </c>
    </row>
    <row r="49" spans="1:7" ht="27.6">
      <c r="A49" t="s">
        <v>319</v>
      </c>
      <c r="B49" t="s">
        <v>2112</v>
      </c>
      <c r="C49" t="s">
        <v>191</v>
      </c>
      <c r="D49" s="20" t="s">
        <v>2113</v>
      </c>
      <c r="E49" t="s">
        <v>318</v>
      </c>
      <c r="F49" s="9">
        <f>'Orçamento Sintético'!G67</f>
        <v>15.47</v>
      </c>
      <c r="G49">
        <v>34</v>
      </c>
    </row>
    <row r="50" spans="1:7" ht="41.4">
      <c r="A50" t="s">
        <v>322</v>
      </c>
      <c r="B50" t="s">
        <v>2114</v>
      </c>
      <c r="C50" t="s">
        <v>191</v>
      </c>
      <c r="D50" s="20" t="s">
        <v>2115</v>
      </c>
      <c r="E50" t="s">
        <v>318</v>
      </c>
      <c r="F50" s="9">
        <f>'Orçamento Sintético'!G68</f>
        <v>11.45</v>
      </c>
      <c r="G50">
        <v>35</v>
      </c>
    </row>
    <row r="51" spans="1:7" ht="41.4">
      <c r="A51" t="s">
        <v>325</v>
      </c>
      <c r="B51" t="s">
        <v>2116</v>
      </c>
      <c r="C51" t="s">
        <v>191</v>
      </c>
      <c r="D51" s="20" t="s">
        <v>2117</v>
      </c>
      <c r="E51" t="s">
        <v>318</v>
      </c>
      <c r="F51" s="9">
        <f>'Orçamento Sintético'!G69</f>
        <v>19.71</v>
      </c>
      <c r="G51">
        <v>35</v>
      </c>
    </row>
    <row r="52" spans="1:7" ht="41.4">
      <c r="A52" t="s">
        <v>328</v>
      </c>
      <c r="B52" t="s">
        <v>2118</v>
      </c>
      <c r="C52" t="s">
        <v>191</v>
      </c>
      <c r="D52" s="20" t="s">
        <v>2119</v>
      </c>
      <c r="E52" t="s">
        <v>318</v>
      </c>
      <c r="F52" s="9">
        <f>'Orçamento Sintético'!G70</f>
        <v>15.59</v>
      </c>
      <c r="G52">
        <v>35</v>
      </c>
    </row>
    <row r="53" spans="1:7" ht="41.4">
      <c r="A53" t="s">
        <v>331</v>
      </c>
      <c r="B53" t="s">
        <v>2120</v>
      </c>
      <c r="C53" t="s">
        <v>191</v>
      </c>
      <c r="D53" s="20" t="s">
        <v>2121</v>
      </c>
      <c r="E53" t="s">
        <v>318</v>
      </c>
      <c r="F53" s="9">
        <f>'Orçamento Sintético'!G71</f>
        <v>13.64</v>
      </c>
      <c r="G53">
        <v>35</v>
      </c>
    </row>
    <row r="54" spans="1:7" ht="41.4">
      <c r="A54" t="s">
        <v>334</v>
      </c>
      <c r="B54" t="s">
        <v>2114</v>
      </c>
      <c r="C54" t="s">
        <v>191</v>
      </c>
      <c r="D54" s="20" t="s">
        <v>2115</v>
      </c>
      <c r="E54" t="s">
        <v>318</v>
      </c>
      <c r="F54" s="9">
        <f>'Orçamento Sintético'!G72</f>
        <v>11.45</v>
      </c>
      <c r="G54">
        <v>35</v>
      </c>
    </row>
    <row r="55" spans="1:7" ht="55.2">
      <c r="A55" t="s">
        <v>335</v>
      </c>
      <c r="B55" t="s">
        <v>2122</v>
      </c>
      <c r="C55" t="s">
        <v>191</v>
      </c>
      <c r="D55" s="20" t="s">
        <v>2123</v>
      </c>
      <c r="E55" t="s">
        <v>254</v>
      </c>
      <c r="F55" s="9">
        <f>'Orçamento Sintético'!G73</f>
        <v>735.94</v>
      </c>
      <c r="G55">
        <v>36</v>
      </c>
    </row>
    <row r="56" spans="1:7" ht="41.4">
      <c r="A56" t="s">
        <v>338</v>
      </c>
      <c r="B56" t="s">
        <v>2124</v>
      </c>
      <c r="C56" t="s">
        <v>191</v>
      </c>
      <c r="D56" s="20" t="s">
        <v>2125</v>
      </c>
      <c r="E56" t="s">
        <v>167</v>
      </c>
      <c r="F56" s="9">
        <f>'Orçamento Sintético'!G74</f>
        <v>58.47</v>
      </c>
      <c r="G56">
        <v>36</v>
      </c>
    </row>
    <row r="57" spans="1:7" ht="27.6">
      <c r="A57" t="s">
        <v>341</v>
      </c>
      <c r="B57" t="s">
        <v>2126</v>
      </c>
      <c r="C57" t="s">
        <v>165</v>
      </c>
      <c r="D57" s="20" t="s">
        <v>2127</v>
      </c>
      <c r="E57" t="s">
        <v>318</v>
      </c>
      <c r="F57" s="9">
        <f>'Orçamento Sintético'!G75</f>
        <v>30.84</v>
      </c>
      <c r="G57">
        <v>36</v>
      </c>
    </row>
    <row r="58" spans="1:7" ht="55.2">
      <c r="A58" t="s">
        <v>344</v>
      </c>
      <c r="B58" t="s">
        <v>2128</v>
      </c>
      <c r="C58" t="s">
        <v>191</v>
      </c>
      <c r="D58" s="20" t="s">
        <v>2129</v>
      </c>
      <c r="E58" t="s">
        <v>167</v>
      </c>
      <c r="F58" s="9">
        <f>'Orçamento Sintético'!G77</f>
        <v>111.46</v>
      </c>
      <c r="G58">
        <v>36</v>
      </c>
    </row>
    <row r="59" spans="1:7" ht="41.4">
      <c r="A59" t="s">
        <v>347</v>
      </c>
      <c r="B59" t="s">
        <v>2130</v>
      </c>
      <c r="C59" t="s">
        <v>191</v>
      </c>
      <c r="D59" s="20" t="s">
        <v>2131</v>
      </c>
      <c r="E59" t="s">
        <v>318</v>
      </c>
      <c r="F59" s="9">
        <f>'Orçamento Sintético'!G78</f>
        <v>15.9</v>
      </c>
      <c r="G59">
        <v>36</v>
      </c>
    </row>
    <row r="60" spans="1:7" ht="41.4">
      <c r="A60" t="s">
        <v>350</v>
      </c>
      <c r="B60" t="s">
        <v>2132</v>
      </c>
      <c r="C60" t="s">
        <v>191</v>
      </c>
      <c r="D60" s="20" t="s">
        <v>2133</v>
      </c>
      <c r="E60" t="s">
        <v>318</v>
      </c>
      <c r="F60" s="9">
        <f>'Orçamento Sintético'!G79</f>
        <v>14.23</v>
      </c>
      <c r="G60">
        <v>36</v>
      </c>
    </row>
    <row r="61" spans="1:7" ht="41.4">
      <c r="A61" t="s">
        <v>353</v>
      </c>
      <c r="B61" t="s">
        <v>2134</v>
      </c>
      <c r="C61" t="s">
        <v>191</v>
      </c>
      <c r="D61" s="20" t="s">
        <v>2135</v>
      </c>
      <c r="E61" t="s">
        <v>318</v>
      </c>
      <c r="F61" s="9">
        <f>'Orçamento Sintético'!G80</f>
        <v>11.19</v>
      </c>
      <c r="G61">
        <v>37</v>
      </c>
    </row>
    <row r="62" spans="1:7" ht="41.4">
      <c r="A62" t="s">
        <v>356</v>
      </c>
      <c r="B62" t="s">
        <v>2136</v>
      </c>
      <c r="C62" t="s">
        <v>191</v>
      </c>
      <c r="D62" s="20" t="s">
        <v>2137</v>
      </c>
      <c r="E62" t="s">
        <v>318</v>
      </c>
      <c r="F62" s="9">
        <f>'Orçamento Sintético'!G81</f>
        <v>9.25</v>
      </c>
      <c r="G62">
        <v>37</v>
      </c>
    </row>
    <row r="63" spans="1:7" ht="41.4">
      <c r="A63" t="s">
        <v>359</v>
      </c>
      <c r="B63" t="s">
        <v>1332</v>
      </c>
      <c r="C63" t="s">
        <v>361</v>
      </c>
      <c r="D63" s="20" t="s">
        <v>2138</v>
      </c>
      <c r="E63" t="s">
        <v>254</v>
      </c>
      <c r="F63" s="9">
        <f>'Orçamento Sintético'!G82</f>
        <v>694.58</v>
      </c>
      <c r="G63">
        <v>37</v>
      </c>
    </row>
    <row r="64" spans="1:7" ht="55.2">
      <c r="A64" t="s">
        <v>363</v>
      </c>
      <c r="B64" t="s">
        <v>2139</v>
      </c>
      <c r="C64" t="s">
        <v>191</v>
      </c>
      <c r="D64" s="20" t="s">
        <v>2140</v>
      </c>
      <c r="E64" t="s">
        <v>167</v>
      </c>
      <c r="F64" s="9">
        <f>'Orçamento Sintético'!G84</f>
        <v>151.43</v>
      </c>
      <c r="G64">
        <v>37</v>
      </c>
    </row>
    <row r="65" spans="1:7" ht="41.4">
      <c r="A65" t="s">
        <v>366</v>
      </c>
      <c r="B65" t="s">
        <v>2141</v>
      </c>
      <c r="C65" t="s">
        <v>191</v>
      </c>
      <c r="D65" s="20" t="s">
        <v>2142</v>
      </c>
      <c r="E65" t="s">
        <v>167</v>
      </c>
      <c r="F65" s="9">
        <f>'Orçamento Sintético'!G85</f>
        <v>77.180000000000007</v>
      </c>
      <c r="G65">
        <v>37</v>
      </c>
    </row>
    <row r="66" spans="1:7" ht="41.4">
      <c r="A66" t="s">
        <v>369</v>
      </c>
      <c r="B66" t="s">
        <v>2143</v>
      </c>
      <c r="C66" t="s">
        <v>191</v>
      </c>
      <c r="D66" s="20" t="s">
        <v>2144</v>
      </c>
      <c r="E66" t="s">
        <v>254</v>
      </c>
      <c r="F66" s="9">
        <f>'Orçamento Sintético'!G86</f>
        <v>21.2</v>
      </c>
      <c r="G66">
        <v>38</v>
      </c>
    </row>
    <row r="67" spans="1:7" ht="41.4">
      <c r="A67" t="s">
        <v>372</v>
      </c>
      <c r="B67" t="s">
        <v>2130</v>
      </c>
      <c r="C67" t="s">
        <v>191</v>
      </c>
      <c r="D67" s="20" t="s">
        <v>2131</v>
      </c>
      <c r="E67" t="s">
        <v>318</v>
      </c>
      <c r="F67" s="9">
        <f>'Orçamento Sintético'!G87</f>
        <v>15.9</v>
      </c>
      <c r="G67">
        <v>38</v>
      </c>
    </row>
    <row r="68" spans="1:7" ht="41.4">
      <c r="A68" t="s">
        <v>373</v>
      </c>
      <c r="B68" t="s">
        <v>2132</v>
      </c>
      <c r="C68" t="s">
        <v>191</v>
      </c>
      <c r="D68" s="20" t="s">
        <v>2133</v>
      </c>
      <c r="E68" t="s">
        <v>318</v>
      </c>
      <c r="F68" s="9">
        <f>'Orçamento Sintético'!G88</f>
        <v>14.23</v>
      </c>
      <c r="G68">
        <v>38</v>
      </c>
    </row>
    <row r="69" spans="1:7" ht="41.4">
      <c r="A69" t="s">
        <v>374</v>
      </c>
      <c r="B69" t="s">
        <v>2145</v>
      </c>
      <c r="C69" t="s">
        <v>191</v>
      </c>
      <c r="D69" s="20" t="s">
        <v>2146</v>
      </c>
      <c r="E69" t="s">
        <v>318</v>
      </c>
      <c r="F69" s="9">
        <f>'Orçamento Sintético'!G89</f>
        <v>12.83</v>
      </c>
      <c r="G69">
        <v>38</v>
      </c>
    </row>
    <row r="70" spans="1:7" ht="41.4">
      <c r="A70" t="s">
        <v>377</v>
      </c>
      <c r="B70" t="s">
        <v>2134</v>
      </c>
      <c r="C70" t="s">
        <v>191</v>
      </c>
      <c r="D70" s="20" t="s">
        <v>2135</v>
      </c>
      <c r="E70" t="s">
        <v>318</v>
      </c>
      <c r="F70" s="9">
        <f>'Orçamento Sintético'!G90</f>
        <v>11.19</v>
      </c>
      <c r="G70">
        <v>38</v>
      </c>
    </row>
    <row r="71" spans="1:7" ht="41.4">
      <c r="A71" t="s">
        <v>378</v>
      </c>
      <c r="B71" t="s">
        <v>2136</v>
      </c>
      <c r="C71" t="s">
        <v>191</v>
      </c>
      <c r="D71" s="20" t="s">
        <v>2137</v>
      </c>
      <c r="E71" t="s">
        <v>318</v>
      </c>
      <c r="F71" s="9">
        <f>'Orçamento Sintético'!G91</f>
        <v>9.25</v>
      </c>
      <c r="G71">
        <v>39</v>
      </c>
    </row>
    <row r="72" spans="1:7" ht="55.2">
      <c r="A72" t="s">
        <v>379</v>
      </c>
      <c r="B72" t="s">
        <v>2147</v>
      </c>
      <c r="C72" t="s">
        <v>191</v>
      </c>
      <c r="D72" s="20" t="s">
        <v>2148</v>
      </c>
      <c r="E72" t="s">
        <v>318</v>
      </c>
      <c r="F72" s="9">
        <f>'Orçamento Sintético'!G92</f>
        <v>10.48</v>
      </c>
      <c r="G72">
        <v>39</v>
      </c>
    </row>
    <row r="73" spans="1:7" ht="41.4">
      <c r="A73" t="s">
        <v>382</v>
      </c>
      <c r="B73" t="s">
        <v>2149</v>
      </c>
      <c r="C73" t="s">
        <v>191</v>
      </c>
      <c r="D73" s="20" t="s">
        <v>2150</v>
      </c>
      <c r="E73" t="s">
        <v>318</v>
      </c>
      <c r="F73" s="9">
        <f>'Orçamento Sintético'!G93</f>
        <v>15.04</v>
      </c>
      <c r="G73">
        <v>39</v>
      </c>
    </row>
    <row r="74" spans="1:7" ht="41.4">
      <c r="A74" t="s">
        <v>385</v>
      </c>
      <c r="B74" t="s">
        <v>2151</v>
      </c>
      <c r="C74" t="s">
        <v>191</v>
      </c>
      <c r="D74" s="20" t="s">
        <v>2152</v>
      </c>
      <c r="E74" t="s">
        <v>318</v>
      </c>
      <c r="F74" s="9">
        <f>'Orçamento Sintético'!G94</f>
        <v>13.44</v>
      </c>
      <c r="G74">
        <v>39</v>
      </c>
    </row>
    <row r="75" spans="1:7" ht="41.4">
      <c r="A75" t="s">
        <v>388</v>
      </c>
      <c r="B75" t="s">
        <v>2153</v>
      </c>
      <c r="C75" t="s">
        <v>191</v>
      </c>
      <c r="D75" s="20" t="s">
        <v>2154</v>
      </c>
      <c r="E75" t="s">
        <v>318</v>
      </c>
      <c r="F75" s="9">
        <f>'Orçamento Sintético'!G95</f>
        <v>12.11</v>
      </c>
      <c r="G75">
        <v>39</v>
      </c>
    </row>
    <row r="76" spans="1:7" ht="41.4">
      <c r="A76" t="s">
        <v>391</v>
      </c>
      <c r="B76" t="s">
        <v>2155</v>
      </c>
      <c r="C76" t="s">
        <v>191</v>
      </c>
      <c r="D76" s="20" t="s">
        <v>2156</v>
      </c>
      <c r="E76" t="s">
        <v>318</v>
      </c>
      <c r="F76" s="9">
        <f>'Orçamento Sintético'!G96</f>
        <v>10.54</v>
      </c>
      <c r="G76">
        <v>39</v>
      </c>
    </row>
    <row r="77" spans="1:7" ht="41.4">
      <c r="A77" t="s">
        <v>394</v>
      </c>
      <c r="B77" t="s">
        <v>2157</v>
      </c>
      <c r="C77" t="s">
        <v>191</v>
      </c>
      <c r="D77" s="20" t="s">
        <v>2158</v>
      </c>
      <c r="E77" t="s">
        <v>318</v>
      </c>
      <c r="F77" s="9">
        <f>'Orçamento Sintético'!G97</f>
        <v>8.69</v>
      </c>
      <c r="G77">
        <v>40</v>
      </c>
    </row>
    <row r="78" spans="1:7" ht="55.2">
      <c r="A78" t="s">
        <v>397</v>
      </c>
      <c r="B78" t="s">
        <v>1332</v>
      </c>
      <c r="C78" t="s">
        <v>361</v>
      </c>
      <c r="D78" s="20" t="s">
        <v>2159</v>
      </c>
      <c r="E78" t="s">
        <v>254</v>
      </c>
      <c r="F78" s="9">
        <f>'Orçamento Sintético'!G98</f>
        <v>695.76</v>
      </c>
      <c r="G78">
        <v>40</v>
      </c>
    </row>
    <row r="79" spans="1:7" ht="41.4">
      <c r="A79" t="s">
        <v>399</v>
      </c>
      <c r="B79" t="s">
        <v>2160</v>
      </c>
      <c r="C79" t="s">
        <v>191</v>
      </c>
      <c r="D79" s="20" t="s">
        <v>2161</v>
      </c>
      <c r="E79" t="s">
        <v>167</v>
      </c>
      <c r="F79" s="9">
        <f>'Orçamento Sintético'!G100</f>
        <v>154.69</v>
      </c>
      <c r="G79">
        <v>40</v>
      </c>
    </row>
    <row r="80" spans="1:7" ht="41.4">
      <c r="A80" t="s">
        <v>402</v>
      </c>
      <c r="B80" t="s">
        <v>2162</v>
      </c>
      <c r="C80" t="s">
        <v>191</v>
      </c>
      <c r="D80" s="20" t="s">
        <v>2163</v>
      </c>
      <c r="E80" t="s">
        <v>167</v>
      </c>
      <c r="F80" s="9">
        <f>'Orçamento Sintético'!G101</f>
        <v>177.5</v>
      </c>
      <c r="G80">
        <v>40</v>
      </c>
    </row>
    <row r="82" spans="1:8">
      <c r="A82" s="52" t="s">
        <v>2</v>
      </c>
      <c r="B82" s="53"/>
      <c r="C82" s="53"/>
      <c r="D82" s="53"/>
      <c r="E82" s="53"/>
      <c r="F82" s="53"/>
      <c r="G82" s="53"/>
      <c r="H82" s="53"/>
    </row>
    <row r="83" spans="1:8">
      <c r="A83" s="53"/>
      <c r="B83" s="54"/>
      <c r="C83" s="54"/>
      <c r="D83" s="54"/>
      <c r="E83" s="54"/>
      <c r="F83" s="54"/>
      <c r="G83" s="54"/>
      <c r="H83" s="53"/>
    </row>
    <row r="84" spans="1:8">
      <c r="A84" s="53"/>
      <c r="B84" s="53"/>
      <c r="C84" s="53"/>
      <c r="D84" s="53"/>
      <c r="E84" s="53"/>
      <c r="F84" s="53"/>
      <c r="G84" s="53"/>
      <c r="H84" s="53"/>
    </row>
    <row r="85" spans="1:8">
      <c r="A85" s="27"/>
      <c r="B85" s="27"/>
      <c r="C85" s="27"/>
      <c r="D85" s="27"/>
      <c r="E85" s="27"/>
      <c r="F85" s="27"/>
      <c r="G85" s="27"/>
      <c r="H85" s="27"/>
    </row>
    <row r="86" spans="1:8">
      <c r="A86" s="55" t="s">
        <v>3</v>
      </c>
      <c r="B86" s="53"/>
      <c r="C86" s="53"/>
      <c r="D86" s="53"/>
      <c r="E86" s="53"/>
      <c r="F86" s="53"/>
      <c r="G86" s="53"/>
      <c r="H86" s="53"/>
    </row>
    <row r="87" spans="1:8">
      <c r="A87" s="53"/>
      <c r="B87" s="54"/>
      <c r="C87" s="54"/>
      <c r="D87" s="54"/>
      <c r="E87" s="54"/>
      <c r="F87" s="54"/>
      <c r="G87" s="54"/>
      <c r="H87" s="53"/>
    </row>
    <row r="88" spans="1:8">
      <c r="A88" s="53"/>
      <c r="B88" s="54"/>
      <c r="C88" s="54"/>
      <c r="D88" s="54"/>
      <c r="E88" s="54"/>
      <c r="F88" s="54"/>
      <c r="G88" s="54"/>
      <c r="H88" s="53"/>
    </row>
    <row r="89" spans="1:8">
      <c r="A89" s="53"/>
      <c r="B89" s="53"/>
      <c r="C89" s="53"/>
      <c r="D89" s="53"/>
      <c r="E89" s="53"/>
      <c r="F89" s="53"/>
      <c r="G89" s="53"/>
      <c r="H89" s="53"/>
    </row>
  </sheetData>
  <mergeCells count="2">
    <mergeCell ref="A86:H89"/>
    <mergeCell ref="A82:H84"/>
  </mergeCells>
  <pageMargins left="0.7" right="0.7" top="0.75" bottom="0.75" header="0.3" footer="0.3"/>
  <pageSetup paperSize="9" scale="45" orientation="portrait" r:id="rId1"/>
  <colBreaks count="1" manualBreakCount="1">
    <brk id="8" max="1048575" man="1"/>
  </col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L539"/>
  <sheetViews>
    <sheetView topLeftCell="A521" zoomScaleNormal="100" workbookViewId="0">
      <selection activeCell="A532" sqref="A532:H534"/>
    </sheetView>
  </sheetViews>
  <sheetFormatPr defaultRowHeight="13.8"/>
  <cols>
    <col min="1" max="1" width="16" customWidth="1"/>
    <col min="2" max="2" width="20" customWidth="1"/>
    <col min="3" max="3" width="18" customWidth="1"/>
    <col min="4" max="4" width="12" customWidth="1"/>
    <col min="5" max="5" width="70" customWidth="1"/>
    <col min="6" max="6" width="30" customWidth="1"/>
    <col min="7" max="7" width="10" customWidth="1"/>
    <col min="8" max="8" width="18" customWidth="1"/>
    <col min="9" max="9" width="14" customWidth="1"/>
    <col min="10" max="11" width="16" customWidth="1"/>
    <col min="12" max="12" width="12" customWidth="1"/>
  </cols>
  <sheetData>
    <row r="1" spans="1:12" s="1" customFormat="1" ht="53.25" customHeight="1"/>
    <row r="2" spans="1:12" ht="27.6">
      <c r="A2" s="5" t="s">
        <v>2164</v>
      </c>
      <c r="B2" s="5" t="s">
        <v>2165</v>
      </c>
      <c r="C2" s="5" t="s">
        <v>158</v>
      </c>
      <c r="D2" s="5" t="s">
        <v>159</v>
      </c>
      <c r="E2" s="5" t="s">
        <v>5</v>
      </c>
      <c r="F2" s="5" t="s">
        <v>1977</v>
      </c>
      <c r="G2" s="5" t="s">
        <v>160</v>
      </c>
      <c r="H2" s="5" t="s">
        <v>2166</v>
      </c>
      <c r="I2" s="5" t="s">
        <v>2167</v>
      </c>
      <c r="J2" s="5" t="s">
        <v>2168</v>
      </c>
      <c r="K2" s="5" t="s">
        <v>2169</v>
      </c>
      <c r="L2" s="5" t="s">
        <v>2170</v>
      </c>
    </row>
    <row r="3" spans="1:12" ht="69">
      <c r="A3" s="21" t="s">
        <v>163</v>
      </c>
      <c r="B3" s="21" t="s">
        <v>2171</v>
      </c>
      <c r="C3" s="21" t="s">
        <v>2013</v>
      </c>
      <c r="D3" s="21" t="s">
        <v>165</v>
      </c>
      <c r="E3" s="22" t="s">
        <v>2014</v>
      </c>
      <c r="F3" s="22" t="s">
        <v>9</v>
      </c>
      <c r="G3" s="21" t="s">
        <v>167</v>
      </c>
      <c r="H3" s="21">
        <v>1</v>
      </c>
      <c r="I3" s="23"/>
      <c r="J3" s="24">
        <v>86.39</v>
      </c>
      <c r="K3" s="24">
        <v>86.39</v>
      </c>
      <c r="L3" s="21">
        <v>24</v>
      </c>
    </row>
    <row r="4" spans="1:12" ht="27.6">
      <c r="A4" t="s">
        <v>163</v>
      </c>
      <c r="B4" t="s">
        <v>2172</v>
      </c>
      <c r="C4" t="s">
        <v>2173</v>
      </c>
      <c r="D4" t="s">
        <v>165</v>
      </c>
      <c r="E4" s="20" t="s">
        <v>2174</v>
      </c>
      <c r="F4" s="20" t="s">
        <v>2175</v>
      </c>
      <c r="G4" t="s">
        <v>197</v>
      </c>
      <c r="H4">
        <v>0.26</v>
      </c>
      <c r="I4" s="4">
        <v>0.09</v>
      </c>
      <c r="J4" s="9">
        <v>304.86</v>
      </c>
      <c r="K4" s="9">
        <v>86.39</v>
      </c>
      <c r="L4">
        <v>24</v>
      </c>
    </row>
    <row r="5" spans="1:12" ht="55.2">
      <c r="A5" s="21" t="s">
        <v>168</v>
      </c>
      <c r="B5" s="21" t="s">
        <v>2171</v>
      </c>
      <c r="C5" s="21" t="s">
        <v>2017</v>
      </c>
      <c r="D5" s="21" t="s">
        <v>165</v>
      </c>
      <c r="E5" s="22" t="s">
        <v>2018</v>
      </c>
      <c r="F5" s="22" t="s">
        <v>9</v>
      </c>
      <c r="G5" s="21" t="s">
        <v>167</v>
      </c>
      <c r="H5" s="21">
        <v>1</v>
      </c>
      <c r="I5" s="23"/>
      <c r="J5" s="24">
        <v>48.34</v>
      </c>
      <c r="K5" s="24">
        <v>48.34</v>
      </c>
      <c r="L5" s="21">
        <v>24</v>
      </c>
    </row>
    <row r="6" spans="1:12" ht="27.6">
      <c r="A6" t="s">
        <v>168</v>
      </c>
      <c r="B6" t="s">
        <v>2172</v>
      </c>
      <c r="C6" t="s">
        <v>2173</v>
      </c>
      <c r="D6" t="s">
        <v>165</v>
      </c>
      <c r="E6" s="20" t="s">
        <v>2174</v>
      </c>
      <c r="F6" s="20" t="s">
        <v>2175</v>
      </c>
      <c r="G6" t="s">
        <v>197</v>
      </c>
      <c r="H6">
        <v>0.14549999999999999</v>
      </c>
      <c r="I6" s="4">
        <v>0.09</v>
      </c>
      <c r="J6" s="9">
        <v>304.86</v>
      </c>
      <c r="K6" s="9">
        <v>48.34</v>
      </c>
      <c r="L6">
        <v>24</v>
      </c>
    </row>
    <row r="7" spans="1:12" ht="55.2">
      <c r="A7" s="21" t="s">
        <v>171</v>
      </c>
      <c r="B7" s="21" t="s">
        <v>2171</v>
      </c>
      <c r="C7" s="21" t="s">
        <v>2021</v>
      </c>
      <c r="D7" s="21" t="s">
        <v>165</v>
      </c>
      <c r="E7" s="22" t="s">
        <v>2022</v>
      </c>
      <c r="F7" s="22" t="s">
        <v>9</v>
      </c>
      <c r="G7" s="21" t="s">
        <v>167</v>
      </c>
      <c r="H7" s="21">
        <v>1</v>
      </c>
      <c r="I7" s="23"/>
      <c r="J7" s="24">
        <v>8.8000000000000007</v>
      </c>
      <c r="K7" s="24">
        <v>8.8000000000000007</v>
      </c>
      <c r="L7" s="21">
        <v>24</v>
      </c>
    </row>
    <row r="8" spans="1:12" ht="27.6">
      <c r="A8" t="s">
        <v>171</v>
      </c>
      <c r="B8" t="s">
        <v>2172</v>
      </c>
      <c r="C8" t="s">
        <v>2173</v>
      </c>
      <c r="D8" t="s">
        <v>165</v>
      </c>
      <c r="E8" s="20" t="s">
        <v>2174</v>
      </c>
      <c r="F8" s="20" t="s">
        <v>2175</v>
      </c>
      <c r="G8" t="s">
        <v>197</v>
      </c>
      <c r="H8">
        <v>2.6499999999999999E-2</v>
      </c>
      <c r="I8" s="4">
        <v>0.09</v>
      </c>
      <c r="J8" s="9">
        <v>304.86</v>
      </c>
      <c r="K8" s="9">
        <v>8.8000000000000007</v>
      </c>
      <c r="L8">
        <v>24</v>
      </c>
    </row>
    <row r="9" spans="1:12" ht="55.2">
      <c r="A9" s="21" t="s">
        <v>174</v>
      </c>
      <c r="B9" s="21" t="s">
        <v>2171</v>
      </c>
      <c r="C9" s="21" t="s">
        <v>2024</v>
      </c>
      <c r="D9" s="21" t="s">
        <v>165</v>
      </c>
      <c r="E9" s="22" t="s">
        <v>2025</v>
      </c>
      <c r="F9" s="22" t="s">
        <v>9</v>
      </c>
      <c r="G9" s="21" t="s">
        <v>167</v>
      </c>
      <c r="H9" s="21">
        <v>1</v>
      </c>
      <c r="I9" s="23"/>
      <c r="J9" s="24">
        <v>5.25</v>
      </c>
      <c r="K9" s="24">
        <v>5.25</v>
      </c>
      <c r="L9" s="21">
        <v>24</v>
      </c>
    </row>
    <row r="10" spans="1:12" ht="27.6">
      <c r="A10" t="s">
        <v>174</v>
      </c>
      <c r="B10" t="s">
        <v>2172</v>
      </c>
      <c r="C10" t="s">
        <v>2173</v>
      </c>
      <c r="D10" t="s">
        <v>165</v>
      </c>
      <c r="E10" s="20" t="s">
        <v>2174</v>
      </c>
      <c r="F10" s="20" t="s">
        <v>2175</v>
      </c>
      <c r="G10" t="s">
        <v>197</v>
      </c>
      <c r="H10">
        <v>1.5800000000000002E-2</v>
      </c>
      <c r="I10" s="4">
        <v>0.09</v>
      </c>
      <c r="J10" s="9">
        <v>304.86</v>
      </c>
      <c r="K10" s="9">
        <v>5.25</v>
      </c>
      <c r="L10">
        <v>24</v>
      </c>
    </row>
    <row r="11" spans="1:12" ht="55.2">
      <c r="A11" s="21" t="s">
        <v>177</v>
      </c>
      <c r="B11" s="21" t="s">
        <v>2171</v>
      </c>
      <c r="C11" s="21" t="s">
        <v>2027</v>
      </c>
      <c r="D11" s="21" t="s">
        <v>165</v>
      </c>
      <c r="E11" s="22" t="s">
        <v>2028</v>
      </c>
      <c r="F11" s="22" t="s">
        <v>9</v>
      </c>
      <c r="G11" s="21" t="s">
        <v>167</v>
      </c>
      <c r="H11" s="21">
        <v>1</v>
      </c>
      <c r="I11" s="23"/>
      <c r="J11" s="24">
        <v>10.5</v>
      </c>
      <c r="K11" s="24">
        <v>10.5</v>
      </c>
      <c r="L11" s="21">
        <v>24</v>
      </c>
    </row>
    <row r="12" spans="1:12" ht="27.6">
      <c r="A12" t="s">
        <v>177</v>
      </c>
      <c r="B12" t="s">
        <v>2172</v>
      </c>
      <c r="C12" t="s">
        <v>2173</v>
      </c>
      <c r="D12" t="s">
        <v>165</v>
      </c>
      <c r="E12" s="20" t="s">
        <v>2174</v>
      </c>
      <c r="F12" s="20" t="s">
        <v>2175</v>
      </c>
      <c r="G12" t="s">
        <v>197</v>
      </c>
      <c r="H12">
        <v>3.1600000000000003E-2</v>
      </c>
      <c r="I12" s="4">
        <v>0.09</v>
      </c>
      <c r="J12" s="9">
        <v>304.86</v>
      </c>
      <c r="K12" s="9">
        <v>10.5</v>
      </c>
      <c r="L12">
        <v>24</v>
      </c>
    </row>
    <row r="13" spans="1:12" ht="55.2">
      <c r="A13" s="21" t="s">
        <v>180</v>
      </c>
      <c r="B13" s="21" t="s">
        <v>2171</v>
      </c>
      <c r="C13" s="21" t="s">
        <v>2031</v>
      </c>
      <c r="D13" s="21" t="s">
        <v>165</v>
      </c>
      <c r="E13" s="22" t="s">
        <v>2032</v>
      </c>
      <c r="F13" s="22" t="s">
        <v>9</v>
      </c>
      <c r="G13" s="21" t="s">
        <v>167</v>
      </c>
      <c r="H13" s="21">
        <v>1</v>
      </c>
      <c r="I13" s="23"/>
      <c r="J13" s="24">
        <v>5.25</v>
      </c>
      <c r="K13" s="24">
        <v>5.25</v>
      </c>
      <c r="L13" s="21">
        <v>24</v>
      </c>
    </row>
    <row r="14" spans="1:12" ht="27.6">
      <c r="A14" t="s">
        <v>180</v>
      </c>
      <c r="B14" t="s">
        <v>2172</v>
      </c>
      <c r="C14" t="s">
        <v>2173</v>
      </c>
      <c r="D14" t="s">
        <v>165</v>
      </c>
      <c r="E14" s="20" t="s">
        <v>2174</v>
      </c>
      <c r="F14" s="20" t="s">
        <v>2175</v>
      </c>
      <c r="G14" t="s">
        <v>197</v>
      </c>
      <c r="H14">
        <v>1.5800000000000002E-2</v>
      </c>
      <c r="I14" s="4">
        <v>0.09</v>
      </c>
      <c r="J14" s="9">
        <v>304.86</v>
      </c>
      <c r="K14" s="9">
        <v>5.25</v>
      </c>
      <c r="L14">
        <v>24</v>
      </c>
    </row>
    <row r="15" spans="1:12" ht="41.4">
      <c r="A15" s="21" t="s">
        <v>183</v>
      </c>
      <c r="B15" s="21" t="s">
        <v>2171</v>
      </c>
      <c r="C15" s="21" t="s">
        <v>2033</v>
      </c>
      <c r="D15" s="21" t="s">
        <v>165</v>
      </c>
      <c r="E15" s="22" t="s">
        <v>2034</v>
      </c>
      <c r="F15" s="22" t="s">
        <v>9</v>
      </c>
      <c r="G15" s="21" t="s">
        <v>167</v>
      </c>
      <c r="H15" s="21">
        <v>1</v>
      </c>
      <c r="I15" s="23"/>
      <c r="J15" s="24">
        <v>8.0399999999999991</v>
      </c>
      <c r="K15" s="24">
        <v>8.0399999999999991</v>
      </c>
      <c r="L15" s="21">
        <v>25</v>
      </c>
    </row>
    <row r="16" spans="1:12" ht="27.6">
      <c r="A16" t="s">
        <v>183</v>
      </c>
      <c r="B16" t="s">
        <v>2172</v>
      </c>
      <c r="C16" t="s">
        <v>2173</v>
      </c>
      <c r="D16" t="s">
        <v>165</v>
      </c>
      <c r="E16" s="20" t="s">
        <v>2174</v>
      </c>
      <c r="F16" s="20" t="s">
        <v>2175</v>
      </c>
      <c r="G16" t="s">
        <v>197</v>
      </c>
      <c r="H16">
        <v>2.4199999999999999E-2</v>
      </c>
      <c r="I16" s="4">
        <v>0.09</v>
      </c>
      <c r="J16" s="9">
        <v>304.86</v>
      </c>
      <c r="K16" s="9">
        <v>8.0399999999999991</v>
      </c>
      <c r="L16">
        <v>25</v>
      </c>
    </row>
    <row r="17" spans="1:12" ht="55.2">
      <c r="A17" s="21" t="s">
        <v>186</v>
      </c>
      <c r="B17" s="21" t="s">
        <v>2171</v>
      </c>
      <c r="C17" s="21" t="s">
        <v>2035</v>
      </c>
      <c r="D17" s="21" t="s">
        <v>165</v>
      </c>
      <c r="E17" s="22" t="s">
        <v>2036</v>
      </c>
      <c r="F17" s="22" t="s">
        <v>9</v>
      </c>
      <c r="G17" s="21" t="s">
        <v>167</v>
      </c>
      <c r="H17" s="21">
        <v>1</v>
      </c>
      <c r="I17" s="23"/>
      <c r="J17" s="24">
        <v>2.59</v>
      </c>
      <c r="K17" s="24">
        <v>2.59</v>
      </c>
      <c r="L17" s="21">
        <v>25</v>
      </c>
    </row>
    <row r="18" spans="1:12" ht="27.6">
      <c r="A18" t="s">
        <v>186</v>
      </c>
      <c r="B18" t="s">
        <v>2172</v>
      </c>
      <c r="C18" t="s">
        <v>2173</v>
      </c>
      <c r="D18" t="s">
        <v>165</v>
      </c>
      <c r="E18" s="20" t="s">
        <v>2174</v>
      </c>
      <c r="F18" s="20" t="s">
        <v>2175</v>
      </c>
      <c r="G18" t="s">
        <v>197</v>
      </c>
      <c r="H18">
        <v>7.7999999999999996E-3</v>
      </c>
      <c r="I18" s="4">
        <v>0.09</v>
      </c>
      <c r="J18" s="9">
        <v>304.86</v>
      </c>
      <c r="K18" s="9">
        <v>2.59</v>
      </c>
      <c r="L18">
        <v>25</v>
      </c>
    </row>
    <row r="19" spans="1:12" ht="27.6">
      <c r="A19" s="21" t="s">
        <v>189</v>
      </c>
      <c r="B19" s="21" t="s">
        <v>2171</v>
      </c>
      <c r="C19" s="21" t="s">
        <v>2037</v>
      </c>
      <c r="D19" s="21" t="s">
        <v>191</v>
      </c>
      <c r="E19" s="22" t="s">
        <v>2038</v>
      </c>
      <c r="F19" s="22"/>
      <c r="G19" s="21" t="s">
        <v>193</v>
      </c>
      <c r="H19" s="21">
        <v>1</v>
      </c>
      <c r="I19" s="23"/>
      <c r="J19" s="24">
        <v>10490.3</v>
      </c>
      <c r="K19" s="24">
        <v>10490.3</v>
      </c>
      <c r="L19" s="21">
        <v>25</v>
      </c>
    </row>
    <row r="20" spans="1:12" ht="41.4">
      <c r="A20" s="21" t="s">
        <v>189</v>
      </c>
      <c r="B20" s="21" t="s">
        <v>2171</v>
      </c>
      <c r="C20" s="21" t="s">
        <v>2176</v>
      </c>
      <c r="D20" s="21" t="s">
        <v>191</v>
      </c>
      <c r="E20" s="22" t="s">
        <v>2177</v>
      </c>
      <c r="F20" s="22"/>
      <c r="G20" s="21" t="s">
        <v>193</v>
      </c>
      <c r="H20" s="21">
        <v>1</v>
      </c>
      <c r="I20" s="23">
        <v>0</v>
      </c>
      <c r="J20" s="24">
        <v>137.30000000000001</v>
      </c>
      <c r="K20" s="24">
        <v>137.30000000000001</v>
      </c>
      <c r="L20" s="21">
        <v>25</v>
      </c>
    </row>
    <row r="21" spans="1:12">
      <c r="A21" t="s">
        <v>189</v>
      </c>
      <c r="B21" t="s">
        <v>2172</v>
      </c>
      <c r="C21" t="s">
        <v>2178</v>
      </c>
      <c r="D21" t="s">
        <v>191</v>
      </c>
      <c r="E21" s="20" t="s">
        <v>2179</v>
      </c>
      <c r="F21" s="20" t="s">
        <v>2175</v>
      </c>
      <c r="G21" t="s">
        <v>193</v>
      </c>
      <c r="H21">
        <v>1</v>
      </c>
      <c r="I21" s="4">
        <v>0</v>
      </c>
      <c r="J21" s="9">
        <v>8597.64</v>
      </c>
      <c r="K21" s="9">
        <v>8597.64</v>
      </c>
      <c r="L21">
        <v>25</v>
      </c>
    </row>
    <row r="22" spans="1:12" ht="27.6">
      <c r="A22" t="s">
        <v>189</v>
      </c>
      <c r="B22" t="s">
        <v>2172</v>
      </c>
      <c r="C22" t="s">
        <v>2180</v>
      </c>
      <c r="D22" t="s">
        <v>191</v>
      </c>
      <c r="E22" s="20" t="s">
        <v>2181</v>
      </c>
      <c r="F22" s="20"/>
      <c r="G22" t="s">
        <v>193</v>
      </c>
      <c r="H22">
        <v>1</v>
      </c>
      <c r="I22" s="4">
        <v>0</v>
      </c>
      <c r="J22" s="9">
        <v>270.51</v>
      </c>
      <c r="K22" s="9">
        <v>270.51</v>
      </c>
      <c r="L22">
        <v>25</v>
      </c>
    </row>
    <row r="23" spans="1:12" ht="27.6">
      <c r="A23" t="s">
        <v>189</v>
      </c>
      <c r="B23" t="s">
        <v>2172</v>
      </c>
      <c r="C23" t="s">
        <v>2182</v>
      </c>
      <c r="D23" t="s">
        <v>191</v>
      </c>
      <c r="E23" s="20" t="s">
        <v>2183</v>
      </c>
      <c r="F23" s="20"/>
      <c r="G23" t="s">
        <v>193</v>
      </c>
      <c r="H23">
        <v>1</v>
      </c>
      <c r="I23" s="4">
        <v>0</v>
      </c>
      <c r="J23" s="9">
        <v>241.99</v>
      </c>
      <c r="K23" s="9">
        <v>241.99</v>
      </c>
      <c r="L23">
        <v>25</v>
      </c>
    </row>
    <row r="24" spans="1:12" ht="27.6">
      <c r="A24" t="s">
        <v>189</v>
      </c>
      <c r="B24" t="s">
        <v>2172</v>
      </c>
      <c r="C24" t="s">
        <v>2184</v>
      </c>
      <c r="D24" t="s">
        <v>191</v>
      </c>
      <c r="E24" s="20" t="s">
        <v>2185</v>
      </c>
      <c r="F24" s="20"/>
      <c r="G24" t="s">
        <v>193</v>
      </c>
      <c r="H24">
        <v>1</v>
      </c>
      <c r="I24" s="4">
        <v>0</v>
      </c>
      <c r="J24" s="9">
        <v>15.46</v>
      </c>
      <c r="K24" s="9">
        <v>15.46</v>
      </c>
      <c r="L24">
        <v>25</v>
      </c>
    </row>
    <row r="25" spans="1:12" ht="27.6">
      <c r="A25" t="s">
        <v>189</v>
      </c>
      <c r="B25" t="s">
        <v>2172</v>
      </c>
      <c r="C25" t="s">
        <v>2186</v>
      </c>
      <c r="D25" t="s">
        <v>191</v>
      </c>
      <c r="E25" s="20" t="s">
        <v>2187</v>
      </c>
      <c r="F25" s="20"/>
      <c r="G25" t="s">
        <v>193</v>
      </c>
      <c r="H25">
        <v>1</v>
      </c>
      <c r="I25" s="4">
        <v>0</v>
      </c>
      <c r="J25" s="9">
        <v>15.46</v>
      </c>
      <c r="K25" s="9">
        <v>15.46</v>
      </c>
      <c r="L25">
        <v>25</v>
      </c>
    </row>
    <row r="26" spans="1:12" ht="27.6">
      <c r="A26" t="s">
        <v>189</v>
      </c>
      <c r="B26" t="s">
        <v>2172</v>
      </c>
      <c r="C26" t="s">
        <v>2188</v>
      </c>
      <c r="D26" t="s">
        <v>191</v>
      </c>
      <c r="E26" s="20" t="s">
        <v>2189</v>
      </c>
      <c r="F26" s="20"/>
      <c r="G26" t="s">
        <v>193</v>
      </c>
      <c r="H26">
        <v>1</v>
      </c>
      <c r="I26" s="4">
        <v>0</v>
      </c>
      <c r="J26" s="9">
        <v>298.70999999999998</v>
      </c>
      <c r="K26" s="9">
        <v>298.70999999999998</v>
      </c>
      <c r="L26">
        <v>25</v>
      </c>
    </row>
    <row r="27" spans="1:12" ht="27.6">
      <c r="A27" t="s">
        <v>189</v>
      </c>
      <c r="B27" t="s">
        <v>2172</v>
      </c>
      <c r="C27" t="s">
        <v>2190</v>
      </c>
      <c r="D27" t="s">
        <v>191</v>
      </c>
      <c r="E27" s="20" t="s">
        <v>2191</v>
      </c>
      <c r="F27" s="20"/>
      <c r="G27" t="s">
        <v>193</v>
      </c>
      <c r="H27">
        <v>1</v>
      </c>
      <c r="I27" s="4">
        <v>0</v>
      </c>
      <c r="J27" s="9">
        <v>913.23</v>
      </c>
      <c r="K27" s="9">
        <v>913.23</v>
      </c>
      <c r="L27">
        <v>25</v>
      </c>
    </row>
    <row r="28" spans="1:12" ht="27.6">
      <c r="A28" s="21" t="s">
        <v>194</v>
      </c>
      <c r="B28" s="21" t="s">
        <v>2171</v>
      </c>
      <c r="C28" s="21" t="s">
        <v>2039</v>
      </c>
      <c r="D28" s="21" t="s">
        <v>191</v>
      </c>
      <c r="E28" s="22" t="s">
        <v>2040</v>
      </c>
      <c r="F28" s="22"/>
      <c r="G28" s="21" t="s">
        <v>197</v>
      </c>
      <c r="H28" s="21">
        <v>1</v>
      </c>
      <c r="I28" s="23"/>
      <c r="J28" s="24">
        <v>146.11000000000001</v>
      </c>
      <c r="K28" s="24">
        <v>146.11000000000001</v>
      </c>
      <c r="L28" s="21">
        <v>25</v>
      </c>
    </row>
    <row r="29" spans="1:12" ht="41.4">
      <c r="A29" s="21" t="s">
        <v>194</v>
      </c>
      <c r="B29" s="21" t="s">
        <v>2171</v>
      </c>
      <c r="C29" s="21" t="s">
        <v>2192</v>
      </c>
      <c r="D29" s="21" t="s">
        <v>191</v>
      </c>
      <c r="E29" s="22" t="s">
        <v>2193</v>
      </c>
      <c r="F29" s="22"/>
      <c r="G29" s="21" t="s">
        <v>197</v>
      </c>
      <c r="H29" s="21">
        <v>1</v>
      </c>
      <c r="I29" s="23">
        <v>0</v>
      </c>
      <c r="J29" s="24">
        <v>2.02</v>
      </c>
      <c r="K29" s="24">
        <v>2.02</v>
      </c>
      <c r="L29" s="21">
        <v>25</v>
      </c>
    </row>
    <row r="30" spans="1:12" ht="27.6">
      <c r="A30" t="s">
        <v>194</v>
      </c>
      <c r="B30" t="s">
        <v>2172</v>
      </c>
      <c r="C30" t="s">
        <v>2194</v>
      </c>
      <c r="D30" t="s">
        <v>191</v>
      </c>
      <c r="E30" s="20" t="s">
        <v>2195</v>
      </c>
      <c r="F30" s="20"/>
      <c r="G30" t="s">
        <v>197</v>
      </c>
      <c r="H30">
        <v>1</v>
      </c>
      <c r="I30" s="4">
        <v>0</v>
      </c>
      <c r="J30" s="9">
        <v>0.08</v>
      </c>
      <c r="K30" s="9">
        <v>0.08</v>
      </c>
      <c r="L30">
        <v>25</v>
      </c>
    </row>
    <row r="31" spans="1:12" ht="27.6">
      <c r="A31" t="s">
        <v>194</v>
      </c>
      <c r="B31" t="s">
        <v>2172</v>
      </c>
      <c r="C31" t="s">
        <v>2196</v>
      </c>
      <c r="D31" t="s">
        <v>191</v>
      </c>
      <c r="E31" s="20" t="s">
        <v>2197</v>
      </c>
      <c r="F31" s="20"/>
      <c r="G31" t="s">
        <v>197</v>
      </c>
      <c r="H31">
        <v>1</v>
      </c>
      <c r="I31" s="4">
        <v>0</v>
      </c>
      <c r="J31" s="9">
        <v>1.43</v>
      </c>
      <c r="K31" s="9">
        <v>1.43</v>
      </c>
      <c r="L31">
        <v>25</v>
      </c>
    </row>
    <row r="32" spans="1:12" ht="27.6">
      <c r="A32" t="s">
        <v>194</v>
      </c>
      <c r="B32" t="s">
        <v>2172</v>
      </c>
      <c r="C32" t="s">
        <v>2198</v>
      </c>
      <c r="D32" t="s">
        <v>191</v>
      </c>
      <c r="E32" s="20" t="s">
        <v>2199</v>
      </c>
      <c r="F32" s="20"/>
      <c r="G32" t="s">
        <v>197</v>
      </c>
      <c r="H32">
        <v>1</v>
      </c>
      <c r="I32" s="4">
        <v>0</v>
      </c>
      <c r="J32" s="9">
        <v>0.01</v>
      </c>
      <c r="K32" s="9">
        <v>0.01</v>
      </c>
      <c r="L32">
        <v>25</v>
      </c>
    </row>
    <row r="33" spans="1:12" ht="27.6">
      <c r="A33" t="s">
        <v>194</v>
      </c>
      <c r="B33" t="s">
        <v>2172</v>
      </c>
      <c r="C33" t="s">
        <v>2200</v>
      </c>
      <c r="D33" t="s">
        <v>191</v>
      </c>
      <c r="E33" s="20" t="s">
        <v>2201</v>
      </c>
      <c r="F33" s="20"/>
      <c r="G33" t="s">
        <v>197</v>
      </c>
      <c r="H33">
        <v>1</v>
      </c>
      <c r="I33" s="4">
        <v>0</v>
      </c>
      <c r="J33" s="9">
        <v>0.77</v>
      </c>
      <c r="K33" s="9">
        <v>0.77</v>
      </c>
      <c r="L33">
        <v>25</v>
      </c>
    </row>
    <row r="34" spans="1:12">
      <c r="A34" t="s">
        <v>194</v>
      </c>
      <c r="B34" t="s">
        <v>2172</v>
      </c>
      <c r="C34" t="s">
        <v>2202</v>
      </c>
      <c r="D34" t="s">
        <v>191</v>
      </c>
      <c r="E34" s="20" t="s">
        <v>2203</v>
      </c>
      <c r="F34" s="20" t="s">
        <v>2175</v>
      </c>
      <c r="G34" t="s">
        <v>197</v>
      </c>
      <c r="H34">
        <v>1</v>
      </c>
      <c r="I34" s="4">
        <v>0</v>
      </c>
      <c r="J34" s="9">
        <v>136.96</v>
      </c>
      <c r="K34" s="9">
        <v>136.96</v>
      </c>
      <c r="L34">
        <v>25</v>
      </c>
    </row>
    <row r="35" spans="1:12" ht="27.6">
      <c r="A35" t="s">
        <v>194</v>
      </c>
      <c r="B35" t="s">
        <v>2172</v>
      </c>
      <c r="C35" t="s">
        <v>2204</v>
      </c>
      <c r="D35" t="s">
        <v>191</v>
      </c>
      <c r="E35" s="20" t="s">
        <v>2205</v>
      </c>
      <c r="F35" s="20"/>
      <c r="G35" t="s">
        <v>197</v>
      </c>
      <c r="H35">
        <v>1</v>
      </c>
      <c r="I35" s="4">
        <v>0</v>
      </c>
      <c r="J35" s="9">
        <v>4.84</v>
      </c>
      <c r="K35" s="9">
        <v>4.84</v>
      </c>
      <c r="L35">
        <v>25</v>
      </c>
    </row>
    <row r="36" spans="1:12" ht="27.6">
      <c r="A36" s="21" t="s">
        <v>198</v>
      </c>
      <c r="B36" s="21" t="s">
        <v>2171</v>
      </c>
      <c r="C36" s="21" t="s">
        <v>2041</v>
      </c>
      <c r="D36" s="21" t="s">
        <v>191</v>
      </c>
      <c r="E36" s="22" t="s">
        <v>2042</v>
      </c>
      <c r="F36" s="22"/>
      <c r="G36" s="21" t="s">
        <v>193</v>
      </c>
      <c r="H36" s="21">
        <v>1</v>
      </c>
      <c r="I36" s="23"/>
      <c r="J36" s="24">
        <v>8542.25</v>
      </c>
      <c r="K36" s="24">
        <v>8542.25</v>
      </c>
      <c r="L36" s="21">
        <v>25</v>
      </c>
    </row>
    <row r="37" spans="1:12" ht="41.4">
      <c r="A37" s="21" t="s">
        <v>198</v>
      </c>
      <c r="B37" s="21" t="s">
        <v>2171</v>
      </c>
      <c r="C37" s="21" t="s">
        <v>2206</v>
      </c>
      <c r="D37" s="21" t="s">
        <v>191</v>
      </c>
      <c r="E37" s="22" t="s">
        <v>2207</v>
      </c>
      <c r="F37" s="22"/>
      <c r="G37" s="21" t="s">
        <v>193</v>
      </c>
      <c r="H37" s="21">
        <v>1</v>
      </c>
      <c r="I37" s="23">
        <v>0</v>
      </c>
      <c r="J37" s="24">
        <v>42.9</v>
      </c>
      <c r="K37" s="24">
        <v>42.9</v>
      </c>
      <c r="L37" s="21">
        <v>25</v>
      </c>
    </row>
    <row r="38" spans="1:12" ht="27.6">
      <c r="A38" t="s">
        <v>198</v>
      </c>
      <c r="B38" t="s">
        <v>2172</v>
      </c>
      <c r="C38" t="s">
        <v>2190</v>
      </c>
      <c r="D38" t="s">
        <v>191</v>
      </c>
      <c r="E38" s="20" t="s">
        <v>2208</v>
      </c>
      <c r="F38" s="20"/>
      <c r="G38" t="s">
        <v>193</v>
      </c>
      <c r="H38">
        <v>1</v>
      </c>
      <c r="I38" s="4">
        <v>0</v>
      </c>
      <c r="J38" s="9">
        <v>913.23</v>
      </c>
      <c r="K38" s="9">
        <v>913.23</v>
      </c>
      <c r="L38">
        <v>25</v>
      </c>
    </row>
    <row r="39" spans="1:12" ht="27.6">
      <c r="A39" t="s">
        <v>198</v>
      </c>
      <c r="B39" t="s">
        <v>2172</v>
      </c>
      <c r="C39" t="s">
        <v>2188</v>
      </c>
      <c r="D39" t="s">
        <v>191</v>
      </c>
      <c r="E39" s="20" t="s">
        <v>2189</v>
      </c>
      <c r="F39" s="20"/>
      <c r="G39" t="s">
        <v>193</v>
      </c>
      <c r="H39">
        <v>1</v>
      </c>
      <c r="I39" s="4">
        <v>0</v>
      </c>
      <c r="J39" s="9">
        <v>298.70999999999998</v>
      </c>
      <c r="K39" s="9">
        <v>298.70999999999998</v>
      </c>
      <c r="L39">
        <v>25</v>
      </c>
    </row>
    <row r="40" spans="1:12">
      <c r="A40" t="s">
        <v>198</v>
      </c>
      <c r="B40" t="s">
        <v>2172</v>
      </c>
      <c r="C40" t="s">
        <v>2209</v>
      </c>
      <c r="D40" t="s">
        <v>191</v>
      </c>
      <c r="E40" s="20" t="s">
        <v>2210</v>
      </c>
      <c r="F40" s="20" t="s">
        <v>2175</v>
      </c>
      <c r="G40" t="s">
        <v>193</v>
      </c>
      <c r="H40">
        <v>1</v>
      </c>
      <c r="I40" s="4">
        <v>0</v>
      </c>
      <c r="J40" s="9">
        <v>6853.09</v>
      </c>
      <c r="K40" s="9">
        <v>6853.09</v>
      </c>
      <c r="L40">
        <v>25</v>
      </c>
    </row>
    <row r="41" spans="1:12" ht="27.6">
      <c r="A41" t="s">
        <v>198</v>
      </c>
      <c r="B41" t="s">
        <v>2172</v>
      </c>
      <c r="C41" t="s">
        <v>2180</v>
      </c>
      <c r="D41" t="s">
        <v>191</v>
      </c>
      <c r="E41" s="20" t="s">
        <v>2181</v>
      </c>
      <c r="F41" s="20"/>
      <c r="G41" t="s">
        <v>193</v>
      </c>
      <c r="H41">
        <v>1</v>
      </c>
      <c r="I41" s="4">
        <v>0</v>
      </c>
      <c r="J41" s="9">
        <v>270.51</v>
      </c>
      <c r="K41" s="9">
        <v>270.51</v>
      </c>
      <c r="L41">
        <v>25</v>
      </c>
    </row>
    <row r="42" spans="1:12" ht="27.6">
      <c r="A42" t="s">
        <v>198</v>
      </c>
      <c r="B42" t="s">
        <v>2172</v>
      </c>
      <c r="C42" t="s">
        <v>2186</v>
      </c>
      <c r="D42" t="s">
        <v>191</v>
      </c>
      <c r="E42" s="20" t="s">
        <v>2187</v>
      </c>
      <c r="F42" s="20"/>
      <c r="G42" t="s">
        <v>193</v>
      </c>
      <c r="H42">
        <v>1</v>
      </c>
      <c r="I42" s="4">
        <v>0</v>
      </c>
      <c r="J42" s="9">
        <v>15.46</v>
      </c>
      <c r="K42" s="9">
        <v>15.46</v>
      </c>
      <c r="L42">
        <v>25</v>
      </c>
    </row>
    <row r="43" spans="1:12" ht="27.6">
      <c r="A43" t="s">
        <v>198</v>
      </c>
      <c r="B43" t="s">
        <v>2172</v>
      </c>
      <c r="C43" t="s">
        <v>2211</v>
      </c>
      <c r="D43" t="s">
        <v>191</v>
      </c>
      <c r="E43" s="20" t="s">
        <v>2212</v>
      </c>
      <c r="F43" s="20"/>
      <c r="G43" t="s">
        <v>193</v>
      </c>
      <c r="H43">
        <v>1</v>
      </c>
      <c r="I43" s="4">
        <v>0</v>
      </c>
      <c r="J43" s="9">
        <v>2.35</v>
      </c>
      <c r="K43" s="9">
        <v>2.35</v>
      </c>
      <c r="L43">
        <v>25</v>
      </c>
    </row>
    <row r="44" spans="1:12" ht="27.6">
      <c r="A44" t="s">
        <v>198</v>
      </c>
      <c r="B44" t="s">
        <v>2172</v>
      </c>
      <c r="C44" t="s">
        <v>2213</v>
      </c>
      <c r="D44" t="s">
        <v>191</v>
      </c>
      <c r="E44" s="20" t="s">
        <v>2214</v>
      </c>
      <c r="F44" s="20"/>
      <c r="G44" t="s">
        <v>193</v>
      </c>
      <c r="H44">
        <v>1</v>
      </c>
      <c r="I44" s="4">
        <v>0</v>
      </c>
      <c r="J44" s="9">
        <v>146</v>
      </c>
      <c r="K44" s="9">
        <v>146</v>
      </c>
      <c r="L44">
        <v>25</v>
      </c>
    </row>
    <row r="45" spans="1:12" ht="27.6">
      <c r="A45" s="21" t="s">
        <v>201</v>
      </c>
      <c r="B45" s="21" t="s">
        <v>2171</v>
      </c>
      <c r="C45" s="21" t="s">
        <v>2043</v>
      </c>
      <c r="D45" s="21" t="s">
        <v>191</v>
      </c>
      <c r="E45" s="22" t="s">
        <v>2044</v>
      </c>
      <c r="F45" s="22"/>
      <c r="G45" s="21" t="s">
        <v>197</v>
      </c>
      <c r="H45" s="21">
        <v>1</v>
      </c>
      <c r="I45" s="23"/>
      <c r="J45" s="24">
        <v>56.55</v>
      </c>
      <c r="K45" s="24">
        <v>56.55</v>
      </c>
      <c r="L45" s="21">
        <v>25</v>
      </c>
    </row>
    <row r="46" spans="1:12" ht="41.4">
      <c r="A46" s="21" t="s">
        <v>201</v>
      </c>
      <c r="B46" s="21" t="s">
        <v>2171</v>
      </c>
      <c r="C46" s="21" t="s">
        <v>2215</v>
      </c>
      <c r="D46" s="21" t="s">
        <v>191</v>
      </c>
      <c r="E46" s="22" t="s">
        <v>2216</v>
      </c>
      <c r="F46" s="22"/>
      <c r="G46" s="21" t="s">
        <v>197</v>
      </c>
      <c r="H46" s="21">
        <v>1</v>
      </c>
      <c r="I46" s="23">
        <v>0</v>
      </c>
      <c r="J46" s="24">
        <v>0.84</v>
      </c>
      <c r="K46" s="24">
        <v>0.84</v>
      </c>
      <c r="L46" s="21">
        <v>25</v>
      </c>
    </row>
    <row r="47" spans="1:12" ht="27.6">
      <c r="A47" t="s">
        <v>201</v>
      </c>
      <c r="B47" t="s">
        <v>2172</v>
      </c>
      <c r="C47" t="s">
        <v>2217</v>
      </c>
      <c r="D47" t="s">
        <v>191</v>
      </c>
      <c r="E47" s="20" t="s">
        <v>2218</v>
      </c>
      <c r="F47" s="20"/>
      <c r="G47" t="s">
        <v>197</v>
      </c>
      <c r="H47">
        <v>1</v>
      </c>
      <c r="I47" s="4">
        <v>0</v>
      </c>
      <c r="J47" s="9">
        <v>0.06</v>
      </c>
      <c r="K47" s="9">
        <v>0.06</v>
      </c>
      <c r="L47">
        <v>25</v>
      </c>
    </row>
    <row r="48" spans="1:12" ht="27.6">
      <c r="A48" t="s">
        <v>201</v>
      </c>
      <c r="B48" t="s">
        <v>2172</v>
      </c>
      <c r="C48" t="s">
        <v>2196</v>
      </c>
      <c r="D48" t="s">
        <v>191</v>
      </c>
      <c r="E48" s="20" t="s">
        <v>2197</v>
      </c>
      <c r="F48" s="20"/>
      <c r="G48" t="s">
        <v>197</v>
      </c>
      <c r="H48">
        <v>1</v>
      </c>
      <c r="I48" s="4">
        <v>0</v>
      </c>
      <c r="J48" s="9">
        <v>1.43</v>
      </c>
      <c r="K48" s="9">
        <v>1.43</v>
      </c>
      <c r="L48">
        <v>25</v>
      </c>
    </row>
    <row r="49" spans="1:12" ht="27.6">
      <c r="A49" t="s">
        <v>201</v>
      </c>
      <c r="B49" t="s">
        <v>2172</v>
      </c>
      <c r="C49" t="s">
        <v>2204</v>
      </c>
      <c r="D49" t="s">
        <v>191</v>
      </c>
      <c r="E49" s="20" t="s">
        <v>2219</v>
      </c>
      <c r="F49" s="20"/>
      <c r="G49" t="s">
        <v>197</v>
      </c>
      <c r="H49">
        <v>1</v>
      </c>
      <c r="I49" s="4">
        <v>0</v>
      </c>
      <c r="J49" s="9">
        <v>4.84</v>
      </c>
      <c r="K49" s="9">
        <v>4.84</v>
      </c>
      <c r="L49">
        <v>25</v>
      </c>
    </row>
    <row r="50" spans="1:12" ht="27.6">
      <c r="A50" t="s">
        <v>201</v>
      </c>
      <c r="B50" t="s">
        <v>2172</v>
      </c>
      <c r="C50" t="s">
        <v>2220</v>
      </c>
      <c r="D50" t="s">
        <v>191</v>
      </c>
      <c r="E50" s="20" t="s">
        <v>2221</v>
      </c>
      <c r="F50" s="20"/>
      <c r="G50" t="s">
        <v>197</v>
      </c>
      <c r="H50">
        <v>1</v>
      </c>
      <c r="I50" s="4">
        <v>0</v>
      </c>
      <c r="J50" s="9">
        <v>1.58</v>
      </c>
      <c r="K50" s="9">
        <v>1.58</v>
      </c>
      <c r="L50">
        <v>26</v>
      </c>
    </row>
    <row r="51" spans="1:12">
      <c r="A51" t="s">
        <v>201</v>
      </c>
      <c r="B51" t="s">
        <v>2172</v>
      </c>
      <c r="C51" t="s">
        <v>2222</v>
      </c>
      <c r="D51" t="s">
        <v>191</v>
      </c>
      <c r="E51" s="20" t="s">
        <v>2223</v>
      </c>
      <c r="F51" s="20" t="s">
        <v>2175</v>
      </c>
      <c r="G51" t="s">
        <v>197</v>
      </c>
      <c r="H51">
        <v>1</v>
      </c>
      <c r="I51" s="4">
        <v>0</v>
      </c>
      <c r="J51" s="9">
        <v>46.91</v>
      </c>
      <c r="K51" s="9">
        <v>46.91</v>
      </c>
      <c r="L51">
        <v>26</v>
      </c>
    </row>
    <row r="52" spans="1:12" ht="27.6">
      <c r="A52" t="s">
        <v>201</v>
      </c>
      <c r="B52" t="s">
        <v>2172</v>
      </c>
      <c r="C52" t="s">
        <v>2194</v>
      </c>
      <c r="D52" t="s">
        <v>191</v>
      </c>
      <c r="E52" s="20" t="s">
        <v>2195</v>
      </c>
      <c r="F52" s="20"/>
      <c r="G52" t="s">
        <v>197</v>
      </c>
      <c r="H52">
        <v>1</v>
      </c>
      <c r="I52" s="4">
        <v>0</v>
      </c>
      <c r="J52" s="9">
        <v>0.08</v>
      </c>
      <c r="K52" s="9">
        <v>0.08</v>
      </c>
      <c r="L52">
        <v>26</v>
      </c>
    </row>
    <row r="53" spans="1:12" ht="27.6">
      <c r="A53" t="s">
        <v>201</v>
      </c>
      <c r="B53" t="s">
        <v>2172</v>
      </c>
      <c r="C53" t="s">
        <v>2224</v>
      </c>
      <c r="D53" t="s">
        <v>191</v>
      </c>
      <c r="E53" s="20" t="s">
        <v>2225</v>
      </c>
      <c r="F53" s="20"/>
      <c r="G53" t="s">
        <v>197</v>
      </c>
      <c r="H53">
        <v>1</v>
      </c>
      <c r="I53" s="4">
        <v>0</v>
      </c>
      <c r="J53" s="9">
        <v>0.81</v>
      </c>
      <c r="K53" s="9">
        <v>0.81</v>
      </c>
      <c r="L53">
        <v>26</v>
      </c>
    </row>
    <row r="54" spans="1:12" ht="27.6">
      <c r="A54" s="21" t="s">
        <v>204</v>
      </c>
      <c r="B54" s="21" t="s">
        <v>2171</v>
      </c>
      <c r="C54" s="21" t="s">
        <v>2045</v>
      </c>
      <c r="D54" s="21" t="s">
        <v>165</v>
      </c>
      <c r="E54" s="22" t="s">
        <v>2046</v>
      </c>
      <c r="F54" s="22" t="s">
        <v>37</v>
      </c>
      <c r="G54" s="21" t="s">
        <v>193</v>
      </c>
      <c r="H54" s="21">
        <v>1</v>
      </c>
      <c r="I54" s="23"/>
      <c r="J54" s="24">
        <v>14349.7</v>
      </c>
      <c r="K54" s="24">
        <v>14349.7</v>
      </c>
      <c r="L54" s="21">
        <v>26</v>
      </c>
    </row>
    <row r="55" spans="1:12">
      <c r="A55" t="s">
        <v>204</v>
      </c>
      <c r="B55" t="s">
        <v>2172</v>
      </c>
      <c r="C55" t="s">
        <v>2226</v>
      </c>
      <c r="D55" t="s">
        <v>165</v>
      </c>
      <c r="E55" s="20" t="s">
        <v>2227</v>
      </c>
      <c r="F55" s="20" t="s">
        <v>2175</v>
      </c>
      <c r="G55" t="s">
        <v>197</v>
      </c>
      <c r="H55">
        <v>639.47</v>
      </c>
      <c r="I55" s="4">
        <v>0</v>
      </c>
      <c r="J55" s="9">
        <v>22.44</v>
      </c>
      <c r="K55" s="9">
        <v>14349.7</v>
      </c>
      <c r="L55">
        <v>26</v>
      </c>
    </row>
    <row r="56" spans="1:12" ht="82.8">
      <c r="A56" s="21" t="s">
        <v>207</v>
      </c>
      <c r="B56" s="21" t="s">
        <v>2171</v>
      </c>
      <c r="C56" s="21" t="s">
        <v>2047</v>
      </c>
      <c r="D56" s="21" t="s">
        <v>165</v>
      </c>
      <c r="E56" s="22" t="s">
        <v>2048</v>
      </c>
      <c r="F56" s="22" t="s">
        <v>37</v>
      </c>
      <c r="G56" s="21" t="s">
        <v>210</v>
      </c>
      <c r="H56" s="21">
        <v>1</v>
      </c>
      <c r="I56" s="23"/>
      <c r="J56" s="24">
        <v>36.35</v>
      </c>
      <c r="K56" s="24">
        <v>36.35</v>
      </c>
      <c r="L56" s="21">
        <v>26</v>
      </c>
    </row>
    <row r="57" spans="1:12">
      <c r="A57" t="s">
        <v>207</v>
      </c>
      <c r="B57" t="s">
        <v>2172</v>
      </c>
      <c r="C57" t="s">
        <v>2228</v>
      </c>
      <c r="D57" t="s">
        <v>165</v>
      </c>
      <c r="E57" s="20" t="s">
        <v>2229</v>
      </c>
      <c r="F57" s="20" t="s">
        <v>2230</v>
      </c>
      <c r="G57" t="s">
        <v>220</v>
      </c>
      <c r="H57">
        <v>1</v>
      </c>
      <c r="I57" s="4">
        <v>0</v>
      </c>
      <c r="J57" s="9">
        <v>36.35</v>
      </c>
      <c r="K57" s="9">
        <v>36.35</v>
      </c>
      <c r="L57">
        <v>26</v>
      </c>
    </row>
    <row r="58" spans="1:12" ht="55.2">
      <c r="A58" s="21" t="s">
        <v>211</v>
      </c>
      <c r="B58" s="21" t="s">
        <v>2171</v>
      </c>
      <c r="C58" s="21" t="s">
        <v>2049</v>
      </c>
      <c r="D58" s="21" t="s">
        <v>165</v>
      </c>
      <c r="E58" s="22" t="s">
        <v>2050</v>
      </c>
      <c r="F58" s="22" t="s">
        <v>15</v>
      </c>
      <c r="G58" s="21" t="s">
        <v>167</v>
      </c>
      <c r="H58" s="21">
        <v>1</v>
      </c>
      <c r="I58" s="23"/>
      <c r="J58" s="24">
        <v>44.73</v>
      </c>
      <c r="K58" s="24">
        <v>44.73</v>
      </c>
      <c r="L58" s="21">
        <v>26</v>
      </c>
    </row>
    <row r="59" spans="1:12">
      <c r="A59" t="s">
        <v>211</v>
      </c>
      <c r="B59" t="s">
        <v>2172</v>
      </c>
      <c r="C59" t="s">
        <v>2231</v>
      </c>
      <c r="D59" t="s">
        <v>165</v>
      </c>
      <c r="E59" s="20" t="s">
        <v>2232</v>
      </c>
      <c r="F59" s="20" t="s">
        <v>2230</v>
      </c>
      <c r="G59" t="s">
        <v>167</v>
      </c>
      <c r="H59">
        <v>0.52500000000000002</v>
      </c>
      <c r="I59" s="4">
        <v>0</v>
      </c>
      <c r="J59" s="9">
        <v>52.49</v>
      </c>
      <c r="K59" s="9">
        <v>27.55</v>
      </c>
      <c r="L59">
        <v>26</v>
      </c>
    </row>
    <row r="60" spans="1:12" ht="41.4">
      <c r="A60" t="s">
        <v>211</v>
      </c>
      <c r="B60" t="s">
        <v>2172</v>
      </c>
      <c r="C60" t="s">
        <v>2233</v>
      </c>
      <c r="D60" t="s">
        <v>165</v>
      </c>
      <c r="E60" s="20" t="s">
        <v>2234</v>
      </c>
      <c r="F60" s="20" t="s">
        <v>2230</v>
      </c>
      <c r="G60" t="s">
        <v>236</v>
      </c>
      <c r="H60">
        <v>0.8</v>
      </c>
      <c r="I60" s="4">
        <v>0</v>
      </c>
      <c r="J60" s="9">
        <v>6.95</v>
      </c>
      <c r="K60" s="9">
        <v>5.56</v>
      </c>
      <c r="L60">
        <v>26</v>
      </c>
    </row>
    <row r="61" spans="1:12" ht="27.6">
      <c r="A61" t="s">
        <v>211</v>
      </c>
      <c r="B61" t="s">
        <v>2172</v>
      </c>
      <c r="C61" t="s">
        <v>2235</v>
      </c>
      <c r="D61" t="s">
        <v>165</v>
      </c>
      <c r="E61" s="20" t="s">
        <v>2236</v>
      </c>
      <c r="F61" s="20" t="s">
        <v>2175</v>
      </c>
      <c r="G61" t="s">
        <v>197</v>
      </c>
      <c r="H61">
        <v>0.2</v>
      </c>
      <c r="I61" s="4">
        <v>0.03</v>
      </c>
      <c r="J61" s="9">
        <v>21.3</v>
      </c>
      <c r="K61" s="9">
        <v>4.38</v>
      </c>
      <c r="L61">
        <v>26</v>
      </c>
    </row>
    <row r="62" spans="1:12" ht="27.6">
      <c r="A62" t="s">
        <v>211</v>
      </c>
      <c r="B62" t="s">
        <v>2172</v>
      </c>
      <c r="C62" t="s">
        <v>2237</v>
      </c>
      <c r="D62" t="s">
        <v>165</v>
      </c>
      <c r="E62" s="20" t="s">
        <v>2238</v>
      </c>
      <c r="F62" s="20" t="s">
        <v>2230</v>
      </c>
      <c r="G62" t="s">
        <v>318</v>
      </c>
      <c r="H62">
        <v>0.05</v>
      </c>
      <c r="I62" s="4">
        <v>0</v>
      </c>
      <c r="J62" s="9">
        <v>14.32</v>
      </c>
      <c r="K62" s="9">
        <v>0.71</v>
      </c>
      <c r="L62">
        <v>26</v>
      </c>
    </row>
    <row r="63" spans="1:12" ht="27.6">
      <c r="A63" t="s">
        <v>211</v>
      </c>
      <c r="B63" t="s">
        <v>2172</v>
      </c>
      <c r="C63" t="s">
        <v>2239</v>
      </c>
      <c r="D63" t="s">
        <v>165</v>
      </c>
      <c r="E63" s="20" t="s">
        <v>2240</v>
      </c>
      <c r="F63" s="20" t="s">
        <v>2175</v>
      </c>
      <c r="G63" t="s">
        <v>197</v>
      </c>
      <c r="H63">
        <v>0.2</v>
      </c>
      <c r="I63" s="4">
        <v>0.03</v>
      </c>
      <c r="J63" s="9">
        <v>31.72</v>
      </c>
      <c r="K63" s="9">
        <v>6.53</v>
      </c>
      <c r="L63">
        <v>26</v>
      </c>
    </row>
    <row r="64" spans="1:12" ht="82.8">
      <c r="A64" s="21" t="s">
        <v>214</v>
      </c>
      <c r="B64" s="21" t="s">
        <v>2171</v>
      </c>
      <c r="C64" s="21" t="s">
        <v>2051</v>
      </c>
      <c r="D64" s="21" t="s">
        <v>165</v>
      </c>
      <c r="E64" s="22" t="s">
        <v>2052</v>
      </c>
      <c r="F64" s="22" t="s">
        <v>15</v>
      </c>
      <c r="G64" s="21" t="s">
        <v>167</v>
      </c>
      <c r="H64" s="21">
        <v>1</v>
      </c>
      <c r="I64" s="23"/>
      <c r="J64" s="24">
        <v>570.75</v>
      </c>
      <c r="K64" s="24">
        <v>570.75</v>
      </c>
      <c r="L64" s="21">
        <v>26</v>
      </c>
    </row>
    <row r="65" spans="1:12">
      <c r="A65" s="21" t="s">
        <v>214</v>
      </c>
      <c r="B65" s="21" t="s">
        <v>2171</v>
      </c>
      <c r="C65" s="21" t="s">
        <v>2241</v>
      </c>
      <c r="D65" s="21" t="s">
        <v>165</v>
      </c>
      <c r="E65" s="22" t="s">
        <v>2242</v>
      </c>
      <c r="F65" s="22" t="s">
        <v>2243</v>
      </c>
      <c r="G65" s="21" t="s">
        <v>167</v>
      </c>
      <c r="H65" s="21">
        <v>2.95</v>
      </c>
      <c r="I65" s="23">
        <v>0</v>
      </c>
      <c r="J65" s="24">
        <v>40.25</v>
      </c>
      <c r="K65" s="24">
        <v>118.73</v>
      </c>
      <c r="L65" s="21">
        <v>26</v>
      </c>
    </row>
    <row r="66" spans="1:12" ht="27.6">
      <c r="A66" t="s">
        <v>214</v>
      </c>
      <c r="B66" t="s">
        <v>2172</v>
      </c>
      <c r="C66" t="s">
        <v>2244</v>
      </c>
      <c r="D66" t="s">
        <v>165</v>
      </c>
      <c r="E66" s="20" t="s">
        <v>2245</v>
      </c>
      <c r="F66" s="20" t="s">
        <v>2230</v>
      </c>
      <c r="G66" t="s">
        <v>220</v>
      </c>
      <c r="H66">
        <v>0.06</v>
      </c>
      <c r="I66" s="4">
        <v>0</v>
      </c>
      <c r="J66" s="9">
        <v>15.44</v>
      </c>
      <c r="K66" s="9">
        <v>0.92</v>
      </c>
      <c r="L66">
        <v>26</v>
      </c>
    </row>
    <row r="67" spans="1:12" ht="27.6">
      <c r="A67" t="s">
        <v>214</v>
      </c>
      <c r="B67" t="s">
        <v>2172</v>
      </c>
      <c r="C67" t="s">
        <v>2235</v>
      </c>
      <c r="D67" t="s">
        <v>165</v>
      </c>
      <c r="E67" s="20" t="s">
        <v>2236</v>
      </c>
      <c r="F67" s="20" t="s">
        <v>2175</v>
      </c>
      <c r="G67" t="s">
        <v>197</v>
      </c>
      <c r="H67">
        <v>6.7</v>
      </c>
      <c r="I67" s="4">
        <v>0.03</v>
      </c>
      <c r="J67" s="9">
        <v>21.3</v>
      </c>
      <c r="K67" s="9">
        <v>146.99</v>
      </c>
      <c r="L67">
        <v>26</v>
      </c>
    </row>
    <row r="68" spans="1:12">
      <c r="A68" t="s">
        <v>214</v>
      </c>
      <c r="B68" t="s">
        <v>2172</v>
      </c>
      <c r="C68" t="s">
        <v>2246</v>
      </c>
      <c r="D68" t="s">
        <v>165</v>
      </c>
      <c r="E68" s="20" t="s">
        <v>2247</v>
      </c>
      <c r="F68" s="20" t="s">
        <v>2230</v>
      </c>
      <c r="G68" t="s">
        <v>220</v>
      </c>
      <c r="H68">
        <v>0.03</v>
      </c>
      <c r="I68" s="4">
        <v>0.01</v>
      </c>
      <c r="J68" s="9">
        <v>7.08</v>
      </c>
      <c r="K68" s="9">
        <v>0.21</v>
      </c>
      <c r="L68">
        <v>26</v>
      </c>
    </row>
    <row r="69" spans="1:12" ht="27.6">
      <c r="A69" t="s">
        <v>214</v>
      </c>
      <c r="B69" t="s">
        <v>2172</v>
      </c>
      <c r="C69" t="s">
        <v>2248</v>
      </c>
      <c r="D69" t="s">
        <v>165</v>
      </c>
      <c r="E69" s="20" t="s">
        <v>2249</v>
      </c>
      <c r="F69" s="20" t="s">
        <v>2230</v>
      </c>
      <c r="G69" t="s">
        <v>220</v>
      </c>
      <c r="H69">
        <v>0.3226</v>
      </c>
      <c r="I69" s="4">
        <v>0</v>
      </c>
      <c r="J69" s="9">
        <v>66.849999999999994</v>
      </c>
      <c r="K69" s="9">
        <v>21.56</v>
      </c>
      <c r="L69">
        <v>26</v>
      </c>
    </row>
    <row r="70" spans="1:12" ht="27.6">
      <c r="A70" t="s">
        <v>214</v>
      </c>
      <c r="B70" t="s">
        <v>2172</v>
      </c>
      <c r="C70" t="s">
        <v>2237</v>
      </c>
      <c r="D70" t="s">
        <v>165</v>
      </c>
      <c r="E70" s="20" t="s">
        <v>2238</v>
      </c>
      <c r="F70" s="20" t="s">
        <v>2230</v>
      </c>
      <c r="G70" t="s">
        <v>318</v>
      </c>
      <c r="H70">
        <v>0.1</v>
      </c>
      <c r="I70" s="4">
        <v>0</v>
      </c>
      <c r="J70" s="9">
        <v>14.32</v>
      </c>
      <c r="K70" s="9">
        <v>1.43</v>
      </c>
      <c r="L70">
        <v>26</v>
      </c>
    </row>
    <row r="71" spans="1:12">
      <c r="A71" t="s">
        <v>214</v>
      </c>
      <c r="B71" t="s">
        <v>2172</v>
      </c>
      <c r="C71" t="s">
        <v>2250</v>
      </c>
      <c r="D71" t="s">
        <v>165</v>
      </c>
      <c r="E71" s="20" t="s">
        <v>2251</v>
      </c>
      <c r="F71" s="20" t="s">
        <v>2230</v>
      </c>
      <c r="G71" t="s">
        <v>220</v>
      </c>
      <c r="H71">
        <v>0.02</v>
      </c>
      <c r="I71" s="4">
        <v>0.01</v>
      </c>
      <c r="J71" s="9">
        <v>6.75</v>
      </c>
      <c r="K71" s="9">
        <v>0.13</v>
      </c>
      <c r="L71">
        <v>26</v>
      </c>
    </row>
    <row r="72" spans="1:12" ht="41.4">
      <c r="A72" t="s">
        <v>214</v>
      </c>
      <c r="B72" t="s">
        <v>2172</v>
      </c>
      <c r="C72" t="s">
        <v>2233</v>
      </c>
      <c r="D72" t="s">
        <v>165</v>
      </c>
      <c r="E72" s="20" t="s">
        <v>2234</v>
      </c>
      <c r="F72" s="20" t="s">
        <v>2230</v>
      </c>
      <c r="G72" t="s">
        <v>236</v>
      </c>
      <c r="H72">
        <v>4.63</v>
      </c>
      <c r="I72" s="4">
        <v>0</v>
      </c>
      <c r="J72" s="9">
        <v>6.95</v>
      </c>
      <c r="K72" s="9">
        <v>32.17</v>
      </c>
      <c r="L72">
        <v>26</v>
      </c>
    </row>
    <row r="73" spans="1:12">
      <c r="A73" t="s">
        <v>214</v>
      </c>
      <c r="B73" t="s">
        <v>2172</v>
      </c>
      <c r="C73" t="s">
        <v>2252</v>
      </c>
      <c r="D73" t="s">
        <v>165</v>
      </c>
      <c r="E73" s="20" t="s">
        <v>2253</v>
      </c>
      <c r="F73" s="20" t="s">
        <v>2230</v>
      </c>
      <c r="G73" t="s">
        <v>220</v>
      </c>
      <c r="H73">
        <v>0.08</v>
      </c>
      <c r="I73" s="4">
        <v>0.01</v>
      </c>
      <c r="J73" s="9">
        <v>2.16</v>
      </c>
      <c r="K73" s="9">
        <v>0.17</v>
      </c>
      <c r="L73">
        <v>26</v>
      </c>
    </row>
    <row r="74" spans="1:12">
      <c r="A74" t="s">
        <v>214</v>
      </c>
      <c r="B74" t="s">
        <v>2172</v>
      </c>
      <c r="C74" t="s">
        <v>2254</v>
      </c>
      <c r="D74" t="s">
        <v>165</v>
      </c>
      <c r="E74" s="20" t="s">
        <v>2255</v>
      </c>
      <c r="F74" s="20" t="s">
        <v>2230</v>
      </c>
      <c r="G74" t="s">
        <v>220</v>
      </c>
      <c r="H74">
        <v>0.03</v>
      </c>
      <c r="I74" s="4">
        <v>0.01</v>
      </c>
      <c r="J74" s="9">
        <v>4.08</v>
      </c>
      <c r="K74" s="9">
        <v>0.12</v>
      </c>
      <c r="L74">
        <v>26</v>
      </c>
    </row>
    <row r="75" spans="1:12">
      <c r="A75" t="s">
        <v>214</v>
      </c>
      <c r="B75" t="s">
        <v>2172</v>
      </c>
      <c r="C75" t="s">
        <v>2256</v>
      </c>
      <c r="D75" t="s">
        <v>165</v>
      </c>
      <c r="E75" s="20" t="s">
        <v>2257</v>
      </c>
      <c r="F75" s="20" t="s">
        <v>2230</v>
      </c>
      <c r="G75" t="s">
        <v>220</v>
      </c>
      <c r="H75">
        <v>0.08</v>
      </c>
      <c r="I75" s="4">
        <v>0</v>
      </c>
      <c r="J75" s="9">
        <v>25.65</v>
      </c>
      <c r="K75" s="9">
        <v>2.0499999999999998</v>
      </c>
      <c r="L75">
        <v>26</v>
      </c>
    </row>
    <row r="76" spans="1:12" ht="27.6">
      <c r="A76" t="s">
        <v>214</v>
      </c>
      <c r="B76" t="s">
        <v>2172</v>
      </c>
      <c r="C76" t="s">
        <v>2258</v>
      </c>
      <c r="D76" t="s">
        <v>165</v>
      </c>
      <c r="E76" s="20" t="s">
        <v>2259</v>
      </c>
      <c r="F76" s="20" t="s">
        <v>2175</v>
      </c>
      <c r="G76" t="s">
        <v>197</v>
      </c>
      <c r="H76">
        <v>0.3</v>
      </c>
      <c r="I76" s="4">
        <v>0.03</v>
      </c>
      <c r="J76" s="9">
        <v>29.47</v>
      </c>
      <c r="K76" s="9">
        <v>9.1</v>
      </c>
      <c r="L76">
        <v>26</v>
      </c>
    </row>
    <row r="77" spans="1:12">
      <c r="A77" t="s">
        <v>214</v>
      </c>
      <c r="B77" t="s">
        <v>2172</v>
      </c>
      <c r="C77" t="s">
        <v>2260</v>
      </c>
      <c r="D77" t="s">
        <v>165</v>
      </c>
      <c r="E77" s="20" t="s">
        <v>2261</v>
      </c>
      <c r="F77" s="20" t="s">
        <v>2230</v>
      </c>
      <c r="G77" t="s">
        <v>236</v>
      </c>
      <c r="H77">
        <v>3.95</v>
      </c>
      <c r="I77" s="4">
        <v>0</v>
      </c>
      <c r="J77" s="9">
        <v>3.86</v>
      </c>
      <c r="K77" s="9">
        <v>15.24</v>
      </c>
      <c r="L77">
        <v>26</v>
      </c>
    </row>
    <row r="78" spans="1:12">
      <c r="A78" t="s">
        <v>214</v>
      </c>
      <c r="B78" t="s">
        <v>2172</v>
      </c>
      <c r="C78" t="s">
        <v>2262</v>
      </c>
      <c r="D78" t="s">
        <v>165</v>
      </c>
      <c r="E78" s="20" t="s">
        <v>2263</v>
      </c>
      <c r="F78" s="20" t="s">
        <v>2230</v>
      </c>
      <c r="G78" t="s">
        <v>220</v>
      </c>
      <c r="H78">
        <v>0.06</v>
      </c>
      <c r="I78" s="4">
        <v>0.01</v>
      </c>
      <c r="J78" s="9">
        <v>3.65</v>
      </c>
      <c r="K78" s="9">
        <v>0.22</v>
      </c>
      <c r="L78">
        <v>26</v>
      </c>
    </row>
    <row r="79" spans="1:12" ht="27.6">
      <c r="A79" t="s">
        <v>214</v>
      </c>
      <c r="B79" t="s">
        <v>2172</v>
      </c>
      <c r="C79" t="s">
        <v>2264</v>
      </c>
      <c r="D79" t="s">
        <v>165</v>
      </c>
      <c r="E79" s="20" t="s">
        <v>2265</v>
      </c>
      <c r="F79" s="20" t="s">
        <v>2230</v>
      </c>
      <c r="G79" t="s">
        <v>220</v>
      </c>
      <c r="H79">
        <v>0.19</v>
      </c>
      <c r="I79" s="4">
        <v>0</v>
      </c>
      <c r="J79" s="9">
        <v>4.8600000000000003</v>
      </c>
      <c r="K79" s="9">
        <v>0.92</v>
      </c>
      <c r="L79">
        <v>26</v>
      </c>
    </row>
    <row r="80" spans="1:12">
      <c r="A80" t="s">
        <v>214</v>
      </c>
      <c r="B80" t="s">
        <v>2172</v>
      </c>
      <c r="C80" t="s">
        <v>2266</v>
      </c>
      <c r="D80" t="s">
        <v>165</v>
      </c>
      <c r="E80" s="20" t="s">
        <v>2267</v>
      </c>
      <c r="F80" s="20" t="s">
        <v>2230</v>
      </c>
      <c r="G80" t="s">
        <v>167</v>
      </c>
      <c r="H80">
        <v>0.06</v>
      </c>
      <c r="I80" s="4">
        <v>0</v>
      </c>
      <c r="J80" s="9">
        <v>97.85</v>
      </c>
      <c r="K80" s="9">
        <v>5.87</v>
      </c>
      <c r="L80">
        <v>26</v>
      </c>
    </row>
    <row r="81" spans="1:12" ht="27.6">
      <c r="A81" t="s">
        <v>214</v>
      </c>
      <c r="B81" t="s">
        <v>2172</v>
      </c>
      <c r="C81" t="s">
        <v>2268</v>
      </c>
      <c r="D81" t="s">
        <v>165</v>
      </c>
      <c r="E81" s="20" t="s">
        <v>2269</v>
      </c>
      <c r="F81" s="20" t="s">
        <v>2230</v>
      </c>
      <c r="G81" t="s">
        <v>236</v>
      </c>
      <c r="H81">
        <v>0.5</v>
      </c>
      <c r="I81" s="4">
        <v>0.01</v>
      </c>
      <c r="J81" s="9">
        <v>4.03</v>
      </c>
      <c r="K81" s="9">
        <v>2.0299999999999998</v>
      </c>
      <c r="L81">
        <v>26</v>
      </c>
    </row>
    <row r="82" spans="1:12">
      <c r="A82" t="s">
        <v>214</v>
      </c>
      <c r="B82" t="s">
        <v>2172</v>
      </c>
      <c r="C82" t="s">
        <v>2270</v>
      </c>
      <c r="D82" t="s">
        <v>165</v>
      </c>
      <c r="E82" s="20" t="s">
        <v>2271</v>
      </c>
      <c r="F82" s="20" t="s">
        <v>2230</v>
      </c>
      <c r="G82" t="s">
        <v>220</v>
      </c>
      <c r="H82">
        <v>0.65</v>
      </c>
      <c r="I82" s="4">
        <v>0</v>
      </c>
      <c r="J82" s="9">
        <v>0.82</v>
      </c>
      <c r="K82" s="9">
        <v>0.53</v>
      </c>
      <c r="L82">
        <v>26</v>
      </c>
    </row>
    <row r="83" spans="1:12" ht="27.6">
      <c r="A83" t="s">
        <v>214</v>
      </c>
      <c r="B83" t="s">
        <v>2172</v>
      </c>
      <c r="C83" t="s">
        <v>2239</v>
      </c>
      <c r="D83" t="s">
        <v>165</v>
      </c>
      <c r="E83" s="20" t="s">
        <v>2240</v>
      </c>
      <c r="F83" s="20" t="s">
        <v>2175</v>
      </c>
      <c r="G83" t="s">
        <v>197</v>
      </c>
      <c r="H83">
        <v>6.5</v>
      </c>
      <c r="I83" s="4">
        <v>0.03</v>
      </c>
      <c r="J83" s="9">
        <v>31.72</v>
      </c>
      <c r="K83" s="9">
        <v>212.36</v>
      </c>
      <c r="L83">
        <v>27</v>
      </c>
    </row>
    <row r="84" spans="1:12" ht="82.8">
      <c r="A84" s="21" t="s">
        <v>217</v>
      </c>
      <c r="B84" s="21" t="s">
        <v>2171</v>
      </c>
      <c r="C84" s="21" t="s">
        <v>2053</v>
      </c>
      <c r="D84" s="21" t="s">
        <v>165</v>
      </c>
      <c r="E84" s="22" t="s">
        <v>2054</v>
      </c>
      <c r="F84" s="22" t="s">
        <v>15</v>
      </c>
      <c r="G84" s="21" t="s">
        <v>220</v>
      </c>
      <c r="H84" s="21">
        <v>1</v>
      </c>
      <c r="I84" s="23"/>
      <c r="J84" s="24">
        <v>5289.51</v>
      </c>
      <c r="K84" s="24">
        <v>5289.51</v>
      </c>
      <c r="L84" s="21">
        <v>27</v>
      </c>
    </row>
    <row r="85" spans="1:12" ht="55.2">
      <c r="A85" s="21" t="s">
        <v>217</v>
      </c>
      <c r="B85" s="21" t="s">
        <v>2171</v>
      </c>
      <c r="C85" s="21" t="s">
        <v>2272</v>
      </c>
      <c r="D85" s="21" t="s">
        <v>165</v>
      </c>
      <c r="E85" s="22" t="s">
        <v>2273</v>
      </c>
      <c r="F85" s="22" t="s">
        <v>133</v>
      </c>
      <c r="G85" s="21" t="s">
        <v>254</v>
      </c>
      <c r="H85" s="21">
        <v>0.24</v>
      </c>
      <c r="I85" s="23">
        <v>0</v>
      </c>
      <c r="J85" s="24">
        <v>104.64</v>
      </c>
      <c r="K85" s="24">
        <v>25.11</v>
      </c>
      <c r="L85" s="21">
        <v>27</v>
      </c>
    </row>
    <row r="86" spans="1:12" ht="41.4">
      <c r="A86" s="21" t="s">
        <v>217</v>
      </c>
      <c r="B86" s="21" t="s">
        <v>2171</v>
      </c>
      <c r="C86" s="21" t="s">
        <v>2274</v>
      </c>
      <c r="D86" s="21" t="s">
        <v>165</v>
      </c>
      <c r="E86" s="22" t="s">
        <v>2275</v>
      </c>
      <c r="F86" s="22" t="s">
        <v>133</v>
      </c>
      <c r="G86" s="21" t="s">
        <v>254</v>
      </c>
      <c r="H86" s="21">
        <v>0.24</v>
      </c>
      <c r="I86" s="23">
        <v>0</v>
      </c>
      <c r="J86" s="24">
        <v>354.55</v>
      </c>
      <c r="K86" s="24">
        <v>85.09</v>
      </c>
      <c r="L86" s="21">
        <v>27</v>
      </c>
    </row>
    <row r="87" spans="1:12">
      <c r="A87" s="21" t="s">
        <v>217</v>
      </c>
      <c r="B87" s="21" t="s">
        <v>2171</v>
      </c>
      <c r="C87" s="21" t="s">
        <v>2241</v>
      </c>
      <c r="D87" s="21" t="s">
        <v>165</v>
      </c>
      <c r="E87" s="22" t="s">
        <v>2242</v>
      </c>
      <c r="F87" s="22" t="s">
        <v>2243</v>
      </c>
      <c r="G87" s="21" t="s">
        <v>167</v>
      </c>
      <c r="H87" s="21">
        <v>23.1</v>
      </c>
      <c r="I87" s="23">
        <v>0</v>
      </c>
      <c r="J87" s="24">
        <v>40.25</v>
      </c>
      <c r="K87" s="24">
        <v>929.77</v>
      </c>
      <c r="L87" s="21">
        <v>27</v>
      </c>
    </row>
    <row r="88" spans="1:12" ht="69">
      <c r="A88" s="21" t="s">
        <v>217</v>
      </c>
      <c r="B88" s="21" t="s">
        <v>2171</v>
      </c>
      <c r="C88" s="21" t="s">
        <v>2276</v>
      </c>
      <c r="D88" s="21" t="s">
        <v>165</v>
      </c>
      <c r="E88" s="22" t="s">
        <v>2277</v>
      </c>
      <c r="F88" s="22" t="s">
        <v>133</v>
      </c>
      <c r="G88" s="21" t="s">
        <v>254</v>
      </c>
      <c r="H88" s="21">
        <v>0.24</v>
      </c>
      <c r="I88" s="23">
        <v>0</v>
      </c>
      <c r="J88" s="24">
        <v>96.96</v>
      </c>
      <c r="K88" s="24">
        <v>23.27</v>
      </c>
      <c r="L88" s="21">
        <v>27</v>
      </c>
    </row>
    <row r="89" spans="1:12" ht="41.4">
      <c r="A89" s="21" t="s">
        <v>217</v>
      </c>
      <c r="B89" s="21" t="s">
        <v>2171</v>
      </c>
      <c r="C89" s="21" t="s">
        <v>2278</v>
      </c>
      <c r="D89" s="21" t="s">
        <v>165</v>
      </c>
      <c r="E89" s="22" t="s">
        <v>2279</v>
      </c>
      <c r="F89" s="22" t="s">
        <v>149</v>
      </c>
      <c r="G89" s="21" t="s">
        <v>167</v>
      </c>
      <c r="H89" s="21">
        <v>4</v>
      </c>
      <c r="I89" s="23">
        <v>0</v>
      </c>
      <c r="J89" s="24">
        <v>48.23</v>
      </c>
      <c r="K89" s="24">
        <v>192.92</v>
      </c>
      <c r="L89" s="21">
        <v>27</v>
      </c>
    </row>
    <row r="90" spans="1:12">
      <c r="A90" t="s">
        <v>217</v>
      </c>
      <c r="B90" t="s">
        <v>2172</v>
      </c>
      <c r="C90" t="s">
        <v>2252</v>
      </c>
      <c r="D90" t="s">
        <v>165</v>
      </c>
      <c r="E90" s="20" t="s">
        <v>2253</v>
      </c>
      <c r="F90" s="20" t="s">
        <v>2230</v>
      </c>
      <c r="G90" t="s">
        <v>220</v>
      </c>
      <c r="H90">
        <v>1</v>
      </c>
      <c r="I90" s="4">
        <v>0.1</v>
      </c>
      <c r="J90" s="9">
        <v>2.16</v>
      </c>
      <c r="K90" s="9">
        <v>2.37</v>
      </c>
      <c r="L90">
        <v>27</v>
      </c>
    </row>
    <row r="91" spans="1:12">
      <c r="A91" t="s">
        <v>217</v>
      </c>
      <c r="B91" t="s">
        <v>2172</v>
      </c>
      <c r="C91" t="s">
        <v>2280</v>
      </c>
      <c r="D91" t="s">
        <v>165</v>
      </c>
      <c r="E91" s="20" t="s">
        <v>2281</v>
      </c>
      <c r="F91" s="20" t="s">
        <v>2230</v>
      </c>
      <c r="G91" t="s">
        <v>220</v>
      </c>
      <c r="H91">
        <v>1.5</v>
      </c>
      <c r="I91" s="4">
        <v>0</v>
      </c>
      <c r="J91" s="9">
        <v>3.12</v>
      </c>
      <c r="K91" s="9">
        <v>4.68</v>
      </c>
      <c r="L91">
        <v>27</v>
      </c>
    </row>
    <row r="92" spans="1:12" ht="27.6">
      <c r="A92" t="s">
        <v>217</v>
      </c>
      <c r="B92" t="s">
        <v>2172</v>
      </c>
      <c r="C92" t="s">
        <v>717</v>
      </c>
      <c r="D92" t="s">
        <v>165</v>
      </c>
      <c r="E92" s="20" t="s">
        <v>2282</v>
      </c>
      <c r="F92" s="20" t="s">
        <v>2230</v>
      </c>
      <c r="G92" t="s">
        <v>220</v>
      </c>
      <c r="H92">
        <v>1.5</v>
      </c>
      <c r="I92" s="4">
        <v>0</v>
      </c>
      <c r="J92" s="9">
        <v>35.79</v>
      </c>
      <c r="K92" s="9">
        <v>53.68</v>
      </c>
      <c r="L92">
        <v>27</v>
      </c>
    </row>
    <row r="93" spans="1:12" ht="27.6">
      <c r="A93" t="s">
        <v>217</v>
      </c>
      <c r="B93" t="s">
        <v>2172</v>
      </c>
      <c r="C93" t="s">
        <v>2283</v>
      </c>
      <c r="D93" t="s">
        <v>165</v>
      </c>
      <c r="E93" s="20" t="s">
        <v>2284</v>
      </c>
      <c r="F93" s="20" t="s">
        <v>2230</v>
      </c>
      <c r="G93" t="s">
        <v>220</v>
      </c>
      <c r="H93">
        <v>1</v>
      </c>
      <c r="I93" s="4">
        <v>0</v>
      </c>
      <c r="J93" s="9">
        <v>39.369999999999997</v>
      </c>
      <c r="K93" s="9">
        <v>39.369999999999997</v>
      </c>
      <c r="L93">
        <v>27</v>
      </c>
    </row>
    <row r="94" spans="1:12" ht="27.6">
      <c r="A94" t="s">
        <v>217</v>
      </c>
      <c r="B94" t="s">
        <v>2172</v>
      </c>
      <c r="C94" t="s">
        <v>2285</v>
      </c>
      <c r="D94" t="s">
        <v>165</v>
      </c>
      <c r="E94" s="20" t="s">
        <v>2286</v>
      </c>
      <c r="F94" s="20" t="s">
        <v>2175</v>
      </c>
      <c r="G94" t="s">
        <v>197</v>
      </c>
      <c r="H94">
        <v>10</v>
      </c>
      <c r="I94" s="4">
        <v>0.03</v>
      </c>
      <c r="J94" s="9">
        <v>29.47</v>
      </c>
      <c r="K94" s="9">
        <v>303.54000000000002</v>
      </c>
      <c r="L94">
        <v>27</v>
      </c>
    </row>
    <row r="95" spans="1:12" ht="27.6">
      <c r="A95" t="s">
        <v>217</v>
      </c>
      <c r="B95" t="s">
        <v>2172</v>
      </c>
      <c r="C95" t="s">
        <v>2287</v>
      </c>
      <c r="D95" t="s">
        <v>165</v>
      </c>
      <c r="E95" s="20" t="s">
        <v>2288</v>
      </c>
      <c r="F95" s="20" t="s">
        <v>2230</v>
      </c>
      <c r="G95" t="s">
        <v>220</v>
      </c>
      <c r="H95">
        <v>1</v>
      </c>
      <c r="I95" s="4">
        <v>0</v>
      </c>
      <c r="J95" s="9">
        <v>10.19</v>
      </c>
      <c r="K95" s="9">
        <v>10.19</v>
      </c>
      <c r="L95">
        <v>27</v>
      </c>
    </row>
    <row r="96" spans="1:12">
      <c r="A96" t="s">
        <v>217</v>
      </c>
      <c r="B96" t="s">
        <v>2172</v>
      </c>
      <c r="C96" t="s">
        <v>2289</v>
      </c>
      <c r="D96" t="s">
        <v>165</v>
      </c>
      <c r="E96" s="20" t="s">
        <v>2290</v>
      </c>
      <c r="F96" s="20" t="s">
        <v>2230</v>
      </c>
      <c r="G96" t="s">
        <v>220</v>
      </c>
      <c r="H96">
        <v>1</v>
      </c>
      <c r="I96" s="4">
        <v>0</v>
      </c>
      <c r="J96" s="9">
        <v>19.82</v>
      </c>
      <c r="K96" s="9">
        <v>19.82</v>
      </c>
      <c r="L96">
        <v>27</v>
      </c>
    </row>
    <row r="97" spans="1:12">
      <c r="A97" t="s">
        <v>217</v>
      </c>
      <c r="B97" t="s">
        <v>2172</v>
      </c>
      <c r="C97" t="s">
        <v>2291</v>
      </c>
      <c r="D97" t="s">
        <v>165</v>
      </c>
      <c r="E97" s="20" t="s">
        <v>2292</v>
      </c>
      <c r="F97" s="20" t="s">
        <v>2230</v>
      </c>
      <c r="G97" t="s">
        <v>220</v>
      </c>
      <c r="H97">
        <v>2</v>
      </c>
      <c r="I97" s="4">
        <v>0</v>
      </c>
      <c r="J97" s="9">
        <v>0.09</v>
      </c>
      <c r="K97" s="9">
        <v>0.18</v>
      </c>
      <c r="L97">
        <v>27</v>
      </c>
    </row>
    <row r="98" spans="1:12">
      <c r="A98" t="s">
        <v>217</v>
      </c>
      <c r="B98" t="s">
        <v>2172</v>
      </c>
      <c r="C98" t="s">
        <v>2262</v>
      </c>
      <c r="D98" t="s">
        <v>165</v>
      </c>
      <c r="E98" s="20" t="s">
        <v>2263</v>
      </c>
      <c r="F98" s="20" t="s">
        <v>2230</v>
      </c>
      <c r="G98" t="s">
        <v>220</v>
      </c>
      <c r="H98">
        <v>1</v>
      </c>
      <c r="I98" s="4">
        <v>0.1</v>
      </c>
      <c r="J98" s="9">
        <v>3.65</v>
      </c>
      <c r="K98" s="9">
        <v>4.01</v>
      </c>
      <c r="L98">
        <v>27</v>
      </c>
    </row>
    <row r="99" spans="1:12">
      <c r="A99" t="s">
        <v>217</v>
      </c>
      <c r="B99" t="s">
        <v>2172</v>
      </c>
      <c r="C99" t="s">
        <v>2293</v>
      </c>
      <c r="D99" t="s">
        <v>165</v>
      </c>
      <c r="E99" s="20" t="s">
        <v>2294</v>
      </c>
      <c r="F99" s="20" t="s">
        <v>2230</v>
      </c>
      <c r="G99" t="s">
        <v>220</v>
      </c>
      <c r="H99">
        <v>1</v>
      </c>
      <c r="I99" s="4">
        <v>0</v>
      </c>
      <c r="J99" s="9">
        <v>2.21</v>
      </c>
      <c r="K99" s="9">
        <v>2.21</v>
      </c>
      <c r="L99">
        <v>27</v>
      </c>
    </row>
    <row r="100" spans="1:12">
      <c r="A100" t="s">
        <v>217</v>
      </c>
      <c r="B100" t="s">
        <v>2172</v>
      </c>
      <c r="C100" t="s">
        <v>2295</v>
      </c>
      <c r="D100" t="s">
        <v>165</v>
      </c>
      <c r="E100" s="20" t="s">
        <v>2296</v>
      </c>
      <c r="F100" s="20" t="s">
        <v>2230</v>
      </c>
      <c r="G100" t="s">
        <v>220</v>
      </c>
      <c r="H100">
        <v>2</v>
      </c>
      <c r="I100" s="4">
        <v>0</v>
      </c>
      <c r="J100" s="9">
        <v>3.46</v>
      </c>
      <c r="K100" s="9">
        <v>6.92</v>
      </c>
      <c r="L100">
        <v>27</v>
      </c>
    </row>
    <row r="101" spans="1:12" ht="27.6">
      <c r="A101" t="s">
        <v>217</v>
      </c>
      <c r="B101" t="s">
        <v>2172</v>
      </c>
      <c r="C101" t="s">
        <v>2248</v>
      </c>
      <c r="D101" t="s">
        <v>165</v>
      </c>
      <c r="E101" s="20" t="s">
        <v>2249</v>
      </c>
      <c r="F101" s="20" t="s">
        <v>2230</v>
      </c>
      <c r="G101" t="s">
        <v>220</v>
      </c>
      <c r="H101">
        <v>2.64</v>
      </c>
      <c r="I101" s="4">
        <v>0</v>
      </c>
      <c r="J101" s="9">
        <v>66.849999999999994</v>
      </c>
      <c r="K101" s="9">
        <v>176.48</v>
      </c>
      <c r="L101">
        <v>27</v>
      </c>
    </row>
    <row r="102" spans="1:12">
      <c r="A102" t="s">
        <v>217</v>
      </c>
      <c r="B102" t="s">
        <v>2172</v>
      </c>
      <c r="C102" t="s">
        <v>2297</v>
      </c>
      <c r="D102" t="s">
        <v>165</v>
      </c>
      <c r="E102" s="20" t="s">
        <v>2298</v>
      </c>
      <c r="F102" s="20" t="s">
        <v>2230</v>
      </c>
      <c r="G102" t="s">
        <v>220</v>
      </c>
      <c r="H102">
        <v>2</v>
      </c>
      <c r="I102" s="4">
        <v>0</v>
      </c>
      <c r="J102" s="9">
        <v>4.1399999999999997</v>
      </c>
      <c r="K102" s="9">
        <v>8.2799999999999994</v>
      </c>
      <c r="L102">
        <v>27</v>
      </c>
    </row>
    <row r="103" spans="1:12">
      <c r="A103" t="s">
        <v>217</v>
      </c>
      <c r="B103" t="s">
        <v>2172</v>
      </c>
      <c r="C103" t="s">
        <v>2250</v>
      </c>
      <c r="D103" t="s">
        <v>165</v>
      </c>
      <c r="E103" s="20" t="s">
        <v>2251</v>
      </c>
      <c r="F103" s="20" t="s">
        <v>2230</v>
      </c>
      <c r="G103" t="s">
        <v>220</v>
      </c>
      <c r="H103">
        <v>0.4</v>
      </c>
      <c r="I103" s="4">
        <v>0.1</v>
      </c>
      <c r="J103" s="9">
        <v>6.75</v>
      </c>
      <c r="K103" s="9">
        <v>2.97</v>
      </c>
      <c r="L103">
        <v>27</v>
      </c>
    </row>
    <row r="104" spans="1:12" ht="27.6">
      <c r="A104" t="s">
        <v>217</v>
      </c>
      <c r="B104" t="s">
        <v>2172</v>
      </c>
      <c r="C104" t="s">
        <v>2237</v>
      </c>
      <c r="D104" t="s">
        <v>165</v>
      </c>
      <c r="E104" s="20" t="s">
        <v>2238</v>
      </c>
      <c r="F104" s="20" t="s">
        <v>2230</v>
      </c>
      <c r="G104" t="s">
        <v>318</v>
      </c>
      <c r="H104">
        <v>3.05</v>
      </c>
      <c r="I104" s="4">
        <v>0</v>
      </c>
      <c r="J104" s="9">
        <v>14.32</v>
      </c>
      <c r="K104" s="9">
        <v>43.67</v>
      </c>
      <c r="L104">
        <v>27</v>
      </c>
    </row>
    <row r="105" spans="1:12" ht="27.6">
      <c r="A105" t="s">
        <v>217</v>
      </c>
      <c r="B105" t="s">
        <v>2172</v>
      </c>
      <c r="C105" t="s">
        <v>2258</v>
      </c>
      <c r="D105" t="s">
        <v>165</v>
      </c>
      <c r="E105" s="20" t="s">
        <v>2259</v>
      </c>
      <c r="F105" s="20" t="s">
        <v>2175</v>
      </c>
      <c r="G105" t="s">
        <v>197</v>
      </c>
      <c r="H105">
        <v>2.5</v>
      </c>
      <c r="I105" s="4">
        <v>0.03</v>
      </c>
      <c r="J105" s="9">
        <v>29.47</v>
      </c>
      <c r="K105" s="9">
        <v>75.88</v>
      </c>
      <c r="L105">
        <v>27</v>
      </c>
    </row>
    <row r="106" spans="1:12" ht="27.6">
      <c r="A106" t="s">
        <v>217</v>
      </c>
      <c r="B106" t="s">
        <v>2172</v>
      </c>
      <c r="C106" t="s">
        <v>2235</v>
      </c>
      <c r="D106" t="s">
        <v>165</v>
      </c>
      <c r="E106" s="20" t="s">
        <v>2236</v>
      </c>
      <c r="F106" s="20" t="s">
        <v>2175</v>
      </c>
      <c r="G106" t="s">
        <v>197</v>
      </c>
      <c r="H106">
        <v>47.5</v>
      </c>
      <c r="I106" s="4">
        <v>0.03</v>
      </c>
      <c r="J106" s="9">
        <v>21.3</v>
      </c>
      <c r="K106" s="9">
        <v>1042.0999999999999</v>
      </c>
      <c r="L106">
        <v>27</v>
      </c>
    </row>
    <row r="107" spans="1:12">
      <c r="A107" t="s">
        <v>217</v>
      </c>
      <c r="B107" t="s">
        <v>2172</v>
      </c>
      <c r="C107" t="s">
        <v>2256</v>
      </c>
      <c r="D107" t="s">
        <v>165</v>
      </c>
      <c r="E107" s="20" t="s">
        <v>2257</v>
      </c>
      <c r="F107" s="20" t="s">
        <v>2230</v>
      </c>
      <c r="G107" t="s">
        <v>220</v>
      </c>
      <c r="H107">
        <v>1</v>
      </c>
      <c r="I107" s="4">
        <v>0</v>
      </c>
      <c r="J107" s="9">
        <v>25.65</v>
      </c>
      <c r="K107" s="9">
        <v>25.65</v>
      </c>
      <c r="L107">
        <v>27</v>
      </c>
    </row>
    <row r="108" spans="1:12">
      <c r="A108" t="s">
        <v>217</v>
      </c>
      <c r="B108" t="s">
        <v>2172</v>
      </c>
      <c r="C108" t="s">
        <v>2299</v>
      </c>
      <c r="D108" t="s">
        <v>165</v>
      </c>
      <c r="E108" s="20" t="s">
        <v>2300</v>
      </c>
      <c r="F108" s="20" t="s">
        <v>2230</v>
      </c>
      <c r="G108" t="s">
        <v>220</v>
      </c>
      <c r="H108">
        <v>2</v>
      </c>
      <c r="I108" s="4">
        <v>0</v>
      </c>
      <c r="J108" s="9">
        <v>2.37</v>
      </c>
      <c r="K108" s="9">
        <v>4.74</v>
      </c>
      <c r="L108">
        <v>27</v>
      </c>
    </row>
    <row r="109" spans="1:12" ht="27.6">
      <c r="A109" t="s">
        <v>217</v>
      </c>
      <c r="B109" t="s">
        <v>2172</v>
      </c>
      <c r="C109" t="s">
        <v>2301</v>
      </c>
      <c r="D109" t="s">
        <v>165</v>
      </c>
      <c r="E109" s="20" t="s">
        <v>2302</v>
      </c>
      <c r="F109" s="20" t="s">
        <v>2230</v>
      </c>
      <c r="G109" t="s">
        <v>220</v>
      </c>
      <c r="H109">
        <v>0.25</v>
      </c>
      <c r="I109" s="4">
        <v>0</v>
      </c>
      <c r="J109" s="9">
        <v>88.04</v>
      </c>
      <c r="K109" s="9">
        <v>22.01</v>
      </c>
      <c r="L109">
        <v>27</v>
      </c>
    </row>
    <row r="110" spans="1:12" ht="27.6">
      <c r="A110" t="s">
        <v>217</v>
      </c>
      <c r="B110" t="s">
        <v>2172</v>
      </c>
      <c r="C110" t="s">
        <v>2303</v>
      </c>
      <c r="D110" t="s">
        <v>165</v>
      </c>
      <c r="E110" s="20" t="s">
        <v>2304</v>
      </c>
      <c r="F110" s="20" t="s">
        <v>2230</v>
      </c>
      <c r="G110" t="s">
        <v>220</v>
      </c>
      <c r="H110">
        <v>0.5</v>
      </c>
      <c r="I110" s="4">
        <v>0</v>
      </c>
      <c r="J110" s="9">
        <v>76.349999999999994</v>
      </c>
      <c r="K110" s="9">
        <v>38.17</v>
      </c>
      <c r="L110">
        <v>27</v>
      </c>
    </row>
    <row r="111" spans="1:12">
      <c r="A111" t="s">
        <v>217</v>
      </c>
      <c r="B111" t="s">
        <v>2172</v>
      </c>
      <c r="C111" t="s">
        <v>2305</v>
      </c>
      <c r="D111" t="s">
        <v>165</v>
      </c>
      <c r="E111" s="20" t="s">
        <v>2306</v>
      </c>
      <c r="F111" s="20" t="s">
        <v>2230</v>
      </c>
      <c r="G111" t="s">
        <v>220</v>
      </c>
      <c r="H111">
        <v>0.25</v>
      </c>
      <c r="I111" s="4">
        <v>0</v>
      </c>
      <c r="J111" s="9">
        <v>6.08</v>
      </c>
      <c r="K111" s="9">
        <v>1.52</v>
      </c>
      <c r="L111">
        <v>27</v>
      </c>
    </row>
    <row r="112" spans="1:12" ht="41.4">
      <c r="A112" t="s">
        <v>217</v>
      </c>
      <c r="B112" t="s">
        <v>2172</v>
      </c>
      <c r="C112" t="s">
        <v>2307</v>
      </c>
      <c r="D112" t="s">
        <v>165</v>
      </c>
      <c r="E112" s="20" t="s">
        <v>2308</v>
      </c>
      <c r="F112" s="20" t="s">
        <v>2309</v>
      </c>
      <c r="G112" t="s">
        <v>220</v>
      </c>
      <c r="H112">
        <v>0.5</v>
      </c>
      <c r="I112" s="4">
        <v>0</v>
      </c>
      <c r="J112" s="9">
        <v>92.7</v>
      </c>
      <c r="K112" s="9">
        <v>46.35</v>
      </c>
      <c r="L112">
        <v>27</v>
      </c>
    </row>
    <row r="113" spans="1:12">
      <c r="A113" t="s">
        <v>217</v>
      </c>
      <c r="B113" t="s">
        <v>2172</v>
      </c>
      <c r="C113" t="s">
        <v>2310</v>
      </c>
      <c r="D113" t="s">
        <v>165</v>
      </c>
      <c r="E113" s="20" t="s">
        <v>2311</v>
      </c>
      <c r="F113" s="20" t="s">
        <v>2230</v>
      </c>
      <c r="G113" t="s">
        <v>220</v>
      </c>
      <c r="H113">
        <v>1</v>
      </c>
      <c r="I113" s="4">
        <v>0</v>
      </c>
      <c r="J113" s="9">
        <v>164.93</v>
      </c>
      <c r="K113" s="9">
        <v>164.93</v>
      </c>
      <c r="L113">
        <v>27</v>
      </c>
    </row>
    <row r="114" spans="1:12">
      <c r="A114" t="s">
        <v>217</v>
      </c>
      <c r="B114" t="s">
        <v>2172</v>
      </c>
      <c r="C114" t="s">
        <v>2270</v>
      </c>
      <c r="D114" t="s">
        <v>165</v>
      </c>
      <c r="E114" s="20" t="s">
        <v>2271</v>
      </c>
      <c r="F114" s="20" t="s">
        <v>2230</v>
      </c>
      <c r="G114" t="s">
        <v>220</v>
      </c>
      <c r="H114">
        <v>12</v>
      </c>
      <c r="I114" s="4">
        <v>0</v>
      </c>
      <c r="J114" s="9">
        <v>0.82</v>
      </c>
      <c r="K114" s="9">
        <v>9.84</v>
      </c>
      <c r="L114">
        <v>27</v>
      </c>
    </row>
    <row r="115" spans="1:12">
      <c r="A115" t="s">
        <v>217</v>
      </c>
      <c r="B115" t="s">
        <v>2172</v>
      </c>
      <c r="C115" t="s">
        <v>2312</v>
      </c>
      <c r="D115" t="s">
        <v>165</v>
      </c>
      <c r="E115" s="20" t="s">
        <v>2313</v>
      </c>
      <c r="F115" s="20" t="s">
        <v>2230</v>
      </c>
      <c r="G115" t="s">
        <v>220</v>
      </c>
      <c r="H115">
        <v>1</v>
      </c>
      <c r="I115" s="4">
        <v>0</v>
      </c>
      <c r="J115" s="9">
        <v>22.45</v>
      </c>
      <c r="K115" s="9">
        <v>22.45</v>
      </c>
      <c r="L115">
        <v>27</v>
      </c>
    </row>
    <row r="116" spans="1:12" ht="27.6">
      <c r="A116" t="s">
        <v>217</v>
      </c>
      <c r="B116" t="s">
        <v>2172</v>
      </c>
      <c r="C116" t="s">
        <v>2268</v>
      </c>
      <c r="D116" t="s">
        <v>165</v>
      </c>
      <c r="E116" s="20" t="s">
        <v>2269</v>
      </c>
      <c r="F116" s="20" t="s">
        <v>2230</v>
      </c>
      <c r="G116" t="s">
        <v>236</v>
      </c>
      <c r="H116">
        <v>6</v>
      </c>
      <c r="I116" s="4">
        <v>0.1</v>
      </c>
      <c r="J116" s="9">
        <v>4.03</v>
      </c>
      <c r="K116" s="9">
        <v>26.59</v>
      </c>
      <c r="L116">
        <v>27</v>
      </c>
    </row>
    <row r="117" spans="1:12" ht="27.6">
      <c r="A117" t="s">
        <v>217</v>
      </c>
      <c r="B117" t="s">
        <v>2172</v>
      </c>
      <c r="C117" t="s">
        <v>2314</v>
      </c>
      <c r="D117" t="s">
        <v>165</v>
      </c>
      <c r="E117" s="20" t="s">
        <v>2315</v>
      </c>
      <c r="F117" s="20" t="s">
        <v>2230</v>
      </c>
      <c r="G117" t="s">
        <v>220</v>
      </c>
      <c r="H117">
        <v>0.25</v>
      </c>
      <c r="I117" s="4">
        <v>0</v>
      </c>
      <c r="J117" s="9">
        <v>78.180000000000007</v>
      </c>
      <c r="K117" s="9">
        <v>19.54</v>
      </c>
      <c r="L117">
        <v>27</v>
      </c>
    </row>
    <row r="118" spans="1:12">
      <c r="A118" t="s">
        <v>217</v>
      </c>
      <c r="B118" t="s">
        <v>2172</v>
      </c>
      <c r="C118" t="s">
        <v>2316</v>
      </c>
      <c r="D118" t="s">
        <v>165</v>
      </c>
      <c r="E118" s="20" t="s">
        <v>2317</v>
      </c>
      <c r="F118" s="20" t="s">
        <v>2230</v>
      </c>
      <c r="G118" t="s">
        <v>220</v>
      </c>
      <c r="H118">
        <v>4</v>
      </c>
      <c r="I118" s="4">
        <v>0</v>
      </c>
      <c r="J118" s="9">
        <v>86.82</v>
      </c>
      <c r="K118" s="9">
        <v>347.28</v>
      </c>
      <c r="L118">
        <v>27</v>
      </c>
    </row>
    <row r="119" spans="1:12" ht="27.6">
      <c r="A119" t="s">
        <v>217</v>
      </c>
      <c r="B119" t="s">
        <v>2172</v>
      </c>
      <c r="C119" t="s">
        <v>2239</v>
      </c>
      <c r="D119" t="s">
        <v>165</v>
      </c>
      <c r="E119" s="20" t="s">
        <v>2318</v>
      </c>
      <c r="F119" s="20" t="s">
        <v>2175</v>
      </c>
      <c r="G119" t="s">
        <v>197</v>
      </c>
      <c r="H119">
        <v>35</v>
      </c>
      <c r="I119" s="4">
        <v>0.03</v>
      </c>
      <c r="J119" s="9">
        <v>31.72</v>
      </c>
      <c r="K119" s="9">
        <v>1143.5</v>
      </c>
      <c r="L119">
        <v>27</v>
      </c>
    </row>
    <row r="120" spans="1:12" ht="27.6">
      <c r="A120" t="s">
        <v>217</v>
      </c>
      <c r="B120" t="s">
        <v>2172</v>
      </c>
      <c r="C120" t="s">
        <v>2319</v>
      </c>
      <c r="D120" t="s">
        <v>165</v>
      </c>
      <c r="E120" s="20" t="s">
        <v>2320</v>
      </c>
      <c r="F120" s="20" t="s">
        <v>2230</v>
      </c>
      <c r="G120" t="s">
        <v>220</v>
      </c>
      <c r="H120">
        <v>1</v>
      </c>
      <c r="I120" s="4">
        <v>0</v>
      </c>
      <c r="J120" s="9">
        <v>4.12</v>
      </c>
      <c r="K120" s="9">
        <v>4.12</v>
      </c>
      <c r="L120">
        <v>27</v>
      </c>
    </row>
    <row r="121" spans="1:12" ht="27.6">
      <c r="A121" t="s">
        <v>217</v>
      </c>
      <c r="B121" t="s">
        <v>2172</v>
      </c>
      <c r="C121" t="s">
        <v>2321</v>
      </c>
      <c r="D121" t="s">
        <v>165</v>
      </c>
      <c r="E121" s="20" t="s">
        <v>2322</v>
      </c>
      <c r="F121" s="20" t="s">
        <v>2230</v>
      </c>
      <c r="G121" t="s">
        <v>220</v>
      </c>
      <c r="H121">
        <v>0.75</v>
      </c>
      <c r="I121" s="4">
        <v>0</v>
      </c>
      <c r="J121" s="9">
        <v>45.41</v>
      </c>
      <c r="K121" s="9">
        <v>34.049999999999997</v>
      </c>
      <c r="L121">
        <v>27</v>
      </c>
    </row>
    <row r="122" spans="1:12">
      <c r="A122" t="s">
        <v>217</v>
      </c>
      <c r="B122" t="s">
        <v>2172</v>
      </c>
      <c r="C122" t="s">
        <v>2323</v>
      </c>
      <c r="D122" t="s">
        <v>165</v>
      </c>
      <c r="E122" s="20" t="s">
        <v>2324</v>
      </c>
      <c r="F122" s="20" t="s">
        <v>2230</v>
      </c>
      <c r="G122" t="s">
        <v>220</v>
      </c>
      <c r="H122">
        <v>1</v>
      </c>
      <c r="I122" s="4">
        <v>0</v>
      </c>
      <c r="J122" s="9">
        <v>9.77</v>
      </c>
      <c r="K122" s="9">
        <v>9.77</v>
      </c>
      <c r="L122">
        <v>27</v>
      </c>
    </row>
    <row r="123" spans="1:12" ht="41.4">
      <c r="A123" t="s">
        <v>217</v>
      </c>
      <c r="B123" t="s">
        <v>2172</v>
      </c>
      <c r="C123" t="s">
        <v>2233</v>
      </c>
      <c r="D123" t="s">
        <v>165</v>
      </c>
      <c r="E123" s="20" t="s">
        <v>2234</v>
      </c>
      <c r="F123" s="20" t="s">
        <v>2230</v>
      </c>
      <c r="G123" t="s">
        <v>236</v>
      </c>
      <c r="H123">
        <v>36.75</v>
      </c>
      <c r="I123" s="4">
        <v>0</v>
      </c>
      <c r="J123" s="9">
        <v>6.95</v>
      </c>
      <c r="K123" s="9">
        <v>255.41</v>
      </c>
      <c r="L123">
        <v>27</v>
      </c>
    </row>
    <row r="124" spans="1:12" ht="27.6">
      <c r="A124" t="s">
        <v>217</v>
      </c>
      <c r="B124" t="s">
        <v>2172</v>
      </c>
      <c r="C124" t="s">
        <v>2264</v>
      </c>
      <c r="D124" t="s">
        <v>165</v>
      </c>
      <c r="E124" s="20" t="s">
        <v>2265</v>
      </c>
      <c r="F124" s="20" t="s">
        <v>2230</v>
      </c>
      <c r="G124" t="s">
        <v>220</v>
      </c>
      <c r="H124">
        <v>6</v>
      </c>
      <c r="I124" s="4">
        <v>0</v>
      </c>
      <c r="J124" s="9">
        <v>4.8600000000000003</v>
      </c>
      <c r="K124" s="9">
        <v>29.16</v>
      </c>
      <c r="L124">
        <v>27</v>
      </c>
    </row>
    <row r="125" spans="1:12">
      <c r="A125" t="s">
        <v>217</v>
      </c>
      <c r="B125" t="s">
        <v>2172</v>
      </c>
      <c r="C125" t="s">
        <v>2325</v>
      </c>
      <c r="D125" t="s">
        <v>165</v>
      </c>
      <c r="E125" s="20" t="s">
        <v>2326</v>
      </c>
      <c r="F125" s="20" t="s">
        <v>2230</v>
      </c>
      <c r="G125" t="s">
        <v>220</v>
      </c>
      <c r="H125">
        <v>1</v>
      </c>
      <c r="I125" s="4">
        <v>0</v>
      </c>
      <c r="J125" s="9">
        <v>31.92</v>
      </c>
      <c r="K125" s="9">
        <v>31.92</v>
      </c>
      <c r="L125">
        <v>27</v>
      </c>
    </row>
    <row r="126" spans="1:12" ht="41.4">
      <c r="A126" s="21" t="s">
        <v>221</v>
      </c>
      <c r="B126" s="21" t="s">
        <v>2171</v>
      </c>
      <c r="C126" s="21" t="s">
        <v>2055</v>
      </c>
      <c r="D126" s="21" t="s">
        <v>191</v>
      </c>
      <c r="E126" s="22" t="s">
        <v>2056</v>
      </c>
      <c r="F126" s="22"/>
      <c r="G126" s="21" t="s">
        <v>167</v>
      </c>
      <c r="H126" s="21">
        <v>1</v>
      </c>
      <c r="I126" s="23"/>
      <c r="J126" s="24">
        <v>481.11</v>
      </c>
      <c r="K126" s="24">
        <v>481.11</v>
      </c>
      <c r="L126" s="21">
        <v>28</v>
      </c>
    </row>
    <row r="127" spans="1:12" ht="27.6">
      <c r="A127" s="21" t="s">
        <v>221</v>
      </c>
      <c r="B127" s="21" t="s">
        <v>2171</v>
      </c>
      <c r="C127" s="21" t="s">
        <v>2327</v>
      </c>
      <c r="D127" s="21" t="s">
        <v>191</v>
      </c>
      <c r="E127" s="22" t="s">
        <v>2328</v>
      </c>
      <c r="F127" s="22"/>
      <c r="G127" s="21" t="s">
        <v>197</v>
      </c>
      <c r="H127" s="21">
        <v>0.37290000000000001</v>
      </c>
      <c r="I127" s="23">
        <v>0</v>
      </c>
      <c r="J127" s="24">
        <v>40.74</v>
      </c>
      <c r="K127" s="24">
        <v>15.19</v>
      </c>
      <c r="L127" s="21">
        <v>28</v>
      </c>
    </row>
    <row r="128" spans="1:12" ht="27.6">
      <c r="A128" s="21" t="s">
        <v>221</v>
      </c>
      <c r="B128" s="21" t="s">
        <v>2171</v>
      </c>
      <c r="C128" s="21" t="s">
        <v>2329</v>
      </c>
      <c r="D128" s="21" t="s">
        <v>191</v>
      </c>
      <c r="E128" s="22" t="s">
        <v>2330</v>
      </c>
      <c r="F128" s="22"/>
      <c r="G128" s="21" t="s">
        <v>167</v>
      </c>
      <c r="H128" s="21">
        <v>0.5</v>
      </c>
      <c r="I128" s="23">
        <v>0</v>
      </c>
      <c r="J128" s="24">
        <v>31.32</v>
      </c>
      <c r="K128" s="24">
        <v>15.66</v>
      </c>
      <c r="L128" s="21">
        <v>28</v>
      </c>
    </row>
    <row r="129" spans="1:12" ht="27.6">
      <c r="A129" s="21" t="s">
        <v>221</v>
      </c>
      <c r="B129" s="21" t="s">
        <v>2171</v>
      </c>
      <c r="C129" s="21" t="s">
        <v>2331</v>
      </c>
      <c r="D129" s="21" t="s">
        <v>191</v>
      </c>
      <c r="E129" s="22" t="s">
        <v>2332</v>
      </c>
      <c r="F129" s="22"/>
      <c r="G129" s="21" t="s">
        <v>197</v>
      </c>
      <c r="H129" s="21">
        <v>1.1186</v>
      </c>
      <c r="I129" s="23">
        <v>0</v>
      </c>
      <c r="J129" s="24">
        <v>31.89</v>
      </c>
      <c r="K129" s="24">
        <v>35.67</v>
      </c>
      <c r="L129" s="21">
        <v>28</v>
      </c>
    </row>
    <row r="130" spans="1:12" ht="27.6">
      <c r="A130" t="s">
        <v>221</v>
      </c>
      <c r="B130" t="s">
        <v>2172</v>
      </c>
      <c r="C130" t="s">
        <v>2333</v>
      </c>
      <c r="D130" t="s">
        <v>191</v>
      </c>
      <c r="E130" s="20" t="s">
        <v>2334</v>
      </c>
      <c r="F130" s="20" t="s">
        <v>2230</v>
      </c>
      <c r="G130" t="s">
        <v>236</v>
      </c>
      <c r="H130">
        <v>3.2082999999999999</v>
      </c>
      <c r="I130" s="4">
        <v>0</v>
      </c>
      <c r="J130" s="9">
        <v>4.34</v>
      </c>
      <c r="K130" s="9">
        <v>13.92</v>
      </c>
      <c r="L130">
        <v>28</v>
      </c>
    </row>
    <row r="131" spans="1:12">
      <c r="A131" t="s">
        <v>221</v>
      </c>
      <c r="B131" t="s">
        <v>2172</v>
      </c>
      <c r="C131" t="s">
        <v>2335</v>
      </c>
      <c r="D131" t="s">
        <v>191</v>
      </c>
      <c r="E131" s="20" t="s">
        <v>2336</v>
      </c>
      <c r="F131" s="20" t="s">
        <v>2230</v>
      </c>
      <c r="G131" t="s">
        <v>318</v>
      </c>
      <c r="H131">
        <v>1.32E-2</v>
      </c>
      <c r="I131" s="4">
        <v>0</v>
      </c>
      <c r="J131" s="9">
        <v>19.91</v>
      </c>
      <c r="K131" s="9">
        <v>0.26</v>
      </c>
      <c r="L131">
        <v>28</v>
      </c>
    </row>
    <row r="132" spans="1:12" ht="27.6">
      <c r="A132" t="s">
        <v>221</v>
      </c>
      <c r="B132" t="s">
        <v>2172</v>
      </c>
      <c r="C132" t="s">
        <v>2337</v>
      </c>
      <c r="D132" t="s">
        <v>191</v>
      </c>
      <c r="E132" s="20" t="s">
        <v>2338</v>
      </c>
      <c r="F132" s="20" t="s">
        <v>2230</v>
      </c>
      <c r="G132" t="s">
        <v>167</v>
      </c>
      <c r="H132">
        <v>1</v>
      </c>
      <c r="I132" s="4">
        <v>0</v>
      </c>
      <c r="J132" s="9">
        <v>400</v>
      </c>
      <c r="K132" s="9">
        <v>400</v>
      </c>
      <c r="L132">
        <v>28</v>
      </c>
    </row>
    <row r="133" spans="1:12">
      <c r="A133" t="s">
        <v>221</v>
      </c>
      <c r="B133" t="s">
        <v>2172</v>
      </c>
      <c r="C133" t="s">
        <v>2339</v>
      </c>
      <c r="D133" t="s">
        <v>191</v>
      </c>
      <c r="E133" s="20" t="s">
        <v>2340</v>
      </c>
      <c r="F133" s="20" t="s">
        <v>2230</v>
      </c>
      <c r="G133" t="s">
        <v>318</v>
      </c>
      <c r="H133">
        <v>1.1299999999999999E-2</v>
      </c>
      <c r="I133" s="4">
        <v>0</v>
      </c>
      <c r="J133" s="9">
        <v>37.15</v>
      </c>
      <c r="K133" s="9">
        <v>0.41</v>
      </c>
      <c r="L133">
        <v>28</v>
      </c>
    </row>
    <row r="134" spans="1:12" ht="41.4">
      <c r="A134" s="21" t="s">
        <v>224</v>
      </c>
      <c r="B134" s="21" t="s">
        <v>2171</v>
      </c>
      <c r="C134" s="21" t="s">
        <v>2057</v>
      </c>
      <c r="D134" s="21" t="s">
        <v>165</v>
      </c>
      <c r="E134" s="22" t="s">
        <v>2058</v>
      </c>
      <c r="F134" s="22" t="s">
        <v>15</v>
      </c>
      <c r="G134" s="21" t="s">
        <v>220</v>
      </c>
      <c r="H134" s="21">
        <v>1</v>
      </c>
      <c r="I134" s="23"/>
      <c r="J134" s="24">
        <v>4890.76</v>
      </c>
      <c r="K134" s="24">
        <v>4890.76</v>
      </c>
      <c r="L134" s="21">
        <v>28</v>
      </c>
    </row>
    <row r="135" spans="1:12" ht="41.4">
      <c r="A135" s="21" t="s">
        <v>224</v>
      </c>
      <c r="B135" s="21" t="s">
        <v>2171</v>
      </c>
      <c r="C135" s="21" t="s">
        <v>2341</v>
      </c>
      <c r="D135" s="21" t="s">
        <v>165</v>
      </c>
      <c r="E135" s="22" t="s">
        <v>2342</v>
      </c>
      <c r="F135" s="22" t="s">
        <v>2343</v>
      </c>
      <c r="G135" s="21" t="s">
        <v>220</v>
      </c>
      <c r="H135" s="21">
        <v>1</v>
      </c>
      <c r="I135" s="23">
        <v>0</v>
      </c>
      <c r="J135" s="24">
        <v>717.01</v>
      </c>
      <c r="K135" s="24">
        <v>717.01</v>
      </c>
      <c r="L135" s="21">
        <v>28</v>
      </c>
    </row>
    <row r="136" spans="1:12">
      <c r="A136" s="21" t="s">
        <v>224</v>
      </c>
      <c r="B136" s="21" t="s">
        <v>2171</v>
      </c>
      <c r="C136" s="21" t="s">
        <v>2241</v>
      </c>
      <c r="D136" s="21" t="s">
        <v>165</v>
      </c>
      <c r="E136" s="22" t="s">
        <v>2242</v>
      </c>
      <c r="F136" s="22" t="s">
        <v>2243</v>
      </c>
      <c r="G136" s="21" t="s">
        <v>167</v>
      </c>
      <c r="H136" s="21">
        <v>8</v>
      </c>
      <c r="I136" s="23">
        <v>0</v>
      </c>
      <c r="J136" s="24">
        <v>40.25</v>
      </c>
      <c r="K136" s="24">
        <v>322</v>
      </c>
      <c r="L136" s="21">
        <v>28</v>
      </c>
    </row>
    <row r="137" spans="1:12" ht="27.6">
      <c r="A137" s="21" t="s">
        <v>224</v>
      </c>
      <c r="B137" s="21" t="s">
        <v>2171</v>
      </c>
      <c r="C137" s="21" t="s">
        <v>2344</v>
      </c>
      <c r="D137" s="21" t="s">
        <v>165</v>
      </c>
      <c r="E137" s="22" t="s">
        <v>2345</v>
      </c>
      <c r="F137" s="22" t="s">
        <v>69</v>
      </c>
      <c r="G137" s="21" t="s">
        <v>254</v>
      </c>
      <c r="H137" s="21">
        <v>1.7999999999999999E-2</v>
      </c>
      <c r="I137" s="23">
        <v>0</v>
      </c>
      <c r="J137" s="24">
        <v>470.91</v>
      </c>
      <c r="K137" s="24">
        <v>8.4700000000000006</v>
      </c>
      <c r="L137" s="21">
        <v>28</v>
      </c>
    </row>
    <row r="138" spans="1:12" ht="27.6">
      <c r="A138" t="s">
        <v>224</v>
      </c>
      <c r="B138" t="s">
        <v>2172</v>
      </c>
      <c r="C138" t="s">
        <v>2346</v>
      </c>
      <c r="D138" t="s">
        <v>165</v>
      </c>
      <c r="E138" s="20" t="s">
        <v>2347</v>
      </c>
      <c r="F138" s="20" t="s">
        <v>2230</v>
      </c>
      <c r="G138" t="s">
        <v>220</v>
      </c>
      <c r="H138">
        <v>1</v>
      </c>
      <c r="I138" s="4">
        <v>0</v>
      </c>
      <c r="J138" s="9">
        <v>380.99</v>
      </c>
      <c r="K138" s="9">
        <v>380.99</v>
      </c>
      <c r="L138">
        <v>28</v>
      </c>
    </row>
    <row r="139" spans="1:12" ht="27.6">
      <c r="A139" t="s">
        <v>224</v>
      </c>
      <c r="B139" t="s">
        <v>2172</v>
      </c>
      <c r="C139" t="s">
        <v>2348</v>
      </c>
      <c r="D139" t="s">
        <v>165</v>
      </c>
      <c r="E139" s="20" t="s">
        <v>2349</v>
      </c>
      <c r="F139" s="20" t="s">
        <v>2230</v>
      </c>
      <c r="G139" t="s">
        <v>220</v>
      </c>
      <c r="H139">
        <v>1</v>
      </c>
      <c r="I139" s="4">
        <v>0</v>
      </c>
      <c r="J139" s="9">
        <v>43.2</v>
      </c>
      <c r="K139" s="9">
        <v>43.2</v>
      </c>
      <c r="L139">
        <v>28</v>
      </c>
    </row>
    <row r="140" spans="1:12" ht="27.6">
      <c r="A140" t="s">
        <v>224</v>
      </c>
      <c r="B140" t="s">
        <v>2172</v>
      </c>
      <c r="C140" t="s">
        <v>2235</v>
      </c>
      <c r="D140" t="s">
        <v>165</v>
      </c>
      <c r="E140" s="20" t="s">
        <v>2236</v>
      </c>
      <c r="F140" s="20" t="s">
        <v>2175</v>
      </c>
      <c r="G140" t="s">
        <v>197</v>
      </c>
      <c r="H140">
        <v>8</v>
      </c>
      <c r="I140" s="4">
        <v>0.03</v>
      </c>
      <c r="J140" s="9">
        <v>21.3</v>
      </c>
      <c r="K140" s="9">
        <v>175.51</v>
      </c>
      <c r="L140">
        <v>28</v>
      </c>
    </row>
    <row r="141" spans="1:12" ht="27.6">
      <c r="A141" t="s">
        <v>224</v>
      </c>
      <c r="B141" t="s">
        <v>2172</v>
      </c>
      <c r="C141" t="s">
        <v>2350</v>
      </c>
      <c r="D141" t="s">
        <v>165</v>
      </c>
      <c r="E141" s="20" t="s">
        <v>2351</v>
      </c>
      <c r="F141" s="20" t="s">
        <v>2230</v>
      </c>
      <c r="G141" t="s">
        <v>220</v>
      </c>
      <c r="H141">
        <v>1</v>
      </c>
      <c r="I141" s="4">
        <v>0</v>
      </c>
      <c r="J141" s="9">
        <v>43.55</v>
      </c>
      <c r="K141" s="9">
        <v>43.55</v>
      </c>
      <c r="L141">
        <v>28</v>
      </c>
    </row>
    <row r="142" spans="1:12">
      <c r="A142" t="s">
        <v>224</v>
      </c>
      <c r="B142" t="s">
        <v>2172</v>
      </c>
      <c r="C142" t="s">
        <v>2352</v>
      </c>
      <c r="D142" t="s">
        <v>165</v>
      </c>
      <c r="E142" s="20" t="s">
        <v>2353</v>
      </c>
      <c r="F142" s="20" t="s">
        <v>2175</v>
      </c>
      <c r="G142" t="s">
        <v>197</v>
      </c>
      <c r="H142">
        <v>8</v>
      </c>
      <c r="I142" s="4">
        <v>0.03</v>
      </c>
      <c r="J142" s="9">
        <v>29.47</v>
      </c>
      <c r="K142" s="9">
        <v>242.83</v>
      </c>
      <c r="L142">
        <v>28</v>
      </c>
    </row>
    <row r="143" spans="1:12" ht="27.6">
      <c r="A143" t="s">
        <v>224</v>
      </c>
      <c r="B143" t="s">
        <v>2172</v>
      </c>
      <c r="C143" t="s">
        <v>2354</v>
      </c>
      <c r="D143" t="s">
        <v>165</v>
      </c>
      <c r="E143" s="20" t="s">
        <v>2355</v>
      </c>
      <c r="F143" s="20" t="s">
        <v>2230</v>
      </c>
      <c r="G143" t="s">
        <v>220</v>
      </c>
      <c r="H143">
        <v>1</v>
      </c>
      <c r="I143" s="4">
        <v>0</v>
      </c>
      <c r="J143" s="9">
        <v>1340.89</v>
      </c>
      <c r="K143" s="9">
        <v>1340.89</v>
      </c>
      <c r="L143">
        <v>28</v>
      </c>
    </row>
    <row r="144" spans="1:12" ht="27.6">
      <c r="A144" t="s">
        <v>224</v>
      </c>
      <c r="B144" t="s">
        <v>2172</v>
      </c>
      <c r="C144" t="s">
        <v>2237</v>
      </c>
      <c r="D144" t="s">
        <v>165</v>
      </c>
      <c r="E144" s="20" t="s">
        <v>2238</v>
      </c>
      <c r="F144" s="20" t="s">
        <v>2230</v>
      </c>
      <c r="G144" t="s">
        <v>318</v>
      </c>
      <c r="H144">
        <v>1</v>
      </c>
      <c r="I144" s="4">
        <v>0</v>
      </c>
      <c r="J144" s="9">
        <v>14.32</v>
      </c>
      <c r="K144" s="9">
        <v>14.32</v>
      </c>
      <c r="L144">
        <v>28</v>
      </c>
    </row>
    <row r="145" spans="1:12" ht="41.4">
      <c r="A145" t="s">
        <v>224</v>
      </c>
      <c r="B145" t="s">
        <v>2172</v>
      </c>
      <c r="C145" t="s">
        <v>2233</v>
      </c>
      <c r="D145" t="s">
        <v>165</v>
      </c>
      <c r="E145" s="20" t="s">
        <v>2234</v>
      </c>
      <c r="F145" s="20" t="s">
        <v>2230</v>
      </c>
      <c r="G145" t="s">
        <v>236</v>
      </c>
      <c r="H145">
        <v>25</v>
      </c>
      <c r="I145" s="4">
        <v>0</v>
      </c>
      <c r="J145" s="9">
        <v>6.95</v>
      </c>
      <c r="K145" s="9">
        <v>173.75</v>
      </c>
      <c r="L145">
        <v>28</v>
      </c>
    </row>
    <row r="146" spans="1:12" ht="27.6">
      <c r="A146" t="s">
        <v>224</v>
      </c>
      <c r="B146" t="s">
        <v>2172</v>
      </c>
      <c r="C146" t="s">
        <v>2239</v>
      </c>
      <c r="D146" t="s">
        <v>165</v>
      </c>
      <c r="E146" s="20" t="s">
        <v>2318</v>
      </c>
      <c r="F146" s="20" t="s">
        <v>2175</v>
      </c>
      <c r="G146" t="s">
        <v>197</v>
      </c>
      <c r="H146">
        <v>8</v>
      </c>
      <c r="I146" s="4">
        <v>0.03</v>
      </c>
      <c r="J146" s="9">
        <v>31.72</v>
      </c>
      <c r="K146" s="9">
        <v>261.37</v>
      </c>
      <c r="L146">
        <v>28</v>
      </c>
    </row>
    <row r="147" spans="1:12">
      <c r="A147" t="s">
        <v>224</v>
      </c>
      <c r="B147" t="s">
        <v>2172</v>
      </c>
      <c r="C147" t="s">
        <v>2356</v>
      </c>
      <c r="D147" t="s">
        <v>165</v>
      </c>
      <c r="E147" s="20" t="s">
        <v>2357</v>
      </c>
      <c r="F147" s="20" t="s">
        <v>2230</v>
      </c>
      <c r="G147" t="s">
        <v>220</v>
      </c>
      <c r="H147">
        <v>30</v>
      </c>
      <c r="I147" s="4">
        <v>0</v>
      </c>
      <c r="J147" s="9">
        <v>0.85</v>
      </c>
      <c r="K147" s="9">
        <v>25.5</v>
      </c>
      <c r="L147">
        <v>28</v>
      </c>
    </row>
    <row r="148" spans="1:12">
      <c r="A148" t="s">
        <v>224</v>
      </c>
      <c r="B148" t="s">
        <v>2172</v>
      </c>
      <c r="C148" t="s">
        <v>2358</v>
      </c>
      <c r="D148" t="s">
        <v>165</v>
      </c>
      <c r="E148" s="20" t="s">
        <v>2359</v>
      </c>
      <c r="F148" s="20" t="s">
        <v>2230</v>
      </c>
      <c r="G148" t="s">
        <v>236</v>
      </c>
      <c r="H148">
        <v>30</v>
      </c>
      <c r="I148" s="4">
        <v>0</v>
      </c>
      <c r="J148" s="9">
        <v>22.88</v>
      </c>
      <c r="K148" s="9">
        <v>686.4</v>
      </c>
      <c r="L148">
        <v>28</v>
      </c>
    </row>
    <row r="149" spans="1:12" ht="27.6">
      <c r="A149" t="s">
        <v>224</v>
      </c>
      <c r="B149" t="s">
        <v>2172</v>
      </c>
      <c r="C149" t="s">
        <v>2285</v>
      </c>
      <c r="D149" t="s">
        <v>165</v>
      </c>
      <c r="E149" s="20" t="s">
        <v>2286</v>
      </c>
      <c r="F149" s="20" t="s">
        <v>2175</v>
      </c>
      <c r="G149" t="s">
        <v>197</v>
      </c>
      <c r="H149">
        <v>11</v>
      </c>
      <c r="I149" s="4">
        <v>0.03</v>
      </c>
      <c r="J149" s="9">
        <v>29.47</v>
      </c>
      <c r="K149" s="9">
        <v>333.89</v>
      </c>
      <c r="L149">
        <v>28</v>
      </c>
    </row>
    <row r="150" spans="1:12" ht="27.6">
      <c r="A150" t="s">
        <v>224</v>
      </c>
      <c r="B150" t="s">
        <v>2172</v>
      </c>
      <c r="C150" t="s">
        <v>2360</v>
      </c>
      <c r="D150" t="s">
        <v>165</v>
      </c>
      <c r="E150" s="20" t="s">
        <v>2361</v>
      </c>
      <c r="F150" s="20" t="s">
        <v>2230</v>
      </c>
      <c r="G150" t="s">
        <v>236</v>
      </c>
      <c r="H150">
        <v>3.44</v>
      </c>
      <c r="I150" s="4">
        <v>0</v>
      </c>
      <c r="J150" s="9">
        <v>35.200000000000003</v>
      </c>
      <c r="K150" s="9">
        <v>121.08</v>
      </c>
      <c r="L150">
        <v>28</v>
      </c>
    </row>
    <row r="151" spans="1:12" ht="41.4">
      <c r="A151" s="21" t="s">
        <v>227</v>
      </c>
      <c r="B151" s="21" t="s">
        <v>2171</v>
      </c>
      <c r="C151" s="21" t="s">
        <v>2059</v>
      </c>
      <c r="D151" s="21" t="s">
        <v>165</v>
      </c>
      <c r="E151" s="22" t="s">
        <v>2060</v>
      </c>
      <c r="F151" s="22" t="s">
        <v>15</v>
      </c>
      <c r="G151" s="21" t="s">
        <v>220</v>
      </c>
      <c r="H151" s="21">
        <v>1</v>
      </c>
      <c r="I151" s="23"/>
      <c r="J151" s="24">
        <v>2636.66</v>
      </c>
      <c r="K151" s="24">
        <v>2636.66</v>
      </c>
      <c r="L151" s="21">
        <v>28</v>
      </c>
    </row>
    <row r="152" spans="1:12">
      <c r="A152" t="s">
        <v>227</v>
      </c>
      <c r="B152" t="s">
        <v>2172</v>
      </c>
      <c r="C152" t="s">
        <v>2362</v>
      </c>
      <c r="D152" t="s">
        <v>165</v>
      </c>
      <c r="E152" s="20" t="s">
        <v>2363</v>
      </c>
      <c r="F152" s="20" t="s">
        <v>2230</v>
      </c>
      <c r="G152" t="s">
        <v>236</v>
      </c>
      <c r="H152">
        <v>6</v>
      </c>
      <c r="I152" s="4">
        <v>0</v>
      </c>
      <c r="J152" s="9">
        <v>42.6</v>
      </c>
      <c r="K152" s="9">
        <v>255.6</v>
      </c>
      <c r="L152">
        <v>28</v>
      </c>
    </row>
    <row r="153" spans="1:12" ht="27.6">
      <c r="A153" t="s">
        <v>227</v>
      </c>
      <c r="B153" t="s">
        <v>2172</v>
      </c>
      <c r="C153" t="s">
        <v>2364</v>
      </c>
      <c r="D153" t="s">
        <v>165</v>
      </c>
      <c r="E153" s="20" t="s">
        <v>2365</v>
      </c>
      <c r="F153" s="20" t="s">
        <v>2230</v>
      </c>
      <c r="G153" t="s">
        <v>236</v>
      </c>
      <c r="H153">
        <v>20</v>
      </c>
      <c r="I153" s="4">
        <v>0</v>
      </c>
      <c r="J153" s="9">
        <v>12.34</v>
      </c>
      <c r="K153" s="9">
        <v>246.8</v>
      </c>
      <c r="L153">
        <v>28</v>
      </c>
    </row>
    <row r="154" spans="1:12">
      <c r="A154" t="s">
        <v>227</v>
      </c>
      <c r="B154" t="s">
        <v>2172</v>
      </c>
      <c r="C154" t="s">
        <v>2366</v>
      </c>
      <c r="D154" t="s">
        <v>165</v>
      </c>
      <c r="E154" s="20" t="s">
        <v>2367</v>
      </c>
      <c r="F154" s="20" t="s">
        <v>2230</v>
      </c>
      <c r="G154" t="s">
        <v>236</v>
      </c>
      <c r="H154">
        <v>2</v>
      </c>
      <c r="I154" s="4">
        <v>0</v>
      </c>
      <c r="J154" s="9">
        <v>86.73</v>
      </c>
      <c r="K154" s="9">
        <v>173.46</v>
      </c>
      <c r="L154">
        <v>28</v>
      </c>
    </row>
    <row r="155" spans="1:12" ht="27.6">
      <c r="A155" t="s">
        <v>227</v>
      </c>
      <c r="B155" t="s">
        <v>2172</v>
      </c>
      <c r="C155" t="s">
        <v>2258</v>
      </c>
      <c r="D155" t="s">
        <v>165</v>
      </c>
      <c r="E155" s="20" t="s">
        <v>2259</v>
      </c>
      <c r="F155" s="20" t="s">
        <v>2175</v>
      </c>
      <c r="G155" t="s">
        <v>197</v>
      </c>
      <c r="H155">
        <v>24</v>
      </c>
      <c r="I155" s="4">
        <v>0.03</v>
      </c>
      <c r="J155" s="9">
        <v>29.47</v>
      </c>
      <c r="K155" s="9">
        <v>728.49</v>
      </c>
      <c r="L155">
        <v>28</v>
      </c>
    </row>
    <row r="156" spans="1:12">
      <c r="A156" t="s">
        <v>227</v>
      </c>
      <c r="B156" t="s">
        <v>2172</v>
      </c>
      <c r="C156" t="s">
        <v>2368</v>
      </c>
      <c r="D156" t="s">
        <v>165</v>
      </c>
      <c r="E156" s="20" t="s">
        <v>2369</v>
      </c>
      <c r="F156" s="20" t="s">
        <v>2230</v>
      </c>
      <c r="G156" t="s">
        <v>236</v>
      </c>
      <c r="H156">
        <v>1</v>
      </c>
      <c r="I156" s="4">
        <v>0</v>
      </c>
      <c r="J156" s="9">
        <v>23</v>
      </c>
      <c r="K156" s="9">
        <v>23</v>
      </c>
      <c r="L156">
        <v>28</v>
      </c>
    </row>
    <row r="157" spans="1:12">
      <c r="A157" t="s">
        <v>227</v>
      </c>
      <c r="B157" t="s">
        <v>2172</v>
      </c>
      <c r="C157" t="s">
        <v>2370</v>
      </c>
      <c r="D157" t="s">
        <v>165</v>
      </c>
      <c r="E157" s="20" t="s">
        <v>2371</v>
      </c>
      <c r="F157" s="20" t="s">
        <v>2230</v>
      </c>
      <c r="G157" t="s">
        <v>220</v>
      </c>
      <c r="H157">
        <v>1</v>
      </c>
      <c r="I157" s="4">
        <v>0</v>
      </c>
      <c r="J157" s="9">
        <v>2.84</v>
      </c>
      <c r="K157" s="9">
        <v>2.84</v>
      </c>
      <c r="L157">
        <v>28</v>
      </c>
    </row>
    <row r="158" spans="1:12">
      <c r="A158" t="s">
        <v>227</v>
      </c>
      <c r="B158" t="s">
        <v>2172</v>
      </c>
      <c r="C158" t="s">
        <v>2372</v>
      </c>
      <c r="D158" t="s">
        <v>165</v>
      </c>
      <c r="E158" s="20" t="s">
        <v>2373</v>
      </c>
      <c r="F158" s="20" t="s">
        <v>2230</v>
      </c>
      <c r="G158" t="s">
        <v>220</v>
      </c>
      <c r="H158">
        <v>1</v>
      </c>
      <c r="I158" s="4">
        <v>0</v>
      </c>
      <c r="J158" s="9">
        <v>166.9</v>
      </c>
      <c r="K158" s="9">
        <v>166.9</v>
      </c>
      <c r="L158">
        <v>28</v>
      </c>
    </row>
    <row r="159" spans="1:12" ht="27.6">
      <c r="A159" t="s">
        <v>227</v>
      </c>
      <c r="B159" t="s">
        <v>2172</v>
      </c>
      <c r="C159" t="s">
        <v>2235</v>
      </c>
      <c r="D159" t="s">
        <v>165</v>
      </c>
      <c r="E159" s="20" t="s">
        <v>2236</v>
      </c>
      <c r="F159" s="20" t="s">
        <v>2175</v>
      </c>
      <c r="G159" t="s">
        <v>197</v>
      </c>
      <c r="H159">
        <v>24</v>
      </c>
      <c r="I159" s="4">
        <v>0.03</v>
      </c>
      <c r="J159" s="9">
        <v>21.3</v>
      </c>
      <c r="K159" s="9">
        <v>526.53</v>
      </c>
      <c r="L159">
        <v>28</v>
      </c>
    </row>
    <row r="160" spans="1:12">
      <c r="A160" t="s">
        <v>227</v>
      </c>
      <c r="B160" t="s">
        <v>2172</v>
      </c>
      <c r="C160" t="s">
        <v>2374</v>
      </c>
      <c r="D160" t="s">
        <v>165</v>
      </c>
      <c r="E160" s="20" t="s">
        <v>2375</v>
      </c>
      <c r="F160" s="20" t="s">
        <v>2230</v>
      </c>
      <c r="G160" t="s">
        <v>220</v>
      </c>
      <c r="H160">
        <v>2</v>
      </c>
      <c r="I160" s="4">
        <v>0</v>
      </c>
      <c r="J160" s="9">
        <v>4.8899999999999997</v>
      </c>
      <c r="K160" s="9">
        <v>9.7799999999999994</v>
      </c>
      <c r="L160">
        <v>28</v>
      </c>
    </row>
    <row r="161" spans="1:12">
      <c r="A161" t="s">
        <v>227</v>
      </c>
      <c r="B161" t="s">
        <v>2172</v>
      </c>
      <c r="C161" t="s">
        <v>2376</v>
      </c>
      <c r="D161" t="s">
        <v>165</v>
      </c>
      <c r="E161" s="20" t="s">
        <v>2377</v>
      </c>
      <c r="F161" s="20" t="s">
        <v>2230</v>
      </c>
      <c r="G161" t="s">
        <v>220</v>
      </c>
      <c r="H161">
        <v>4</v>
      </c>
      <c r="I161" s="4">
        <v>0</v>
      </c>
      <c r="J161" s="9">
        <v>7.6</v>
      </c>
      <c r="K161" s="9">
        <v>30.4</v>
      </c>
      <c r="L161">
        <v>28</v>
      </c>
    </row>
    <row r="162" spans="1:12">
      <c r="A162" t="s">
        <v>227</v>
      </c>
      <c r="B162" t="s">
        <v>2172</v>
      </c>
      <c r="C162" t="s">
        <v>2378</v>
      </c>
      <c r="D162" t="s">
        <v>165</v>
      </c>
      <c r="E162" s="20" t="s">
        <v>2379</v>
      </c>
      <c r="F162" s="20" t="s">
        <v>2230</v>
      </c>
      <c r="G162" t="s">
        <v>220</v>
      </c>
      <c r="H162">
        <v>3</v>
      </c>
      <c r="I162" s="4">
        <v>0</v>
      </c>
      <c r="J162" s="9">
        <v>61.94</v>
      </c>
      <c r="K162" s="9">
        <v>185.82</v>
      </c>
      <c r="L162">
        <v>28</v>
      </c>
    </row>
    <row r="163" spans="1:12" ht="27.6">
      <c r="A163" t="s">
        <v>227</v>
      </c>
      <c r="B163" t="s">
        <v>2172</v>
      </c>
      <c r="C163" t="s">
        <v>2380</v>
      </c>
      <c r="D163" t="s">
        <v>165</v>
      </c>
      <c r="E163" s="20" t="s">
        <v>2381</v>
      </c>
      <c r="F163" s="20" t="s">
        <v>2230</v>
      </c>
      <c r="G163" t="s">
        <v>220</v>
      </c>
      <c r="H163">
        <v>4</v>
      </c>
      <c r="I163" s="4">
        <v>0</v>
      </c>
      <c r="J163" s="9">
        <v>6.78</v>
      </c>
      <c r="K163" s="9">
        <v>27.12</v>
      </c>
      <c r="L163">
        <v>28</v>
      </c>
    </row>
    <row r="164" spans="1:12">
      <c r="A164" t="s">
        <v>227</v>
      </c>
      <c r="B164" t="s">
        <v>2172</v>
      </c>
      <c r="C164" t="s">
        <v>2382</v>
      </c>
      <c r="D164" t="s">
        <v>165</v>
      </c>
      <c r="E164" s="20" t="s">
        <v>2383</v>
      </c>
      <c r="F164" s="20" t="s">
        <v>2230</v>
      </c>
      <c r="G164" t="s">
        <v>220</v>
      </c>
      <c r="H164">
        <v>4</v>
      </c>
      <c r="I164" s="4">
        <v>0</v>
      </c>
      <c r="J164" s="9">
        <v>64.98</v>
      </c>
      <c r="K164" s="9">
        <v>259.92</v>
      </c>
      <c r="L164">
        <v>28</v>
      </c>
    </row>
    <row r="165" spans="1:12" ht="55.2">
      <c r="A165" s="21" t="s">
        <v>230</v>
      </c>
      <c r="B165" s="21" t="s">
        <v>2171</v>
      </c>
      <c r="C165" s="21" t="s">
        <v>2061</v>
      </c>
      <c r="D165" s="21" t="s">
        <v>191</v>
      </c>
      <c r="E165" s="22" t="s">
        <v>2062</v>
      </c>
      <c r="F165" s="22"/>
      <c r="G165" s="21" t="s">
        <v>167</v>
      </c>
      <c r="H165" s="21">
        <v>1</v>
      </c>
      <c r="I165" s="23"/>
      <c r="J165" s="24">
        <v>30.99</v>
      </c>
      <c r="K165" s="24">
        <v>30.99</v>
      </c>
      <c r="L165" s="21">
        <v>28</v>
      </c>
    </row>
    <row r="166" spans="1:12" ht="27.6">
      <c r="A166" s="21" t="s">
        <v>230</v>
      </c>
      <c r="B166" s="21" t="s">
        <v>2171</v>
      </c>
      <c r="C166" s="21" t="s">
        <v>2384</v>
      </c>
      <c r="D166" s="21" t="s">
        <v>191</v>
      </c>
      <c r="E166" s="22" t="s">
        <v>2385</v>
      </c>
      <c r="F166" s="22"/>
      <c r="G166" s="21" t="s">
        <v>197</v>
      </c>
      <c r="H166" s="21">
        <v>0.55459999999999998</v>
      </c>
      <c r="I166" s="23">
        <v>0</v>
      </c>
      <c r="J166" s="24">
        <v>43.93</v>
      </c>
      <c r="K166" s="24">
        <v>24.36</v>
      </c>
      <c r="L166" s="21">
        <v>28</v>
      </c>
    </row>
    <row r="167" spans="1:12" ht="27.6">
      <c r="A167" s="21" t="s">
        <v>230</v>
      </c>
      <c r="B167" s="21" t="s">
        <v>2171</v>
      </c>
      <c r="C167" s="21" t="s">
        <v>2331</v>
      </c>
      <c r="D167" s="21" t="s">
        <v>191</v>
      </c>
      <c r="E167" s="22" t="s">
        <v>2332</v>
      </c>
      <c r="F167" s="22"/>
      <c r="G167" s="21" t="s">
        <v>197</v>
      </c>
      <c r="H167" s="21">
        <v>0.10580000000000001</v>
      </c>
      <c r="I167" s="23">
        <v>0</v>
      </c>
      <c r="J167" s="24">
        <v>31.89</v>
      </c>
      <c r="K167" s="24">
        <v>3.37</v>
      </c>
      <c r="L167" s="21">
        <v>28</v>
      </c>
    </row>
    <row r="168" spans="1:12" ht="41.4">
      <c r="A168" s="21" t="s">
        <v>230</v>
      </c>
      <c r="B168" s="21" t="s">
        <v>2171</v>
      </c>
      <c r="C168" s="21" t="s">
        <v>2386</v>
      </c>
      <c r="D168" s="21" t="s">
        <v>191</v>
      </c>
      <c r="E168" s="22" t="s">
        <v>2387</v>
      </c>
      <c r="F168" s="22"/>
      <c r="G168" s="21" t="s">
        <v>2388</v>
      </c>
      <c r="H168" s="21">
        <v>0.1673</v>
      </c>
      <c r="I168" s="23">
        <v>0</v>
      </c>
      <c r="J168" s="24">
        <v>19.510000000000002</v>
      </c>
      <c r="K168" s="24">
        <v>3.26</v>
      </c>
      <c r="L168" s="21">
        <v>29</v>
      </c>
    </row>
    <row r="169" spans="1:12" ht="41.4">
      <c r="A169" s="21" t="s">
        <v>233</v>
      </c>
      <c r="B169" s="21" t="s">
        <v>2171</v>
      </c>
      <c r="C169" s="21" t="s">
        <v>2063</v>
      </c>
      <c r="D169" s="21" t="s">
        <v>191</v>
      </c>
      <c r="E169" s="22" t="s">
        <v>2064</v>
      </c>
      <c r="F169" s="22"/>
      <c r="G169" s="21" t="s">
        <v>236</v>
      </c>
      <c r="H169" s="21">
        <v>1</v>
      </c>
      <c r="I169" s="23"/>
      <c r="J169" s="24">
        <v>42.72</v>
      </c>
      <c r="K169" s="24">
        <v>42.72</v>
      </c>
      <c r="L169" s="21">
        <v>29</v>
      </c>
    </row>
    <row r="170" spans="1:12" ht="27.6">
      <c r="A170" s="21" t="s">
        <v>233</v>
      </c>
      <c r="B170" s="21" t="s">
        <v>2171</v>
      </c>
      <c r="C170" s="21" t="s">
        <v>2384</v>
      </c>
      <c r="D170" s="21" t="s">
        <v>191</v>
      </c>
      <c r="E170" s="22" t="s">
        <v>2385</v>
      </c>
      <c r="F170" s="22"/>
      <c r="G170" s="21" t="s">
        <v>197</v>
      </c>
      <c r="H170" s="21">
        <v>0.69769999999999999</v>
      </c>
      <c r="I170" s="23">
        <v>0</v>
      </c>
      <c r="J170" s="24">
        <v>43.93</v>
      </c>
      <c r="K170" s="24">
        <v>30.64</v>
      </c>
      <c r="L170" s="21">
        <v>29</v>
      </c>
    </row>
    <row r="171" spans="1:12" ht="27.6">
      <c r="A171" s="21" t="s">
        <v>233</v>
      </c>
      <c r="B171" s="21" t="s">
        <v>2171</v>
      </c>
      <c r="C171" s="21" t="s">
        <v>2331</v>
      </c>
      <c r="D171" s="21" t="s">
        <v>191</v>
      </c>
      <c r="E171" s="22" t="s">
        <v>2332</v>
      </c>
      <c r="F171" s="22"/>
      <c r="G171" s="21" t="s">
        <v>197</v>
      </c>
      <c r="H171" s="21">
        <v>0.1331</v>
      </c>
      <c r="I171" s="23">
        <v>0</v>
      </c>
      <c r="J171" s="24">
        <v>31.89</v>
      </c>
      <c r="K171" s="24">
        <v>4.24</v>
      </c>
      <c r="L171" s="21">
        <v>29</v>
      </c>
    </row>
    <row r="172" spans="1:12" ht="55.2">
      <c r="A172" s="21" t="s">
        <v>233</v>
      </c>
      <c r="B172" s="21" t="s">
        <v>2171</v>
      </c>
      <c r="C172" s="21" t="s">
        <v>2386</v>
      </c>
      <c r="D172" s="21" t="s">
        <v>191</v>
      </c>
      <c r="E172" s="22" t="s">
        <v>2389</v>
      </c>
      <c r="F172" s="22"/>
      <c r="G172" s="21" t="s">
        <v>2388</v>
      </c>
      <c r="H172" s="21">
        <v>0.40200000000000002</v>
      </c>
      <c r="I172" s="23">
        <v>0</v>
      </c>
      <c r="J172" s="24">
        <v>19.510000000000002</v>
      </c>
      <c r="K172" s="24">
        <v>7.84</v>
      </c>
      <c r="L172" s="21">
        <v>29</v>
      </c>
    </row>
    <row r="173" spans="1:12" ht="69">
      <c r="A173" t="s">
        <v>233</v>
      </c>
      <c r="B173" t="s">
        <v>2172</v>
      </c>
      <c r="C173" t="s">
        <v>2390</v>
      </c>
      <c r="D173" t="s">
        <v>191</v>
      </c>
      <c r="E173" s="20" t="s">
        <v>2391</v>
      </c>
      <c r="F173" s="20" t="s">
        <v>2392</v>
      </c>
      <c r="G173" t="s">
        <v>240</v>
      </c>
      <c r="H173">
        <v>1</v>
      </c>
      <c r="I173" s="4"/>
      <c r="J173" s="9">
        <v>24</v>
      </c>
      <c r="K173" s="9">
        <v>24</v>
      </c>
      <c r="L173">
        <v>29</v>
      </c>
    </row>
    <row r="174" spans="1:12" ht="55.2">
      <c r="A174" t="s">
        <v>233</v>
      </c>
      <c r="B174" t="s">
        <v>2172</v>
      </c>
      <c r="C174" t="s">
        <v>2393</v>
      </c>
      <c r="D174" t="s">
        <v>191</v>
      </c>
      <c r="E174" s="20" t="s">
        <v>2394</v>
      </c>
      <c r="F174" s="20" t="s">
        <v>2392</v>
      </c>
      <c r="G174" t="s">
        <v>244</v>
      </c>
      <c r="H174">
        <v>1</v>
      </c>
      <c r="I174" s="4"/>
      <c r="J174" s="9">
        <v>32</v>
      </c>
      <c r="K174" s="9">
        <v>32</v>
      </c>
      <c r="L174">
        <v>29</v>
      </c>
    </row>
    <row r="175" spans="1:12" ht="27.6">
      <c r="A175" s="21" t="s">
        <v>245</v>
      </c>
      <c r="B175" s="21" t="s">
        <v>2171</v>
      </c>
      <c r="C175" s="21" t="s">
        <v>2065</v>
      </c>
      <c r="D175" s="21" t="s">
        <v>165</v>
      </c>
      <c r="E175" s="22" t="s">
        <v>2066</v>
      </c>
      <c r="F175" s="22" t="s">
        <v>9</v>
      </c>
      <c r="G175" s="21" t="s">
        <v>236</v>
      </c>
      <c r="H175" s="21">
        <v>1</v>
      </c>
      <c r="I175" s="23"/>
      <c r="J175" s="24">
        <v>152.58000000000001</v>
      </c>
      <c r="K175" s="24">
        <v>152.58000000000001</v>
      </c>
      <c r="L175" s="21">
        <v>29</v>
      </c>
    </row>
    <row r="176" spans="1:12" ht="27.6">
      <c r="A176" s="21" t="s">
        <v>245</v>
      </c>
      <c r="B176" s="21" t="s">
        <v>2171</v>
      </c>
      <c r="C176" s="21" t="s">
        <v>2395</v>
      </c>
      <c r="D176" s="21" t="s">
        <v>165</v>
      </c>
      <c r="E176" s="22" t="s">
        <v>2396</v>
      </c>
      <c r="F176" s="22" t="s">
        <v>2397</v>
      </c>
      <c r="G176" s="21" t="s">
        <v>197</v>
      </c>
      <c r="H176" s="21">
        <v>0.6321</v>
      </c>
      <c r="I176" s="23">
        <v>0</v>
      </c>
      <c r="J176" s="24">
        <v>179.28</v>
      </c>
      <c r="K176" s="24">
        <v>113.32</v>
      </c>
      <c r="L176" s="21">
        <v>29</v>
      </c>
    </row>
    <row r="177" spans="1:12" ht="41.4">
      <c r="A177" s="21" t="s">
        <v>245</v>
      </c>
      <c r="B177" s="21" t="s">
        <v>2171</v>
      </c>
      <c r="C177" s="21" t="s">
        <v>2398</v>
      </c>
      <c r="D177" s="21" t="s">
        <v>165</v>
      </c>
      <c r="E177" s="22" t="s">
        <v>2399</v>
      </c>
      <c r="F177" s="22" t="s">
        <v>2400</v>
      </c>
      <c r="G177" s="21" t="s">
        <v>197</v>
      </c>
      <c r="H177" s="21">
        <v>0.27089999999999997</v>
      </c>
      <c r="I177" s="23">
        <v>0</v>
      </c>
      <c r="J177" s="24">
        <v>144.93</v>
      </c>
      <c r="K177" s="24">
        <v>39.26</v>
      </c>
      <c r="L177" s="21">
        <v>29</v>
      </c>
    </row>
    <row r="178" spans="1:12" ht="41.4">
      <c r="A178" s="21" t="s">
        <v>248</v>
      </c>
      <c r="B178" s="21" t="s">
        <v>2171</v>
      </c>
      <c r="C178" s="21" t="s">
        <v>2067</v>
      </c>
      <c r="D178" s="21" t="s">
        <v>165</v>
      </c>
      <c r="E178" s="22" t="s">
        <v>2068</v>
      </c>
      <c r="F178" s="22" t="s">
        <v>9</v>
      </c>
      <c r="G178" s="21" t="s">
        <v>220</v>
      </c>
      <c r="H178" s="21">
        <v>1</v>
      </c>
      <c r="I178" s="23"/>
      <c r="J178" s="24">
        <v>6855.48</v>
      </c>
      <c r="K178" s="24">
        <v>6855.48</v>
      </c>
      <c r="L178" s="21">
        <v>29</v>
      </c>
    </row>
    <row r="179" spans="1:12" ht="27.6">
      <c r="A179" s="21" t="s">
        <v>248</v>
      </c>
      <c r="B179" s="21" t="s">
        <v>2171</v>
      </c>
      <c r="C179" s="21" t="s">
        <v>2401</v>
      </c>
      <c r="D179" s="21" t="s">
        <v>165</v>
      </c>
      <c r="E179" s="22" t="s">
        <v>2402</v>
      </c>
      <c r="F179" s="22" t="s">
        <v>2403</v>
      </c>
      <c r="G179" s="21" t="s">
        <v>197</v>
      </c>
      <c r="H179" s="21">
        <v>12.9337</v>
      </c>
      <c r="I179" s="23">
        <v>0</v>
      </c>
      <c r="J179" s="24">
        <v>132.80000000000001</v>
      </c>
      <c r="K179" s="24">
        <v>1717.59</v>
      </c>
      <c r="L179" s="21">
        <v>29</v>
      </c>
    </row>
    <row r="180" spans="1:12" ht="96.6">
      <c r="A180" s="21" t="s">
        <v>248</v>
      </c>
      <c r="B180" s="21" t="s">
        <v>2171</v>
      </c>
      <c r="C180" s="21" t="s">
        <v>2404</v>
      </c>
      <c r="D180" s="21" t="s">
        <v>165</v>
      </c>
      <c r="E180" s="22" t="s">
        <v>2405</v>
      </c>
      <c r="F180" s="22" t="s">
        <v>2403</v>
      </c>
      <c r="G180" s="21" t="s">
        <v>197</v>
      </c>
      <c r="H180" s="21">
        <v>41.386499999999998</v>
      </c>
      <c r="I180" s="23">
        <v>0</v>
      </c>
      <c r="J180" s="24">
        <v>1.05</v>
      </c>
      <c r="K180" s="24">
        <v>43.45</v>
      </c>
      <c r="L180" s="21">
        <v>29</v>
      </c>
    </row>
    <row r="181" spans="1:12" ht="27.6">
      <c r="A181" t="s">
        <v>248</v>
      </c>
      <c r="B181" t="s">
        <v>2172</v>
      </c>
      <c r="C181" t="s">
        <v>2235</v>
      </c>
      <c r="D181" t="s">
        <v>165</v>
      </c>
      <c r="E181" s="20" t="s">
        <v>2236</v>
      </c>
      <c r="F181" s="20" t="s">
        <v>2175</v>
      </c>
      <c r="G181" t="s">
        <v>197</v>
      </c>
      <c r="H181">
        <v>51.2226</v>
      </c>
      <c r="I181" s="4">
        <v>0</v>
      </c>
      <c r="J181" s="9">
        <v>21.3</v>
      </c>
      <c r="K181" s="9">
        <v>1091.04</v>
      </c>
      <c r="L181">
        <v>29</v>
      </c>
    </row>
    <row r="182" spans="1:12" ht="27.6">
      <c r="A182" t="s">
        <v>248</v>
      </c>
      <c r="B182" t="s">
        <v>2172</v>
      </c>
      <c r="C182" t="s">
        <v>2406</v>
      </c>
      <c r="D182" t="s">
        <v>165</v>
      </c>
      <c r="E182" s="20" t="s">
        <v>2407</v>
      </c>
      <c r="F182" s="20" t="s">
        <v>2175</v>
      </c>
      <c r="G182" t="s">
        <v>197</v>
      </c>
      <c r="H182">
        <v>31.082799999999999</v>
      </c>
      <c r="I182" s="4">
        <v>0</v>
      </c>
      <c r="J182" s="9">
        <v>26.98</v>
      </c>
      <c r="K182" s="9">
        <v>838.61</v>
      </c>
      <c r="L182">
        <v>29</v>
      </c>
    </row>
    <row r="183" spans="1:12" ht="27.6">
      <c r="A183" t="s">
        <v>248</v>
      </c>
      <c r="B183" t="s">
        <v>2172</v>
      </c>
      <c r="C183" t="s">
        <v>2408</v>
      </c>
      <c r="D183" t="s">
        <v>165</v>
      </c>
      <c r="E183" s="20" t="s">
        <v>2409</v>
      </c>
      <c r="F183" s="20" t="s">
        <v>2175</v>
      </c>
      <c r="G183" t="s">
        <v>197</v>
      </c>
      <c r="H183">
        <v>15.4832</v>
      </c>
      <c r="I183" s="4">
        <v>0</v>
      </c>
      <c r="J183" s="9">
        <v>40.71</v>
      </c>
      <c r="K183" s="9">
        <v>630.32000000000005</v>
      </c>
      <c r="L183">
        <v>29</v>
      </c>
    </row>
    <row r="184" spans="1:12" ht="27.6">
      <c r="A184" t="s">
        <v>248</v>
      </c>
      <c r="B184" t="s">
        <v>2172</v>
      </c>
      <c r="C184" t="s">
        <v>2410</v>
      </c>
      <c r="D184" t="s">
        <v>165</v>
      </c>
      <c r="E184" s="20" t="s">
        <v>2411</v>
      </c>
      <c r="F184" s="20" t="s">
        <v>2175</v>
      </c>
      <c r="G184" t="s">
        <v>197</v>
      </c>
      <c r="H184">
        <v>4.6566000000000001</v>
      </c>
      <c r="I184" s="4">
        <v>0</v>
      </c>
      <c r="J184" s="9">
        <v>259.13</v>
      </c>
      <c r="K184" s="9">
        <v>1206.6600000000001</v>
      </c>
      <c r="L184">
        <v>29</v>
      </c>
    </row>
    <row r="185" spans="1:12" ht="27.6">
      <c r="A185" t="s">
        <v>248</v>
      </c>
      <c r="B185" t="s">
        <v>2172</v>
      </c>
      <c r="C185" t="s">
        <v>2412</v>
      </c>
      <c r="D185" t="s">
        <v>165</v>
      </c>
      <c r="E185" s="20" t="s">
        <v>2413</v>
      </c>
      <c r="F185" s="20" t="s">
        <v>2175</v>
      </c>
      <c r="G185" t="s">
        <v>197</v>
      </c>
      <c r="H185">
        <v>15.4832</v>
      </c>
      <c r="I185" s="4">
        <v>0</v>
      </c>
      <c r="J185" s="9">
        <v>40.71</v>
      </c>
      <c r="K185" s="9">
        <v>630.32000000000005</v>
      </c>
      <c r="L185">
        <v>29</v>
      </c>
    </row>
    <row r="186" spans="1:12" ht="27.6">
      <c r="A186" t="s">
        <v>248</v>
      </c>
      <c r="B186" t="s">
        <v>2172</v>
      </c>
      <c r="C186" t="s">
        <v>403</v>
      </c>
      <c r="D186" t="s">
        <v>165</v>
      </c>
      <c r="E186" s="20" t="s">
        <v>2414</v>
      </c>
      <c r="F186" s="20" t="s">
        <v>2175</v>
      </c>
      <c r="G186" t="s">
        <v>197</v>
      </c>
      <c r="H186">
        <v>31.082799999999999</v>
      </c>
      <c r="I186" s="4">
        <v>0</v>
      </c>
      <c r="J186" s="9">
        <v>22.44</v>
      </c>
      <c r="K186" s="9">
        <v>697.49</v>
      </c>
      <c r="L186">
        <v>29</v>
      </c>
    </row>
    <row r="187" spans="1:12" ht="69">
      <c r="A187" s="21" t="s">
        <v>251</v>
      </c>
      <c r="B187" s="21" t="s">
        <v>2171</v>
      </c>
      <c r="C187" s="21" t="s">
        <v>2069</v>
      </c>
      <c r="D187" s="21" t="s">
        <v>165</v>
      </c>
      <c r="E187" s="22" t="s">
        <v>2070</v>
      </c>
      <c r="F187" s="22" t="s">
        <v>9</v>
      </c>
      <c r="G187" s="21" t="s">
        <v>254</v>
      </c>
      <c r="H187" s="21">
        <v>1</v>
      </c>
      <c r="I187" s="23"/>
      <c r="J187" s="24">
        <v>33.71</v>
      </c>
      <c r="K187" s="24">
        <v>33.71</v>
      </c>
      <c r="L187" s="21">
        <v>30</v>
      </c>
    </row>
    <row r="188" spans="1:12" ht="27.6">
      <c r="A188" s="21" t="s">
        <v>251</v>
      </c>
      <c r="B188" s="21" t="s">
        <v>2171</v>
      </c>
      <c r="C188" s="21" t="s">
        <v>2415</v>
      </c>
      <c r="D188" s="21" t="s">
        <v>165</v>
      </c>
      <c r="E188" s="22" t="s">
        <v>2416</v>
      </c>
      <c r="F188" s="22" t="s">
        <v>2397</v>
      </c>
      <c r="G188" s="21" t="s">
        <v>220</v>
      </c>
      <c r="H188" s="21">
        <v>0.11</v>
      </c>
      <c r="I188" s="23">
        <v>0</v>
      </c>
      <c r="J188" s="24">
        <v>172.41</v>
      </c>
      <c r="K188" s="24">
        <v>18.96</v>
      </c>
      <c r="L188" s="21">
        <v>30</v>
      </c>
    </row>
    <row r="189" spans="1:12" ht="27.6">
      <c r="A189" s="21" t="s">
        <v>251</v>
      </c>
      <c r="B189" s="21" t="s">
        <v>2171</v>
      </c>
      <c r="C189" s="21" t="s">
        <v>2417</v>
      </c>
      <c r="D189" s="21" t="s">
        <v>165</v>
      </c>
      <c r="E189" s="22" t="s">
        <v>2418</v>
      </c>
      <c r="F189" s="22" t="s">
        <v>2400</v>
      </c>
      <c r="G189" s="21" t="s">
        <v>220</v>
      </c>
      <c r="H189" s="21">
        <v>0.12</v>
      </c>
      <c r="I189" s="23">
        <v>0</v>
      </c>
      <c r="J189" s="24">
        <v>122.94</v>
      </c>
      <c r="K189" s="24">
        <v>14.75</v>
      </c>
      <c r="L189" s="21">
        <v>30</v>
      </c>
    </row>
    <row r="190" spans="1:12" ht="27.6">
      <c r="A190" s="21" t="s">
        <v>255</v>
      </c>
      <c r="B190" s="21" t="s">
        <v>2171</v>
      </c>
      <c r="C190" s="21" t="s">
        <v>2071</v>
      </c>
      <c r="D190" s="21" t="s">
        <v>165</v>
      </c>
      <c r="E190" s="22" t="s">
        <v>2072</v>
      </c>
      <c r="F190" s="22" t="s">
        <v>9</v>
      </c>
      <c r="G190" s="21" t="s">
        <v>167</v>
      </c>
      <c r="H190" s="21">
        <v>1</v>
      </c>
      <c r="I190" s="23"/>
      <c r="J190" s="24">
        <v>0.65</v>
      </c>
      <c r="K190" s="24">
        <v>0.65</v>
      </c>
      <c r="L190" s="21">
        <v>30</v>
      </c>
    </row>
    <row r="191" spans="1:12" ht="27.6">
      <c r="A191" s="21" t="s">
        <v>255</v>
      </c>
      <c r="B191" s="21" t="s">
        <v>2171</v>
      </c>
      <c r="C191" s="21" t="s">
        <v>2419</v>
      </c>
      <c r="D191" s="21" t="s">
        <v>165</v>
      </c>
      <c r="E191" s="22" t="s">
        <v>2420</v>
      </c>
      <c r="F191" s="22" t="s">
        <v>2403</v>
      </c>
      <c r="G191" s="21" t="s">
        <v>197</v>
      </c>
      <c r="H191" s="21">
        <v>4.4000000000000002E-4</v>
      </c>
      <c r="I191" s="23">
        <v>0</v>
      </c>
      <c r="J191" s="24">
        <v>364.9</v>
      </c>
      <c r="K191" s="24">
        <v>0.16</v>
      </c>
      <c r="L191" s="21">
        <v>30</v>
      </c>
    </row>
    <row r="192" spans="1:12" ht="27.6">
      <c r="A192" s="21" t="s">
        <v>255</v>
      </c>
      <c r="B192" s="21" t="s">
        <v>2171</v>
      </c>
      <c r="C192" s="21" t="s">
        <v>2419</v>
      </c>
      <c r="D192" s="21" t="s">
        <v>165</v>
      </c>
      <c r="E192" s="22" t="s">
        <v>2421</v>
      </c>
      <c r="F192" s="22" t="s">
        <v>2403</v>
      </c>
      <c r="G192" s="21" t="s">
        <v>197</v>
      </c>
      <c r="H192" s="21">
        <v>5.5999999999999995E-4</v>
      </c>
      <c r="I192" s="23">
        <v>0</v>
      </c>
      <c r="J192" s="24">
        <v>783.97</v>
      </c>
      <c r="K192" s="24">
        <v>0.43</v>
      </c>
      <c r="L192" s="21">
        <v>30</v>
      </c>
    </row>
    <row r="193" spans="1:12" ht="27.6">
      <c r="A193" t="s">
        <v>255</v>
      </c>
      <c r="B193" t="s">
        <v>2172</v>
      </c>
      <c r="C193" t="s">
        <v>2235</v>
      </c>
      <c r="D193" t="s">
        <v>165</v>
      </c>
      <c r="E193" s="20" t="s">
        <v>2422</v>
      </c>
      <c r="F193" s="20" t="s">
        <v>2175</v>
      </c>
      <c r="G193" t="s">
        <v>197</v>
      </c>
      <c r="H193">
        <v>3.0000000000000001E-3</v>
      </c>
      <c r="I193" s="4">
        <v>0.03</v>
      </c>
      <c r="J193" s="9">
        <v>21.3</v>
      </c>
      <c r="K193" s="9">
        <v>0.06</v>
      </c>
      <c r="L193">
        <v>30</v>
      </c>
    </row>
    <row r="194" spans="1:12" ht="41.4">
      <c r="A194" s="21" t="s">
        <v>258</v>
      </c>
      <c r="B194" s="21" t="s">
        <v>2171</v>
      </c>
      <c r="C194" s="21" t="s">
        <v>2073</v>
      </c>
      <c r="D194" s="21" t="s">
        <v>165</v>
      </c>
      <c r="E194" s="22" t="s">
        <v>2074</v>
      </c>
      <c r="F194" s="22" t="s">
        <v>9</v>
      </c>
      <c r="G194" s="21" t="s">
        <v>167</v>
      </c>
      <c r="H194" s="21">
        <v>1</v>
      </c>
      <c r="I194" s="23"/>
      <c r="J194" s="24">
        <v>1.89</v>
      </c>
      <c r="K194" s="24">
        <v>1.89</v>
      </c>
      <c r="L194" s="21">
        <v>30</v>
      </c>
    </row>
    <row r="195" spans="1:12" ht="27.6">
      <c r="A195" s="21" t="s">
        <v>258</v>
      </c>
      <c r="B195" s="21" t="s">
        <v>2171</v>
      </c>
      <c r="C195" s="21" t="s">
        <v>2423</v>
      </c>
      <c r="D195" s="21" t="s">
        <v>165</v>
      </c>
      <c r="E195" s="22" t="s">
        <v>2424</v>
      </c>
      <c r="F195" s="22" t="s">
        <v>2403</v>
      </c>
      <c r="G195" s="21" t="s">
        <v>197</v>
      </c>
      <c r="H195" s="21">
        <v>4.7999999999999996E-3</v>
      </c>
      <c r="I195" s="23">
        <v>0</v>
      </c>
      <c r="J195" s="24">
        <v>334.33</v>
      </c>
      <c r="K195" s="24">
        <v>1.6</v>
      </c>
      <c r="L195" s="21">
        <v>30</v>
      </c>
    </row>
    <row r="196" spans="1:12" ht="27.6">
      <c r="A196" s="21" t="s">
        <v>258</v>
      </c>
      <c r="B196" s="21" t="s">
        <v>2171</v>
      </c>
      <c r="C196" s="21" t="s">
        <v>2423</v>
      </c>
      <c r="D196" s="21" t="s">
        <v>165</v>
      </c>
      <c r="E196" s="22" t="s">
        <v>2425</v>
      </c>
      <c r="F196" s="22" t="s">
        <v>2403</v>
      </c>
      <c r="G196" s="21" t="s">
        <v>197</v>
      </c>
      <c r="H196" s="21">
        <v>1.1999999999999999E-3</v>
      </c>
      <c r="I196" s="23">
        <v>0</v>
      </c>
      <c r="J196" s="24">
        <v>136.29</v>
      </c>
      <c r="K196" s="24">
        <v>0.16</v>
      </c>
      <c r="L196" s="21">
        <v>30</v>
      </c>
    </row>
    <row r="197" spans="1:12" ht="27.6">
      <c r="A197" t="s">
        <v>258</v>
      </c>
      <c r="B197" t="s">
        <v>2172</v>
      </c>
      <c r="C197" t="s">
        <v>2235</v>
      </c>
      <c r="D197" t="s">
        <v>165</v>
      </c>
      <c r="E197" s="20" t="s">
        <v>2422</v>
      </c>
      <c r="F197" s="20" t="s">
        <v>2175</v>
      </c>
      <c r="G197" t="s">
        <v>197</v>
      </c>
      <c r="H197">
        <v>6.0000000000000001E-3</v>
      </c>
      <c r="I197" s="4">
        <v>0.03</v>
      </c>
      <c r="J197" s="9">
        <v>21.3</v>
      </c>
      <c r="K197" s="9">
        <v>0.13</v>
      </c>
      <c r="L197">
        <v>30</v>
      </c>
    </row>
    <row r="198" spans="1:12" ht="41.4">
      <c r="A198" s="21" t="s">
        <v>261</v>
      </c>
      <c r="B198" s="21" t="s">
        <v>2171</v>
      </c>
      <c r="C198" s="21" t="s">
        <v>2075</v>
      </c>
      <c r="D198" s="21" t="s">
        <v>165</v>
      </c>
      <c r="E198" s="22" t="s">
        <v>2076</v>
      </c>
      <c r="F198" s="22" t="s">
        <v>9</v>
      </c>
      <c r="G198" s="21" t="s">
        <v>236</v>
      </c>
      <c r="H198" s="21">
        <v>1</v>
      </c>
      <c r="I198" s="23"/>
      <c r="J198" s="24">
        <v>27.66</v>
      </c>
      <c r="K198" s="24">
        <v>27.66</v>
      </c>
      <c r="L198" s="21">
        <v>30</v>
      </c>
    </row>
    <row r="199" spans="1:12" ht="96.6">
      <c r="A199" s="21" t="s">
        <v>261</v>
      </c>
      <c r="B199" s="21" t="s">
        <v>2171</v>
      </c>
      <c r="C199" s="21" t="s">
        <v>2404</v>
      </c>
      <c r="D199" s="21" t="s">
        <v>165</v>
      </c>
      <c r="E199" s="22" t="s">
        <v>2405</v>
      </c>
      <c r="F199" s="22" t="s">
        <v>2403</v>
      </c>
      <c r="G199" s="21" t="s">
        <v>197</v>
      </c>
      <c r="H199" s="21">
        <v>0.125</v>
      </c>
      <c r="I199" s="23">
        <v>0</v>
      </c>
      <c r="J199" s="24">
        <v>1.05</v>
      </c>
      <c r="K199" s="24">
        <v>0.13</v>
      </c>
      <c r="L199" s="21">
        <v>30</v>
      </c>
    </row>
    <row r="200" spans="1:12" ht="27.6">
      <c r="A200" t="s">
        <v>261</v>
      </c>
      <c r="B200" t="s">
        <v>2172</v>
      </c>
      <c r="C200" t="s">
        <v>403</v>
      </c>
      <c r="D200" t="s">
        <v>165</v>
      </c>
      <c r="E200" s="20" t="s">
        <v>2426</v>
      </c>
      <c r="F200" s="20" t="s">
        <v>2175</v>
      </c>
      <c r="G200" t="s">
        <v>197</v>
      </c>
      <c r="H200">
        <v>0.125</v>
      </c>
      <c r="I200" s="4">
        <v>0.03</v>
      </c>
      <c r="J200" s="9">
        <v>22.44</v>
      </c>
      <c r="K200" s="9">
        <v>2.88</v>
      </c>
      <c r="L200">
        <v>30</v>
      </c>
    </row>
    <row r="201" spans="1:12" ht="41.4">
      <c r="A201" t="s">
        <v>261</v>
      </c>
      <c r="B201" t="s">
        <v>2172</v>
      </c>
      <c r="C201" t="s">
        <v>2233</v>
      </c>
      <c r="D201" t="s">
        <v>165</v>
      </c>
      <c r="E201" s="20" t="s">
        <v>2234</v>
      </c>
      <c r="F201" s="20" t="s">
        <v>2230</v>
      </c>
      <c r="G201" t="s">
        <v>236</v>
      </c>
      <c r="H201">
        <v>0.45</v>
      </c>
      <c r="I201" s="4">
        <v>0</v>
      </c>
      <c r="J201" s="9">
        <v>6.95</v>
      </c>
      <c r="K201" s="9">
        <v>3.12</v>
      </c>
      <c r="L201">
        <v>30</v>
      </c>
    </row>
    <row r="202" spans="1:12" ht="27.6">
      <c r="A202" t="s">
        <v>261</v>
      </c>
      <c r="B202" t="s">
        <v>2172</v>
      </c>
      <c r="C202" t="s">
        <v>2427</v>
      </c>
      <c r="D202" t="s">
        <v>165</v>
      </c>
      <c r="E202" s="20" t="s">
        <v>2428</v>
      </c>
      <c r="F202" s="20" t="s">
        <v>2175</v>
      </c>
      <c r="G202" t="s">
        <v>197</v>
      </c>
      <c r="H202">
        <v>0.115</v>
      </c>
      <c r="I202" s="4">
        <v>0.03</v>
      </c>
      <c r="J202" s="9">
        <v>29.47</v>
      </c>
      <c r="K202" s="9">
        <v>3.49</v>
      </c>
      <c r="L202">
        <v>30</v>
      </c>
    </row>
    <row r="203" spans="1:12" ht="27.6">
      <c r="A203" t="s">
        <v>261</v>
      </c>
      <c r="B203" t="s">
        <v>2172</v>
      </c>
      <c r="C203" t="s">
        <v>2237</v>
      </c>
      <c r="D203" t="s">
        <v>165</v>
      </c>
      <c r="E203" s="20" t="s">
        <v>2238</v>
      </c>
      <c r="F203" s="20" t="s">
        <v>2230</v>
      </c>
      <c r="G203" t="s">
        <v>318</v>
      </c>
      <c r="H203">
        <v>1.4999999999999999E-2</v>
      </c>
      <c r="I203" s="4">
        <v>0</v>
      </c>
      <c r="J203" s="9">
        <v>14.32</v>
      </c>
      <c r="K203" s="9">
        <v>0.21</v>
      </c>
      <c r="L203">
        <v>30</v>
      </c>
    </row>
    <row r="204" spans="1:12" ht="27.6">
      <c r="A204" t="s">
        <v>261</v>
      </c>
      <c r="B204" t="s">
        <v>2172</v>
      </c>
      <c r="C204" t="s">
        <v>2429</v>
      </c>
      <c r="D204" t="s">
        <v>165</v>
      </c>
      <c r="E204" s="20" t="s">
        <v>2430</v>
      </c>
      <c r="F204" s="20" t="s">
        <v>2175</v>
      </c>
      <c r="G204" t="s">
        <v>197</v>
      </c>
      <c r="H204">
        <v>0.125</v>
      </c>
      <c r="I204" s="4">
        <v>0.03</v>
      </c>
      <c r="J204" s="9">
        <v>31.72</v>
      </c>
      <c r="K204" s="9">
        <v>4.08</v>
      </c>
      <c r="L204">
        <v>30</v>
      </c>
    </row>
    <row r="205" spans="1:12">
      <c r="A205" t="s">
        <v>261</v>
      </c>
      <c r="B205" t="s">
        <v>2172</v>
      </c>
      <c r="C205" t="s">
        <v>2431</v>
      </c>
      <c r="D205" t="s">
        <v>165</v>
      </c>
      <c r="E205" s="20" t="s">
        <v>2432</v>
      </c>
      <c r="F205" s="20" t="s">
        <v>2230</v>
      </c>
      <c r="G205" t="s">
        <v>318</v>
      </c>
      <c r="H205">
        <v>2.5000000000000001E-2</v>
      </c>
      <c r="I205" s="4">
        <v>0</v>
      </c>
      <c r="J205" s="9">
        <v>13.38</v>
      </c>
      <c r="K205" s="9">
        <v>0.33</v>
      </c>
      <c r="L205">
        <v>30</v>
      </c>
    </row>
    <row r="206" spans="1:12" ht="27.6">
      <c r="A206" t="s">
        <v>261</v>
      </c>
      <c r="B206" t="s">
        <v>2172</v>
      </c>
      <c r="C206" t="s">
        <v>2235</v>
      </c>
      <c r="D206" t="s">
        <v>165</v>
      </c>
      <c r="E206" s="20" t="s">
        <v>2236</v>
      </c>
      <c r="F206" s="20" t="s">
        <v>2175</v>
      </c>
      <c r="G206" t="s">
        <v>197</v>
      </c>
      <c r="H206">
        <v>0.35499999999999998</v>
      </c>
      <c r="I206" s="4">
        <v>0.03</v>
      </c>
      <c r="J206" s="9">
        <v>21.3</v>
      </c>
      <c r="K206" s="9">
        <v>7.78</v>
      </c>
      <c r="L206">
        <v>30</v>
      </c>
    </row>
    <row r="207" spans="1:12" ht="41.4">
      <c r="A207" t="s">
        <v>261</v>
      </c>
      <c r="B207" t="s">
        <v>2172</v>
      </c>
      <c r="C207" t="s">
        <v>2433</v>
      </c>
      <c r="D207" t="s">
        <v>165</v>
      </c>
      <c r="E207" s="20" t="s">
        <v>2434</v>
      </c>
      <c r="F207" s="20" t="s">
        <v>2230</v>
      </c>
      <c r="G207" t="s">
        <v>236</v>
      </c>
      <c r="H207">
        <v>0.45</v>
      </c>
      <c r="I207" s="4">
        <v>0</v>
      </c>
      <c r="J207" s="9">
        <v>12.54</v>
      </c>
      <c r="K207" s="9">
        <v>5.64</v>
      </c>
      <c r="L207">
        <v>30</v>
      </c>
    </row>
    <row r="208" spans="1:12" ht="27.6">
      <c r="A208" s="21" t="s">
        <v>264</v>
      </c>
      <c r="B208" s="21" t="s">
        <v>2171</v>
      </c>
      <c r="C208" s="21" t="s">
        <v>2077</v>
      </c>
      <c r="D208" s="21" t="s">
        <v>165</v>
      </c>
      <c r="E208" s="22" t="s">
        <v>2078</v>
      </c>
      <c r="F208" s="22" t="s">
        <v>2435</v>
      </c>
      <c r="G208" s="21" t="s">
        <v>220</v>
      </c>
      <c r="H208" s="21">
        <v>1</v>
      </c>
      <c r="I208" s="23"/>
      <c r="J208" s="24">
        <v>632.34</v>
      </c>
      <c r="K208" s="24">
        <v>632.34</v>
      </c>
      <c r="L208" s="21">
        <v>30</v>
      </c>
    </row>
    <row r="209" spans="1:12" ht="82.8">
      <c r="A209" s="21" t="s">
        <v>264</v>
      </c>
      <c r="B209" s="21" t="s">
        <v>2171</v>
      </c>
      <c r="C209" s="21" t="s">
        <v>2436</v>
      </c>
      <c r="D209" s="21" t="s">
        <v>165</v>
      </c>
      <c r="E209" s="22" t="s">
        <v>2437</v>
      </c>
      <c r="F209" s="22" t="s">
        <v>2403</v>
      </c>
      <c r="G209" s="21" t="s">
        <v>197</v>
      </c>
      <c r="H209" s="21">
        <v>1.0049999999999999</v>
      </c>
      <c r="I209" s="23">
        <v>0</v>
      </c>
      <c r="J209" s="24">
        <v>57.98</v>
      </c>
      <c r="K209" s="24">
        <v>58.26</v>
      </c>
      <c r="L209" s="21">
        <v>30</v>
      </c>
    </row>
    <row r="210" spans="1:12" ht="82.8">
      <c r="A210" s="21" t="s">
        <v>264</v>
      </c>
      <c r="B210" s="21" t="s">
        <v>2171</v>
      </c>
      <c r="C210" s="21" t="s">
        <v>2436</v>
      </c>
      <c r="D210" s="21" t="s">
        <v>165</v>
      </c>
      <c r="E210" s="22" t="s">
        <v>2438</v>
      </c>
      <c r="F210" s="22" t="s">
        <v>2403</v>
      </c>
      <c r="G210" s="21" t="s">
        <v>197</v>
      </c>
      <c r="H210" s="21">
        <v>1.0049999999999999</v>
      </c>
      <c r="I210" s="23">
        <v>0</v>
      </c>
      <c r="J210" s="24">
        <v>68.760000000000005</v>
      </c>
      <c r="K210" s="24">
        <v>69.099999999999994</v>
      </c>
      <c r="L210" s="21">
        <v>30</v>
      </c>
    </row>
    <row r="211" spans="1:12" ht="27.6">
      <c r="A211" s="21" t="s">
        <v>264</v>
      </c>
      <c r="B211" s="21" t="s">
        <v>2171</v>
      </c>
      <c r="C211" s="21" t="s">
        <v>2439</v>
      </c>
      <c r="D211" s="21" t="s">
        <v>165</v>
      </c>
      <c r="E211" s="22" t="s">
        <v>2440</v>
      </c>
      <c r="F211" s="22" t="s">
        <v>2403</v>
      </c>
      <c r="G211" s="21" t="s">
        <v>197</v>
      </c>
      <c r="H211" s="21">
        <v>1.0049999999999999</v>
      </c>
      <c r="I211" s="23">
        <v>0</v>
      </c>
      <c r="J211" s="24">
        <v>204.55</v>
      </c>
      <c r="K211" s="24">
        <v>205.57</v>
      </c>
      <c r="L211" s="21">
        <v>31</v>
      </c>
    </row>
    <row r="212" spans="1:12" ht="27.6">
      <c r="A212" s="21" t="s">
        <v>264</v>
      </c>
      <c r="B212" s="21" t="s">
        <v>2171</v>
      </c>
      <c r="C212" s="21" t="s">
        <v>2439</v>
      </c>
      <c r="D212" s="21" t="s">
        <v>165</v>
      </c>
      <c r="E212" s="22" t="s">
        <v>2441</v>
      </c>
      <c r="F212" s="22" t="s">
        <v>2403</v>
      </c>
      <c r="G212" s="21" t="s">
        <v>197</v>
      </c>
      <c r="H212" s="21">
        <v>1.0049999999999999</v>
      </c>
      <c r="I212" s="23">
        <v>0</v>
      </c>
      <c r="J212" s="24">
        <v>68.290000000000006</v>
      </c>
      <c r="K212" s="24">
        <v>68.63</v>
      </c>
      <c r="L212" s="21">
        <v>31</v>
      </c>
    </row>
    <row r="213" spans="1:12">
      <c r="A213" t="s">
        <v>264</v>
      </c>
      <c r="B213" t="s">
        <v>2172</v>
      </c>
      <c r="C213" t="s">
        <v>2442</v>
      </c>
      <c r="D213" t="s">
        <v>165</v>
      </c>
      <c r="E213" s="20" t="s">
        <v>2443</v>
      </c>
      <c r="F213" s="20" t="s">
        <v>2230</v>
      </c>
      <c r="G213" t="s">
        <v>2444</v>
      </c>
      <c r="H213">
        <v>0.35</v>
      </c>
      <c r="I213" s="4">
        <v>0</v>
      </c>
      <c r="J213" s="9">
        <v>6.02</v>
      </c>
      <c r="K213" s="9">
        <v>2.1</v>
      </c>
      <c r="L213">
        <v>31</v>
      </c>
    </row>
    <row r="214" spans="1:12" ht="27.6">
      <c r="A214" t="s">
        <v>264</v>
      </c>
      <c r="B214" t="s">
        <v>2172</v>
      </c>
      <c r="C214" t="s">
        <v>2445</v>
      </c>
      <c r="D214" t="s">
        <v>165</v>
      </c>
      <c r="E214" s="20" t="s">
        <v>2446</v>
      </c>
      <c r="F214" s="20" t="s">
        <v>2175</v>
      </c>
      <c r="G214" t="s">
        <v>197</v>
      </c>
      <c r="H214">
        <v>2.0099999999999998</v>
      </c>
      <c r="I214" s="4">
        <v>0.03</v>
      </c>
      <c r="J214" s="9">
        <v>31.72</v>
      </c>
      <c r="K214" s="9">
        <v>65.66</v>
      </c>
      <c r="L214">
        <v>31</v>
      </c>
    </row>
    <row r="215" spans="1:12" ht="27.6">
      <c r="A215" t="s">
        <v>264</v>
      </c>
      <c r="B215" t="s">
        <v>2172</v>
      </c>
      <c r="C215" t="s">
        <v>2447</v>
      </c>
      <c r="D215" t="s">
        <v>165</v>
      </c>
      <c r="E215" s="20" t="s">
        <v>2448</v>
      </c>
      <c r="F215" s="20" t="s">
        <v>2392</v>
      </c>
      <c r="G215" t="s">
        <v>220</v>
      </c>
      <c r="H215">
        <v>4.0000000000000001E-3</v>
      </c>
      <c r="I215" s="4">
        <v>0</v>
      </c>
      <c r="J215" s="9">
        <v>929.06</v>
      </c>
      <c r="K215" s="9">
        <v>3.71</v>
      </c>
      <c r="L215">
        <v>31</v>
      </c>
    </row>
    <row r="216" spans="1:12" ht="27.6">
      <c r="A216" t="s">
        <v>264</v>
      </c>
      <c r="B216" t="s">
        <v>2172</v>
      </c>
      <c r="C216" t="s">
        <v>2449</v>
      </c>
      <c r="D216" t="s">
        <v>165</v>
      </c>
      <c r="E216" s="20" t="s">
        <v>2450</v>
      </c>
      <c r="F216" s="20" t="s">
        <v>2175</v>
      </c>
      <c r="G216" t="s">
        <v>197</v>
      </c>
      <c r="H216">
        <v>3.3719999999999999</v>
      </c>
      <c r="I216" s="4">
        <v>0.03</v>
      </c>
      <c r="J216" s="9">
        <v>17.38</v>
      </c>
      <c r="K216" s="9">
        <v>60.36</v>
      </c>
      <c r="L216">
        <v>31</v>
      </c>
    </row>
    <row r="217" spans="1:12">
      <c r="A217" t="s">
        <v>264</v>
      </c>
      <c r="B217" t="s">
        <v>2172</v>
      </c>
      <c r="C217" t="s">
        <v>2451</v>
      </c>
      <c r="D217" t="s">
        <v>165</v>
      </c>
      <c r="E217" s="20" t="s">
        <v>2452</v>
      </c>
      <c r="F217" s="20" t="s">
        <v>2175</v>
      </c>
      <c r="G217" t="s">
        <v>197</v>
      </c>
      <c r="H217">
        <v>3.3719999999999999</v>
      </c>
      <c r="I217" s="4">
        <v>0.03</v>
      </c>
      <c r="J217" s="9">
        <v>28.49</v>
      </c>
      <c r="K217" s="9">
        <v>98.95</v>
      </c>
      <c r="L217">
        <v>31</v>
      </c>
    </row>
    <row r="218" spans="1:12" ht="27.6">
      <c r="A218" s="21" t="s">
        <v>267</v>
      </c>
      <c r="B218" s="21" t="s">
        <v>2171</v>
      </c>
      <c r="C218" s="21" t="s">
        <v>2079</v>
      </c>
      <c r="D218" s="21" t="s">
        <v>165</v>
      </c>
      <c r="E218" s="22" t="s">
        <v>2080</v>
      </c>
      <c r="F218" s="22" t="s">
        <v>2435</v>
      </c>
      <c r="G218" s="21" t="s">
        <v>220</v>
      </c>
      <c r="H218" s="21">
        <v>1</v>
      </c>
      <c r="I218" s="23"/>
      <c r="J218" s="24">
        <v>30.14</v>
      </c>
      <c r="K218" s="24">
        <v>30.14</v>
      </c>
      <c r="L218" s="21">
        <v>31</v>
      </c>
    </row>
    <row r="219" spans="1:12" ht="82.8">
      <c r="A219" s="21" t="s">
        <v>267</v>
      </c>
      <c r="B219" s="21" t="s">
        <v>2171</v>
      </c>
      <c r="C219" s="21" t="s">
        <v>2436</v>
      </c>
      <c r="D219" s="21" t="s">
        <v>165</v>
      </c>
      <c r="E219" s="22" t="s">
        <v>2438</v>
      </c>
      <c r="F219" s="22" t="s">
        <v>2403</v>
      </c>
      <c r="G219" s="21" t="s">
        <v>197</v>
      </c>
      <c r="H219" s="21">
        <v>3.7999999999999999E-2</v>
      </c>
      <c r="I219" s="23">
        <v>0</v>
      </c>
      <c r="J219" s="24">
        <v>68.760000000000005</v>
      </c>
      <c r="K219" s="24">
        <v>2.61</v>
      </c>
      <c r="L219" s="21">
        <v>31</v>
      </c>
    </row>
    <row r="220" spans="1:12" ht="27.6">
      <c r="A220" s="21" t="s">
        <v>267</v>
      </c>
      <c r="B220" s="21" t="s">
        <v>2171</v>
      </c>
      <c r="C220" s="21" t="s">
        <v>2439</v>
      </c>
      <c r="D220" s="21" t="s">
        <v>165</v>
      </c>
      <c r="E220" s="22" t="s">
        <v>2440</v>
      </c>
      <c r="F220" s="22" t="s">
        <v>2403</v>
      </c>
      <c r="G220" s="21" t="s">
        <v>197</v>
      </c>
      <c r="H220" s="21">
        <v>3.7999999999999999E-2</v>
      </c>
      <c r="I220" s="23">
        <v>0</v>
      </c>
      <c r="J220" s="24">
        <v>204.55</v>
      </c>
      <c r="K220" s="24">
        <v>7.77</v>
      </c>
      <c r="L220" s="21">
        <v>31</v>
      </c>
    </row>
    <row r="221" spans="1:12" ht="82.8">
      <c r="A221" s="21" t="s">
        <v>267</v>
      </c>
      <c r="B221" s="21" t="s">
        <v>2171</v>
      </c>
      <c r="C221" s="21" t="s">
        <v>2436</v>
      </c>
      <c r="D221" s="21" t="s">
        <v>165</v>
      </c>
      <c r="E221" s="22" t="s">
        <v>2437</v>
      </c>
      <c r="F221" s="22" t="s">
        <v>2403</v>
      </c>
      <c r="G221" s="21" t="s">
        <v>197</v>
      </c>
      <c r="H221" s="21">
        <v>3.7999999999999999E-2</v>
      </c>
      <c r="I221" s="23">
        <v>0</v>
      </c>
      <c r="J221" s="24">
        <v>57.98</v>
      </c>
      <c r="K221" s="24">
        <v>2.2000000000000002</v>
      </c>
      <c r="L221" s="21">
        <v>31</v>
      </c>
    </row>
    <row r="222" spans="1:12" ht="27.6">
      <c r="A222" s="21" t="s">
        <v>267</v>
      </c>
      <c r="B222" s="21" t="s">
        <v>2171</v>
      </c>
      <c r="C222" s="21" t="s">
        <v>2439</v>
      </c>
      <c r="D222" s="21" t="s">
        <v>165</v>
      </c>
      <c r="E222" s="22" t="s">
        <v>2441</v>
      </c>
      <c r="F222" s="22" t="s">
        <v>2403</v>
      </c>
      <c r="G222" s="21" t="s">
        <v>197</v>
      </c>
      <c r="H222" s="21">
        <v>3.7999999999999999E-2</v>
      </c>
      <c r="I222" s="23">
        <v>0</v>
      </c>
      <c r="J222" s="24">
        <v>68.290000000000006</v>
      </c>
      <c r="K222" s="24">
        <v>2.59</v>
      </c>
      <c r="L222" s="21">
        <v>31</v>
      </c>
    </row>
    <row r="223" spans="1:12" ht="27.6">
      <c r="A223" t="s">
        <v>267</v>
      </c>
      <c r="B223" t="s">
        <v>2172</v>
      </c>
      <c r="C223" t="s">
        <v>2445</v>
      </c>
      <c r="D223" t="s">
        <v>165</v>
      </c>
      <c r="E223" s="20" t="s">
        <v>2446</v>
      </c>
      <c r="F223" s="20" t="s">
        <v>2175</v>
      </c>
      <c r="G223" t="s">
        <v>197</v>
      </c>
      <c r="H223">
        <v>7.5999999999999998E-2</v>
      </c>
      <c r="I223" s="4">
        <v>0.03</v>
      </c>
      <c r="J223" s="9">
        <v>31.72</v>
      </c>
      <c r="K223" s="9">
        <v>2.48</v>
      </c>
      <c r="L223">
        <v>31</v>
      </c>
    </row>
    <row r="224" spans="1:12" ht="27.6">
      <c r="A224" t="s">
        <v>267</v>
      </c>
      <c r="B224" t="s">
        <v>2172</v>
      </c>
      <c r="C224" t="s">
        <v>2447</v>
      </c>
      <c r="D224" t="s">
        <v>165</v>
      </c>
      <c r="E224" s="20" t="s">
        <v>2448</v>
      </c>
      <c r="F224" s="20" t="s">
        <v>2392</v>
      </c>
      <c r="G224" t="s">
        <v>220</v>
      </c>
      <c r="H224">
        <v>2E-3</v>
      </c>
      <c r="I224" s="4">
        <v>0</v>
      </c>
      <c r="J224" s="9">
        <v>929.06</v>
      </c>
      <c r="K224" s="9">
        <v>1.85</v>
      </c>
      <c r="L224">
        <v>31</v>
      </c>
    </row>
    <row r="225" spans="1:12" ht="27.6">
      <c r="A225" t="s">
        <v>267</v>
      </c>
      <c r="B225" t="s">
        <v>2172</v>
      </c>
      <c r="C225" t="s">
        <v>2449</v>
      </c>
      <c r="D225" t="s">
        <v>165</v>
      </c>
      <c r="E225" s="20" t="s">
        <v>2450</v>
      </c>
      <c r="F225" s="20" t="s">
        <v>2175</v>
      </c>
      <c r="G225" t="s">
        <v>197</v>
      </c>
      <c r="H225">
        <v>0.2</v>
      </c>
      <c r="I225" s="4">
        <v>0.03</v>
      </c>
      <c r="J225" s="9">
        <v>17.38</v>
      </c>
      <c r="K225" s="9">
        <v>3.58</v>
      </c>
      <c r="L225">
        <v>31</v>
      </c>
    </row>
    <row r="226" spans="1:12">
      <c r="A226" t="s">
        <v>267</v>
      </c>
      <c r="B226" t="s">
        <v>2172</v>
      </c>
      <c r="C226" t="s">
        <v>2451</v>
      </c>
      <c r="D226" t="s">
        <v>165</v>
      </c>
      <c r="E226" s="20" t="s">
        <v>2453</v>
      </c>
      <c r="F226" s="20" t="s">
        <v>2175</v>
      </c>
      <c r="G226" t="s">
        <v>197</v>
      </c>
      <c r="H226">
        <v>0.2</v>
      </c>
      <c r="I226" s="4">
        <v>0.03</v>
      </c>
      <c r="J226" s="9">
        <v>28.49</v>
      </c>
      <c r="K226" s="9">
        <v>5.86</v>
      </c>
      <c r="L226">
        <v>31</v>
      </c>
    </row>
    <row r="227" spans="1:12">
      <c r="A227" t="s">
        <v>267</v>
      </c>
      <c r="B227" t="s">
        <v>2172</v>
      </c>
      <c r="C227" t="s">
        <v>2442</v>
      </c>
      <c r="D227" t="s">
        <v>165</v>
      </c>
      <c r="E227" s="20" t="s">
        <v>2454</v>
      </c>
      <c r="F227" s="20" t="s">
        <v>2230</v>
      </c>
      <c r="G227" t="s">
        <v>2444</v>
      </c>
      <c r="H227">
        <v>0.2</v>
      </c>
      <c r="I227" s="4">
        <v>0</v>
      </c>
      <c r="J227" s="9">
        <v>6.02</v>
      </c>
      <c r="K227" s="9">
        <v>1.2</v>
      </c>
      <c r="L227">
        <v>31</v>
      </c>
    </row>
    <row r="228" spans="1:12" ht="41.4">
      <c r="A228" s="21" t="s">
        <v>270</v>
      </c>
      <c r="B228" s="21" t="s">
        <v>2171</v>
      </c>
      <c r="C228" s="21" t="s">
        <v>2081</v>
      </c>
      <c r="D228" s="21" t="s">
        <v>191</v>
      </c>
      <c r="E228" s="22" t="s">
        <v>2082</v>
      </c>
      <c r="F228" s="22"/>
      <c r="G228" s="21" t="s">
        <v>254</v>
      </c>
      <c r="H228" s="21">
        <v>1</v>
      </c>
      <c r="I228" s="23"/>
      <c r="J228" s="24">
        <v>210.72</v>
      </c>
      <c r="K228" s="24">
        <v>210.72</v>
      </c>
      <c r="L228" s="21">
        <v>31</v>
      </c>
    </row>
    <row r="229" spans="1:12" ht="27.6">
      <c r="A229" s="21" t="s">
        <v>270</v>
      </c>
      <c r="B229" s="21" t="s">
        <v>2171</v>
      </c>
      <c r="C229" s="21" t="s">
        <v>2331</v>
      </c>
      <c r="D229" s="21" t="s">
        <v>191</v>
      </c>
      <c r="E229" s="22" t="s">
        <v>2332</v>
      </c>
      <c r="F229" s="22"/>
      <c r="G229" s="21" t="s">
        <v>197</v>
      </c>
      <c r="H229" s="21">
        <v>4.4409999999999998</v>
      </c>
      <c r="I229" s="23">
        <v>0</v>
      </c>
      <c r="J229" s="24">
        <v>31.89</v>
      </c>
      <c r="K229" s="24">
        <v>141.62</v>
      </c>
      <c r="L229" s="21">
        <v>31</v>
      </c>
    </row>
    <row r="230" spans="1:12" ht="27.6">
      <c r="A230" s="21" t="s">
        <v>270</v>
      </c>
      <c r="B230" s="21" t="s">
        <v>2171</v>
      </c>
      <c r="C230" s="21" t="s">
        <v>2455</v>
      </c>
      <c r="D230" s="21" t="s">
        <v>191</v>
      </c>
      <c r="E230" s="22" t="s">
        <v>2456</v>
      </c>
      <c r="F230" s="22"/>
      <c r="G230" s="21" t="s">
        <v>197</v>
      </c>
      <c r="H230" s="21">
        <v>1.6830000000000001</v>
      </c>
      <c r="I230" s="23">
        <v>0</v>
      </c>
      <c r="J230" s="24">
        <v>41.06</v>
      </c>
      <c r="K230" s="24">
        <v>69.099999999999994</v>
      </c>
      <c r="L230" s="21">
        <v>31</v>
      </c>
    </row>
    <row r="231" spans="1:12" ht="41.4">
      <c r="A231" s="21" t="s">
        <v>273</v>
      </c>
      <c r="B231" s="21" t="s">
        <v>2171</v>
      </c>
      <c r="C231" s="21" t="s">
        <v>2083</v>
      </c>
      <c r="D231" s="21" t="s">
        <v>191</v>
      </c>
      <c r="E231" s="22" t="s">
        <v>2084</v>
      </c>
      <c r="F231" s="22"/>
      <c r="G231" s="21" t="s">
        <v>167</v>
      </c>
      <c r="H231" s="21">
        <v>1</v>
      </c>
      <c r="I231" s="23"/>
      <c r="J231" s="24">
        <v>9.41</v>
      </c>
      <c r="K231" s="24">
        <v>9.41</v>
      </c>
      <c r="L231" s="21">
        <v>31</v>
      </c>
    </row>
    <row r="232" spans="1:12" ht="41.4">
      <c r="A232" s="21" t="s">
        <v>273</v>
      </c>
      <c r="B232" s="21" t="s">
        <v>2171</v>
      </c>
      <c r="C232" s="21" t="s">
        <v>2457</v>
      </c>
      <c r="D232" s="21" t="s">
        <v>191</v>
      </c>
      <c r="E232" s="22" t="s">
        <v>2458</v>
      </c>
      <c r="F232" s="22"/>
      <c r="G232" s="21" t="s">
        <v>2459</v>
      </c>
      <c r="H232" s="21">
        <v>3.5999999999999999E-3</v>
      </c>
      <c r="I232" s="23">
        <v>0</v>
      </c>
      <c r="J232" s="24">
        <v>45.77</v>
      </c>
      <c r="K232" s="24">
        <v>0.16</v>
      </c>
      <c r="L232" s="21">
        <v>31</v>
      </c>
    </row>
    <row r="233" spans="1:12" ht="41.4">
      <c r="A233" s="21" t="s">
        <v>273</v>
      </c>
      <c r="B233" s="21" t="s">
        <v>2171</v>
      </c>
      <c r="C233" s="21" t="s">
        <v>2460</v>
      </c>
      <c r="D233" s="21" t="s">
        <v>191</v>
      </c>
      <c r="E233" s="22" t="s">
        <v>2461</v>
      </c>
      <c r="F233" s="22"/>
      <c r="G233" s="21" t="s">
        <v>2462</v>
      </c>
      <c r="H233" s="21">
        <v>3.5999999999999999E-3</v>
      </c>
      <c r="I233" s="23">
        <v>0</v>
      </c>
      <c r="J233" s="24">
        <v>53.19</v>
      </c>
      <c r="K233" s="24">
        <v>0.19</v>
      </c>
      <c r="L233" s="21">
        <v>31</v>
      </c>
    </row>
    <row r="234" spans="1:12" ht="27.6">
      <c r="A234" s="21" t="s">
        <v>273</v>
      </c>
      <c r="B234" s="21" t="s">
        <v>2171</v>
      </c>
      <c r="C234" s="21" t="s">
        <v>2331</v>
      </c>
      <c r="D234" s="21" t="s">
        <v>191</v>
      </c>
      <c r="E234" s="22" t="s">
        <v>2332</v>
      </c>
      <c r="F234" s="22"/>
      <c r="G234" s="21" t="s">
        <v>197</v>
      </c>
      <c r="H234" s="21">
        <v>0.15310000000000001</v>
      </c>
      <c r="I234" s="23">
        <v>0</v>
      </c>
      <c r="J234" s="24">
        <v>31.89</v>
      </c>
      <c r="K234" s="24">
        <v>4.88</v>
      </c>
      <c r="L234" s="21">
        <v>31</v>
      </c>
    </row>
    <row r="235" spans="1:12" ht="27.6">
      <c r="A235" s="21" t="s">
        <v>273</v>
      </c>
      <c r="B235" s="21" t="s">
        <v>2171</v>
      </c>
      <c r="C235" s="21" t="s">
        <v>2455</v>
      </c>
      <c r="D235" s="21" t="s">
        <v>191</v>
      </c>
      <c r="E235" s="22" t="s">
        <v>2456</v>
      </c>
      <c r="F235" s="22"/>
      <c r="G235" s="21" t="s">
        <v>197</v>
      </c>
      <c r="H235" s="21">
        <v>0.10199999999999999</v>
      </c>
      <c r="I235" s="23">
        <v>0</v>
      </c>
      <c r="J235" s="24">
        <v>41.06</v>
      </c>
      <c r="K235" s="24">
        <v>4.18</v>
      </c>
      <c r="L235" s="21">
        <v>31</v>
      </c>
    </row>
    <row r="236" spans="1:12">
      <c r="A236" s="21" t="s">
        <v>276</v>
      </c>
      <c r="B236" s="21" t="s">
        <v>2171</v>
      </c>
      <c r="C236" s="21" t="s">
        <v>2085</v>
      </c>
      <c r="D236" s="21" t="s">
        <v>191</v>
      </c>
      <c r="E236" s="22" t="s">
        <v>2086</v>
      </c>
      <c r="F236" s="22"/>
      <c r="G236" s="21" t="s">
        <v>254</v>
      </c>
      <c r="H236" s="21">
        <v>1</v>
      </c>
      <c r="I236" s="23"/>
      <c r="J236" s="24">
        <v>126.14</v>
      </c>
      <c r="K236" s="24">
        <v>126.14</v>
      </c>
      <c r="L236" s="21">
        <v>31</v>
      </c>
    </row>
    <row r="237" spans="1:12" ht="27.6">
      <c r="A237" s="21" t="s">
        <v>276</v>
      </c>
      <c r="B237" s="21" t="s">
        <v>2171</v>
      </c>
      <c r="C237" s="21" t="s">
        <v>2331</v>
      </c>
      <c r="D237" s="21" t="s">
        <v>191</v>
      </c>
      <c r="E237" s="22" t="s">
        <v>2463</v>
      </c>
      <c r="F237" s="22"/>
      <c r="G237" s="21" t="s">
        <v>197</v>
      </c>
      <c r="H237" s="21">
        <v>3.9557666999999999</v>
      </c>
      <c r="I237" s="23">
        <v>0</v>
      </c>
      <c r="J237" s="24">
        <v>31.89</v>
      </c>
      <c r="K237" s="24">
        <v>126.14</v>
      </c>
      <c r="L237" s="21">
        <v>31</v>
      </c>
    </row>
    <row r="238" spans="1:12" ht="27.6">
      <c r="A238" s="21" t="s">
        <v>279</v>
      </c>
      <c r="B238" s="21" t="s">
        <v>2171</v>
      </c>
      <c r="C238" s="21" t="s">
        <v>2087</v>
      </c>
      <c r="D238" s="21" t="s">
        <v>191</v>
      </c>
      <c r="E238" s="22" t="s">
        <v>2088</v>
      </c>
      <c r="F238" s="22"/>
      <c r="G238" s="21" t="s">
        <v>254</v>
      </c>
      <c r="H238" s="21">
        <v>1</v>
      </c>
      <c r="I238" s="23"/>
      <c r="J238" s="24">
        <v>37.450000000000003</v>
      </c>
      <c r="K238" s="24">
        <v>37.450000000000003</v>
      </c>
      <c r="L238" s="21">
        <v>31</v>
      </c>
    </row>
    <row r="239" spans="1:12" ht="27.6">
      <c r="A239" s="21" t="s">
        <v>279</v>
      </c>
      <c r="B239" s="21" t="s">
        <v>2171</v>
      </c>
      <c r="C239" s="21" t="s">
        <v>2331</v>
      </c>
      <c r="D239" s="21" t="s">
        <v>191</v>
      </c>
      <c r="E239" s="22" t="s">
        <v>2332</v>
      </c>
      <c r="F239" s="22"/>
      <c r="G239" s="21" t="s">
        <v>197</v>
      </c>
      <c r="H239" s="21">
        <v>0.78659999999999997</v>
      </c>
      <c r="I239" s="23">
        <v>0</v>
      </c>
      <c r="J239" s="24">
        <v>31.89</v>
      </c>
      <c r="K239" s="24">
        <v>25.08</v>
      </c>
      <c r="L239" s="21">
        <v>31</v>
      </c>
    </row>
    <row r="240" spans="1:12" ht="41.4">
      <c r="A240" s="21" t="s">
        <v>279</v>
      </c>
      <c r="B240" s="21" t="s">
        <v>2171</v>
      </c>
      <c r="C240" s="21" t="s">
        <v>2460</v>
      </c>
      <c r="D240" s="21" t="s">
        <v>191</v>
      </c>
      <c r="E240" s="22" t="s">
        <v>2461</v>
      </c>
      <c r="F240" s="22"/>
      <c r="G240" s="21" t="s">
        <v>2462</v>
      </c>
      <c r="H240" s="21">
        <v>0.19620000000000001</v>
      </c>
      <c r="I240" s="23">
        <v>0</v>
      </c>
      <c r="J240" s="24">
        <v>53.19</v>
      </c>
      <c r="K240" s="24">
        <v>10.43</v>
      </c>
      <c r="L240" s="21">
        <v>31</v>
      </c>
    </row>
    <row r="241" spans="1:12" ht="69">
      <c r="A241" s="21" t="s">
        <v>279</v>
      </c>
      <c r="B241" s="21" t="s">
        <v>2171</v>
      </c>
      <c r="C241" s="21" t="s">
        <v>2464</v>
      </c>
      <c r="D241" s="21" t="s">
        <v>191</v>
      </c>
      <c r="E241" s="22" t="s">
        <v>2465</v>
      </c>
      <c r="F241" s="22"/>
      <c r="G241" s="21" t="s">
        <v>2462</v>
      </c>
      <c r="H241" s="21">
        <v>5.4000000000000003E-3</v>
      </c>
      <c r="I241" s="23">
        <v>0</v>
      </c>
      <c r="J241" s="24">
        <v>348.78</v>
      </c>
      <c r="K241" s="24">
        <v>1.88</v>
      </c>
      <c r="L241" s="21">
        <v>32</v>
      </c>
    </row>
    <row r="242" spans="1:12" ht="69">
      <c r="A242" s="21" t="s">
        <v>279</v>
      </c>
      <c r="B242" s="21" t="s">
        <v>2171</v>
      </c>
      <c r="C242" s="21" t="s">
        <v>2466</v>
      </c>
      <c r="D242" s="21" t="s">
        <v>191</v>
      </c>
      <c r="E242" s="22" t="s">
        <v>2467</v>
      </c>
      <c r="F242" s="22"/>
      <c r="G242" s="21" t="s">
        <v>2459</v>
      </c>
      <c r="H242" s="21">
        <v>5.9999999999999995E-4</v>
      </c>
      <c r="I242" s="23">
        <v>0</v>
      </c>
      <c r="J242" s="24">
        <v>101.45</v>
      </c>
      <c r="K242" s="24">
        <v>0.06</v>
      </c>
      <c r="L242" s="21">
        <v>32</v>
      </c>
    </row>
    <row r="243" spans="1:12" ht="69">
      <c r="A243" s="21" t="s">
        <v>282</v>
      </c>
      <c r="B243" s="21" t="s">
        <v>2171</v>
      </c>
      <c r="C243" s="21" t="s">
        <v>2089</v>
      </c>
      <c r="D243" s="21" t="s">
        <v>191</v>
      </c>
      <c r="E243" s="22" t="s">
        <v>2090</v>
      </c>
      <c r="F243" s="22"/>
      <c r="G243" s="21" t="s">
        <v>254</v>
      </c>
      <c r="H243" s="21">
        <v>1</v>
      </c>
      <c r="I243" s="23"/>
      <c r="J243" s="24">
        <v>6.51</v>
      </c>
      <c r="K243" s="24">
        <v>6.51</v>
      </c>
      <c r="L243" s="21">
        <v>32</v>
      </c>
    </row>
    <row r="244" spans="1:12" ht="41.4">
      <c r="A244" s="21" t="s">
        <v>282</v>
      </c>
      <c r="B244" s="21" t="s">
        <v>2171</v>
      </c>
      <c r="C244" s="21" t="s">
        <v>2468</v>
      </c>
      <c r="D244" s="21" t="s">
        <v>191</v>
      </c>
      <c r="E244" s="22" t="s">
        <v>2469</v>
      </c>
      <c r="F244" s="22"/>
      <c r="G244" s="21" t="s">
        <v>2462</v>
      </c>
      <c r="H244" s="21">
        <v>1.52514E-2</v>
      </c>
      <c r="I244" s="23">
        <v>0</v>
      </c>
      <c r="J244" s="24">
        <v>278.92</v>
      </c>
      <c r="K244" s="24">
        <v>4.25</v>
      </c>
      <c r="L244" s="21">
        <v>32</v>
      </c>
    </row>
    <row r="245" spans="1:12" ht="27.6">
      <c r="A245" s="21" t="s">
        <v>282</v>
      </c>
      <c r="B245" s="21" t="s">
        <v>2171</v>
      </c>
      <c r="C245" s="21" t="s">
        <v>2331</v>
      </c>
      <c r="D245" s="21" t="s">
        <v>191</v>
      </c>
      <c r="E245" s="22" t="s">
        <v>2332</v>
      </c>
      <c r="F245" s="22"/>
      <c r="G245" s="21" t="s">
        <v>197</v>
      </c>
      <c r="H245" s="21">
        <v>2.72651E-2</v>
      </c>
      <c r="I245" s="23">
        <v>0</v>
      </c>
      <c r="J245" s="24">
        <v>31.89</v>
      </c>
      <c r="K245" s="24">
        <v>0.86</v>
      </c>
      <c r="L245" s="21">
        <v>32</v>
      </c>
    </row>
    <row r="246" spans="1:12" ht="41.4">
      <c r="A246" s="21" t="s">
        <v>282</v>
      </c>
      <c r="B246" s="21" t="s">
        <v>2171</v>
      </c>
      <c r="C246" s="21" t="s">
        <v>2470</v>
      </c>
      <c r="D246" s="21" t="s">
        <v>191</v>
      </c>
      <c r="E246" s="22" t="s">
        <v>2471</v>
      </c>
      <c r="F246" s="22"/>
      <c r="G246" s="21" t="s">
        <v>2459</v>
      </c>
      <c r="H246" s="21">
        <v>1.20137E-2</v>
      </c>
      <c r="I246" s="23">
        <v>0</v>
      </c>
      <c r="J246" s="24">
        <v>116.76</v>
      </c>
      <c r="K246" s="24">
        <v>1.4</v>
      </c>
      <c r="L246" s="21">
        <v>32</v>
      </c>
    </row>
    <row r="247" spans="1:12" ht="41.4">
      <c r="A247" s="21" t="s">
        <v>285</v>
      </c>
      <c r="B247" s="21" t="s">
        <v>2171</v>
      </c>
      <c r="C247" s="21" t="s">
        <v>2091</v>
      </c>
      <c r="D247" s="21" t="s">
        <v>191</v>
      </c>
      <c r="E247" s="22" t="s">
        <v>2092</v>
      </c>
      <c r="F247" s="22"/>
      <c r="G247" s="21" t="s">
        <v>254</v>
      </c>
      <c r="H247" s="21">
        <v>1</v>
      </c>
      <c r="I247" s="23"/>
      <c r="J247" s="24">
        <v>235.17</v>
      </c>
      <c r="K247" s="24">
        <v>235.17</v>
      </c>
      <c r="L247" s="21">
        <v>32</v>
      </c>
    </row>
    <row r="248" spans="1:12" ht="27.6">
      <c r="A248" s="21" t="s">
        <v>285</v>
      </c>
      <c r="B248" s="21" t="s">
        <v>2171</v>
      </c>
      <c r="C248" s="21" t="s">
        <v>2331</v>
      </c>
      <c r="D248" s="21" t="s">
        <v>191</v>
      </c>
      <c r="E248" s="22" t="s">
        <v>2332</v>
      </c>
      <c r="F248" s="22"/>
      <c r="G248" s="21" t="s">
        <v>197</v>
      </c>
      <c r="H248" s="21">
        <v>0.8579</v>
      </c>
      <c r="I248" s="23">
        <v>0</v>
      </c>
      <c r="J248" s="24">
        <v>31.89</v>
      </c>
      <c r="K248" s="24">
        <v>27.35</v>
      </c>
      <c r="L248" s="21">
        <v>32</v>
      </c>
    </row>
    <row r="249" spans="1:12" ht="27.6">
      <c r="A249" s="21" t="s">
        <v>285</v>
      </c>
      <c r="B249" s="21" t="s">
        <v>2171</v>
      </c>
      <c r="C249" s="21" t="s">
        <v>2455</v>
      </c>
      <c r="D249" s="21" t="s">
        <v>191</v>
      </c>
      <c r="E249" s="22" t="s">
        <v>2472</v>
      </c>
      <c r="F249" s="22"/>
      <c r="G249" s="21" t="s">
        <v>197</v>
      </c>
      <c r="H249" s="21">
        <v>0.57199999999999995</v>
      </c>
      <c r="I249" s="23">
        <v>0</v>
      </c>
      <c r="J249" s="24">
        <v>41.06</v>
      </c>
      <c r="K249" s="24">
        <v>23.48</v>
      </c>
      <c r="L249" s="21">
        <v>32</v>
      </c>
    </row>
    <row r="250" spans="1:12" ht="41.4">
      <c r="A250" s="21" t="s">
        <v>285</v>
      </c>
      <c r="B250" s="21" t="s">
        <v>2171</v>
      </c>
      <c r="C250" s="21" t="s">
        <v>2457</v>
      </c>
      <c r="D250" s="21" t="s">
        <v>191</v>
      </c>
      <c r="E250" s="22" t="s">
        <v>2458</v>
      </c>
      <c r="F250" s="22"/>
      <c r="G250" s="21" t="s">
        <v>2459</v>
      </c>
      <c r="H250" s="21">
        <v>3.0200000000000001E-2</v>
      </c>
      <c r="I250" s="23">
        <v>0</v>
      </c>
      <c r="J250" s="24">
        <v>45.77</v>
      </c>
      <c r="K250" s="24">
        <v>1.38</v>
      </c>
      <c r="L250" s="21">
        <v>32</v>
      </c>
    </row>
    <row r="251" spans="1:12" ht="69">
      <c r="A251" s="21" t="s">
        <v>285</v>
      </c>
      <c r="B251" s="21" t="s">
        <v>2171</v>
      </c>
      <c r="C251" s="21" t="s">
        <v>2473</v>
      </c>
      <c r="D251" s="21" t="s">
        <v>191</v>
      </c>
      <c r="E251" s="22" t="s">
        <v>2474</v>
      </c>
      <c r="F251" s="22"/>
      <c r="G251" s="21" t="s">
        <v>2462</v>
      </c>
      <c r="H251" s="21">
        <v>7.9399999999999998E-2</v>
      </c>
      <c r="I251" s="23">
        <v>0</v>
      </c>
      <c r="J251" s="24">
        <v>163.53</v>
      </c>
      <c r="K251" s="24">
        <v>12.98</v>
      </c>
      <c r="L251" s="21">
        <v>32</v>
      </c>
    </row>
    <row r="252" spans="1:12" ht="69">
      <c r="A252" s="21" t="s">
        <v>285</v>
      </c>
      <c r="B252" s="21" t="s">
        <v>2171</v>
      </c>
      <c r="C252" s="21" t="s">
        <v>2475</v>
      </c>
      <c r="D252" s="21" t="s">
        <v>191</v>
      </c>
      <c r="E252" s="22" t="s">
        <v>2476</v>
      </c>
      <c r="F252" s="22"/>
      <c r="G252" s="21" t="s">
        <v>2459</v>
      </c>
      <c r="H252" s="21">
        <v>0.3972</v>
      </c>
      <c r="I252" s="23">
        <v>0</v>
      </c>
      <c r="J252" s="24">
        <v>78.540000000000006</v>
      </c>
      <c r="K252" s="24">
        <v>31.19</v>
      </c>
      <c r="L252" s="21">
        <v>32</v>
      </c>
    </row>
    <row r="253" spans="1:12" ht="41.4">
      <c r="A253" s="21" t="s">
        <v>285</v>
      </c>
      <c r="B253" s="21" t="s">
        <v>2171</v>
      </c>
      <c r="C253" s="21" t="s">
        <v>2460</v>
      </c>
      <c r="D253" s="21" t="s">
        <v>191</v>
      </c>
      <c r="E253" s="22" t="s">
        <v>2461</v>
      </c>
      <c r="F253" s="22"/>
      <c r="G253" s="21" t="s">
        <v>2462</v>
      </c>
      <c r="H253" s="21">
        <v>3.2500000000000001E-2</v>
      </c>
      <c r="I253" s="23">
        <v>0</v>
      </c>
      <c r="J253" s="24">
        <v>53.19</v>
      </c>
      <c r="K253" s="24">
        <v>1.72</v>
      </c>
      <c r="L253" s="21">
        <v>32</v>
      </c>
    </row>
    <row r="254" spans="1:12" ht="27.6">
      <c r="A254" t="s">
        <v>285</v>
      </c>
      <c r="B254" t="s">
        <v>2172</v>
      </c>
      <c r="C254" t="s">
        <v>2477</v>
      </c>
      <c r="D254" t="s">
        <v>191</v>
      </c>
      <c r="E254" s="20" t="s">
        <v>2478</v>
      </c>
      <c r="F254" s="20" t="s">
        <v>2230</v>
      </c>
      <c r="G254" t="s">
        <v>254</v>
      </c>
      <c r="H254">
        <v>1.1000000000000001</v>
      </c>
      <c r="I254" s="4">
        <v>0</v>
      </c>
      <c r="J254" s="9">
        <v>124.61</v>
      </c>
      <c r="K254" s="9">
        <v>137.07</v>
      </c>
      <c r="L254">
        <v>32</v>
      </c>
    </row>
    <row r="255" spans="1:12" ht="27.6">
      <c r="A255" s="21" t="s">
        <v>288</v>
      </c>
      <c r="B255" s="21" t="s">
        <v>2171</v>
      </c>
      <c r="C255" s="21" t="s">
        <v>2093</v>
      </c>
      <c r="D255" s="21" t="s">
        <v>191</v>
      </c>
      <c r="E255" s="22" t="s">
        <v>2094</v>
      </c>
      <c r="F255" s="22"/>
      <c r="G255" s="21" t="s">
        <v>254</v>
      </c>
      <c r="H255" s="21">
        <v>1</v>
      </c>
      <c r="I255" s="23"/>
      <c r="J255" s="24">
        <v>91.28</v>
      </c>
      <c r="K255" s="24">
        <v>91.28</v>
      </c>
      <c r="L255" s="21">
        <v>32</v>
      </c>
    </row>
    <row r="256" spans="1:12" ht="69">
      <c r="A256" s="21" t="s">
        <v>288</v>
      </c>
      <c r="B256" s="21" t="s">
        <v>2171</v>
      </c>
      <c r="C256" s="21" t="s">
        <v>2464</v>
      </c>
      <c r="D256" s="21" t="s">
        <v>191</v>
      </c>
      <c r="E256" s="22" t="s">
        <v>2465</v>
      </c>
      <c r="F256" s="22"/>
      <c r="G256" s="21" t="s">
        <v>2462</v>
      </c>
      <c r="H256" s="21">
        <v>5.4000000000000003E-3</v>
      </c>
      <c r="I256" s="23">
        <v>0</v>
      </c>
      <c r="J256" s="24">
        <v>348.78</v>
      </c>
      <c r="K256" s="24">
        <v>1.88</v>
      </c>
      <c r="L256" s="21">
        <v>32</v>
      </c>
    </row>
    <row r="257" spans="1:12" ht="41.4">
      <c r="A257" s="21" t="s">
        <v>288</v>
      </c>
      <c r="B257" s="21" t="s">
        <v>2171</v>
      </c>
      <c r="C257" s="21" t="s">
        <v>2460</v>
      </c>
      <c r="D257" s="21" t="s">
        <v>191</v>
      </c>
      <c r="E257" s="22" t="s">
        <v>2461</v>
      </c>
      <c r="F257" s="22"/>
      <c r="G257" s="21" t="s">
        <v>2462</v>
      </c>
      <c r="H257" s="21">
        <v>0.19620000000000001</v>
      </c>
      <c r="I257" s="23">
        <v>0</v>
      </c>
      <c r="J257" s="24">
        <v>53.19</v>
      </c>
      <c r="K257" s="24">
        <v>10.43</v>
      </c>
      <c r="L257" s="21">
        <v>32</v>
      </c>
    </row>
    <row r="258" spans="1:12" ht="27.6">
      <c r="A258" s="21" t="s">
        <v>288</v>
      </c>
      <c r="B258" s="21" t="s">
        <v>2171</v>
      </c>
      <c r="C258" s="21" t="s">
        <v>2331</v>
      </c>
      <c r="D258" s="21" t="s">
        <v>191</v>
      </c>
      <c r="E258" s="22" t="s">
        <v>2332</v>
      </c>
      <c r="F258" s="22"/>
      <c r="G258" s="21" t="s">
        <v>197</v>
      </c>
      <c r="H258" s="21">
        <v>0.78659999999999997</v>
      </c>
      <c r="I258" s="23">
        <v>0</v>
      </c>
      <c r="J258" s="24">
        <v>31.89</v>
      </c>
      <c r="K258" s="24">
        <v>25.08</v>
      </c>
      <c r="L258" s="21">
        <v>32</v>
      </c>
    </row>
    <row r="259" spans="1:12" ht="69">
      <c r="A259" s="21" t="s">
        <v>288</v>
      </c>
      <c r="B259" s="21" t="s">
        <v>2171</v>
      </c>
      <c r="C259" s="21" t="s">
        <v>2466</v>
      </c>
      <c r="D259" s="21" t="s">
        <v>191</v>
      </c>
      <c r="E259" s="22" t="s">
        <v>2479</v>
      </c>
      <c r="F259" s="22"/>
      <c r="G259" s="21" t="s">
        <v>2459</v>
      </c>
      <c r="H259" s="21">
        <v>5.9999999999999995E-4</v>
      </c>
      <c r="I259" s="23">
        <v>0</v>
      </c>
      <c r="J259" s="24">
        <v>101.45</v>
      </c>
      <c r="K259" s="24">
        <v>0.06</v>
      </c>
      <c r="L259" s="21">
        <v>32</v>
      </c>
    </row>
    <row r="260" spans="1:12" ht="27.6">
      <c r="A260" t="s">
        <v>288</v>
      </c>
      <c r="B260" t="s">
        <v>2172</v>
      </c>
      <c r="C260" t="s">
        <v>2480</v>
      </c>
      <c r="D260" t="s">
        <v>191</v>
      </c>
      <c r="E260" s="20" t="s">
        <v>2481</v>
      </c>
      <c r="F260" s="20" t="s">
        <v>2230</v>
      </c>
      <c r="G260" t="s">
        <v>254</v>
      </c>
      <c r="H260">
        <v>1.3889</v>
      </c>
      <c r="I260" s="4">
        <v>0</v>
      </c>
      <c r="J260" s="9">
        <v>38.76</v>
      </c>
      <c r="K260" s="9">
        <v>53.83</v>
      </c>
      <c r="L260">
        <v>32</v>
      </c>
    </row>
    <row r="261" spans="1:12" ht="41.4">
      <c r="A261" s="21" t="s">
        <v>291</v>
      </c>
      <c r="B261" s="21" t="s">
        <v>2171</v>
      </c>
      <c r="C261" s="21" t="s">
        <v>2095</v>
      </c>
      <c r="D261" s="21" t="s">
        <v>191</v>
      </c>
      <c r="E261" s="22" t="s">
        <v>2096</v>
      </c>
      <c r="F261" s="22"/>
      <c r="G261" s="21" t="s">
        <v>167</v>
      </c>
      <c r="H261" s="21">
        <v>1</v>
      </c>
      <c r="I261" s="23"/>
      <c r="J261" s="24">
        <v>98.89</v>
      </c>
      <c r="K261" s="24">
        <v>98.89</v>
      </c>
      <c r="L261" s="21">
        <v>32</v>
      </c>
    </row>
    <row r="262" spans="1:12" ht="27.6">
      <c r="A262" s="21" t="s">
        <v>291</v>
      </c>
      <c r="B262" s="21" t="s">
        <v>2171</v>
      </c>
      <c r="C262" s="21" t="s">
        <v>2331</v>
      </c>
      <c r="D262" s="21" t="s">
        <v>191</v>
      </c>
      <c r="E262" s="22" t="s">
        <v>2332</v>
      </c>
      <c r="F262" s="22"/>
      <c r="G262" s="21" t="s">
        <v>197</v>
      </c>
      <c r="H262" s="21">
        <v>0.49399999999999999</v>
      </c>
      <c r="I262" s="23">
        <v>0</v>
      </c>
      <c r="J262" s="24">
        <v>31.89</v>
      </c>
      <c r="K262" s="24">
        <v>15.75</v>
      </c>
      <c r="L262" s="21">
        <v>32</v>
      </c>
    </row>
    <row r="263" spans="1:12" ht="27.6">
      <c r="A263" s="21" t="s">
        <v>291</v>
      </c>
      <c r="B263" s="21" t="s">
        <v>2171</v>
      </c>
      <c r="C263" s="21" t="s">
        <v>2327</v>
      </c>
      <c r="D263" s="21" t="s">
        <v>191</v>
      </c>
      <c r="E263" s="22" t="s">
        <v>2328</v>
      </c>
      <c r="F263" s="22"/>
      <c r="G263" s="21" t="s">
        <v>197</v>
      </c>
      <c r="H263" s="21">
        <v>1.1527000000000001</v>
      </c>
      <c r="I263" s="23">
        <v>0</v>
      </c>
      <c r="J263" s="24">
        <v>40.74</v>
      </c>
      <c r="K263" s="24">
        <v>46.96</v>
      </c>
      <c r="L263" s="21">
        <v>32</v>
      </c>
    </row>
    <row r="264" spans="1:12">
      <c r="A264" t="s">
        <v>291</v>
      </c>
      <c r="B264" t="s">
        <v>2172</v>
      </c>
      <c r="C264" t="s">
        <v>2482</v>
      </c>
      <c r="D264" t="s">
        <v>191</v>
      </c>
      <c r="E264" s="20" t="s">
        <v>2483</v>
      </c>
      <c r="F264" s="20" t="s">
        <v>2230</v>
      </c>
      <c r="G264" t="s">
        <v>318</v>
      </c>
      <c r="H264">
        <v>4.2000000000000003E-2</v>
      </c>
      <c r="I264" s="4">
        <v>0</v>
      </c>
      <c r="J264" s="9">
        <v>19.2</v>
      </c>
      <c r="K264" s="9">
        <v>0.8</v>
      </c>
      <c r="L264">
        <v>32</v>
      </c>
    </row>
    <row r="265" spans="1:12" ht="27.6">
      <c r="A265" t="s">
        <v>291</v>
      </c>
      <c r="B265" t="s">
        <v>2172</v>
      </c>
      <c r="C265" t="s">
        <v>2484</v>
      </c>
      <c r="D265" t="s">
        <v>191</v>
      </c>
      <c r="E265" s="20" t="s">
        <v>2485</v>
      </c>
      <c r="F265" s="20" t="s">
        <v>2230</v>
      </c>
      <c r="G265" t="s">
        <v>236</v>
      </c>
      <c r="H265">
        <v>0.1467</v>
      </c>
      <c r="I265" s="4">
        <v>0</v>
      </c>
      <c r="J265" s="9">
        <v>41.75</v>
      </c>
      <c r="K265" s="9">
        <v>6.12</v>
      </c>
      <c r="L265">
        <v>32</v>
      </c>
    </row>
    <row r="266" spans="1:12" ht="27.6">
      <c r="A266" t="s">
        <v>291</v>
      </c>
      <c r="B266" t="s">
        <v>2172</v>
      </c>
      <c r="C266" t="s">
        <v>2486</v>
      </c>
      <c r="D266" t="s">
        <v>191</v>
      </c>
      <c r="E266" s="20" t="s">
        <v>2487</v>
      </c>
      <c r="F266" s="20" t="s">
        <v>2230</v>
      </c>
      <c r="G266" t="s">
        <v>236</v>
      </c>
      <c r="H266">
        <v>0.1086</v>
      </c>
      <c r="I266" s="4">
        <v>0</v>
      </c>
      <c r="J266" s="9">
        <v>12.84</v>
      </c>
      <c r="K266" s="9">
        <v>1.39</v>
      </c>
      <c r="L266">
        <v>32</v>
      </c>
    </row>
    <row r="267" spans="1:12" ht="27.6">
      <c r="A267" t="s">
        <v>291</v>
      </c>
      <c r="B267" t="s">
        <v>2172</v>
      </c>
      <c r="C267" t="s">
        <v>2488</v>
      </c>
      <c r="D267" t="s">
        <v>191</v>
      </c>
      <c r="E267" s="20" t="s">
        <v>2489</v>
      </c>
      <c r="F267" s="20" t="s">
        <v>2230</v>
      </c>
      <c r="G267" t="s">
        <v>236</v>
      </c>
      <c r="H267">
        <v>0.85560000000000003</v>
      </c>
      <c r="I267" s="4">
        <v>0</v>
      </c>
      <c r="J267" s="9">
        <v>32.58</v>
      </c>
      <c r="K267" s="9">
        <v>27.87</v>
      </c>
      <c r="L267">
        <v>32</v>
      </c>
    </row>
    <row r="268" spans="1:12" ht="27.6">
      <c r="A268" s="21" t="s">
        <v>294</v>
      </c>
      <c r="B268" s="21" t="s">
        <v>2171</v>
      </c>
      <c r="C268" s="21" t="s">
        <v>2097</v>
      </c>
      <c r="D268" s="21" t="s">
        <v>165</v>
      </c>
      <c r="E268" s="22" t="s">
        <v>2098</v>
      </c>
      <c r="F268" s="22" t="s">
        <v>9</v>
      </c>
      <c r="G268" s="21" t="s">
        <v>220</v>
      </c>
      <c r="H268" s="21">
        <v>1</v>
      </c>
      <c r="I268" s="23"/>
      <c r="J268" s="24">
        <v>14269.43</v>
      </c>
      <c r="K268" s="24">
        <v>14269.43</v>
      </c>
      <c r="L268" s="21">
        <v>33</v>
      </c>
    </row>
    <row r="269" spans="1:12" ht="27.6">
      <c r="A269" s="21" t="s">
        <v>294</v>
      </c>
      <c r="B269" s="21" t="s">
        <v>2171</v>
      </c>
      <c r="C269" s="21" t="s">
        <v>2439</v>
      </c>
      <c r="D269" s="21" t="s">
        <v>165</v>
      </c>
      <c r="E269" s="22" t="s">
        <v>2441</v>
      </c>
      <c r="F269" s="22" t="s">
        <v>2403</v>
      </c>
      <c r="G269" s="21" t="s">
        <v>197</v>
      </c>
      <c r="H269" s="21">
        <v>40</v>
      </c>
      <c r="I269" s="23">
        <v>0</v>
      </c>
      <c r="J269" s="24">
        <v>68.290000000000006</v>
      </c>
      <c r="K269" s="24">
        <v>2731.6</v>
      </c>
      <c r="L269" s="21">
        <v>33</v>
      </c>
    </row>
    <row r="270" spans="1:12" ht="27.6">
      <c r="A270" s="21" t="s">
        <v>294</v>
      </c>
      <c r="B270" s="21" t="s">
        <v>2171</v>
      </c>
      <c r="C270" s="21" t="s">
        <v>2439</v>
      </c>
      <c r="D270" s="21" t="s">
        <v>165</v>
      </c>
      <c r="E270" s="22" t="s">
        <v>2440</v>
      </c>
      <c r="F270" s="22" t="s">
        <v>2403</v>
      </c>
      <c r="G270" s="21" t="s">
        <v>197</v>
      </c>
      <c r="H270" s="21">
        <v>1.25</v>
      </c>
      <c r="I270" s="23">
        <v>0</v>
      </c>
      <c r="J270" s="24">
        <v>204.55</v>
      </c>
      <c r="K270" s="24">
        <v>255.68</v>
      </c>
      <c r="L270" s="21">
        <v>33</v>
      </c>
    </row>
    <row r="271" spans="1:12">
      <c r="A271" t="s">
        <v>294</v>
      </c>
      <c r="B271" t="s">
        <v>2172</v>
      </c>
      <c r="C271" t="s">
        <v>2490</v>
      </c>
      <c r="D271" t="s">
        <v>165</v>
      </c>
      <c r="E271" s="20" t="s">
        <v>2491</v>
      </c>
      <c r="F271" s="20" t="s">
        <v>2175</v>
      </c>
      <c r="G271" t="s">
        <v>197</v>
      </c>
      <c r="H271">
        <v>20</v>
      </c>
      <c r="I271" s="4">
        <v>0.34</v>
      </c>
      <c r="J271" s="9">
        <v>49.04</v>
      </c>
      <c r="K271" s="9">
        <v>1314.27</v>
      </c>
      <c r="L271">
        <v>33</v>
      </c>
    </row>
    <row r="272" spans="1:12">
      <c r="A272" t="s">
        <v>294</v>
      </c>
      <c r="B272" t="s">
        <v>2172</v>
      </c>
      <c r="C272" t="s">
        <v>2492</v>
      </c>
      <c r="D272" t="s">
        <v>165</v>
      </c>
      <c r="E272" s="20" t="s">
        <v>2493</v>
      </c>
      <c r="F272" s="20" t="s">
        <v>2392</v>
      </c>
      <c r="G272" t="s">
        <v>220</v>
      </c>
      <c r="H272">
        <v>3.8499999999999998E-4</v>
      </c>
      <c r="I272" s="4">
        <v>0</v>
      </c>
      <c r="J272" s="9">
        <v>14407.55</v>
      </c>
      <c r="K272" s="9">
        <v>5.54</v>
      </c>
      <c r="L272">
        <v>33</v>
      </c>
    </row>
    <row r="273" spans="1:12">
      <c r="A273" t="s">
        <v>294</v>
      </c>
      <c r="B273" t="s">
        <v>2172</v>
      </c>
      <c r="C273" t="s">
        <v>2494</v>
      </c>
      <c r="D273" t="s">
        <v>165</v>
      </c>
      <c r="E273" s="20" t="s">
        <v>2495</v>
      </c>
      <c r="F273" s="20" t="s">
        <v>2392</v>
      </c>
      <c r="G273" t="s">
        <v>220</v>
      </c>
      <c r="H273">
        <v>1.3749999999999999E-3</v>
      </c>
      <c r="I273" s="4">
        <v>0</v>
      </c>
      <c r="J273" s="9">
        <v>390000</v>
      </c>
      <c r="K273" s="9">
        <v>536.25</v>
      </c>
      <c r="L273">
        <v>33</v>
      </c>
    </row>
    <row r="274" spans="1:12" ht="27.6">
      <c r="A274" t="s">
        <v>294</v>
      </c>
      <c r="B274" t="s">
        <v>2172</v>
      </c>
      <c r="C274" t="s">
        <v>2496</v>
      </c>
      <c r="D274" t="s">
        <v>165</v>
      </c>
      <c r="E274" s="20" t="s">
        <v>2497</v>
      </c>
      <c r="F274" s="20" t="s">
        <v>2175</v>
      </c>
      <c r="G274" t="s">
        <v>197</v>
      </c>
      <c r="H274">
        <v>40</v>
      </c>
      <c r="I274" s="4">
        <v>0.34</v>
      </c>
      <c r="J274" s="9">
        <v>31.72</v>
      </c>
      <c r="K274" s="9">
        <v>1700.19</v>
      </c>
      <c r="L274">
        <v>33</v>
      </c>
    </row>
    <row r="275" spans="1:12" ht="27.6">
      <c r="A275" t="s">
        <v>294</v>
      </c>
      <c r="B275" t="s">
        <v>2172</v>
      </c>
      <c r="C275" t="s">
        <v>2498</v>
      </c>
      <c r="D275" t="s">
        <v>165</v>
      </c>
      <c r="E275" s="20" t="s">
        <v>2499</v>
      </c>
      <c r="F275" s="20" t="s">
        <v>2175</v>
      </c>
      <c r="G275" t="s">
        <v>197</v>
      </c>
      <c r="H275">
        <v>80</v>
      </c>
      <c r="I275" s="4">
        <v>0.34</v>
      </c>
      <c r="J275" s="9">
        <v>29.47</v>
      </c>
      <c r="K275" s="9">
        <v>3159.18</v>
      </c>
      <c r="L275">
        <v>33</v>
      </c>
    </row>
    <row r="276" spans="1:12" ht="27.6">
      <c r="A276" t="s">
        <v>294</v>
      </c>
      <c r="B276" t="s">
        <v>2172</v>
      </c>
      <c r="C276" t="s">
        <v>2235</v>
      </c>
      <c r="D276" t="s">
        <v>165</v>
      </c>
      <c r="E276" s="20" t="s">
        <v>2422</v>
      </c>
      <c r="F276" s="20" t="s">
        <v>2175</v>
      </c>
      <c r="G276" t="s">
        <v>197</v>
      </c>
      <c r="H276">
        <v>160</v>
      </c>
      <c r="I276" s="4">
        <v>0.34</v>
      </c>
      <c r="J276" s="9">
        <v>21.3</v>
      </c>
      <c r="K276" s="9">
        <v>4566.72</v>
      </c>
      <c r="L276">
        <v>33</v>
      </c>
    </row>
    <row r="277" spans="1:12">
      <c r="A277" s="21" t="s">
        <v>297</v>
      </c>
      <c r="B277" s="21" t="s">
        <v>2171</v>
      </c>
      <c r="C277" s="21" t="s">
        <v>298</v>
      </c>
      <c r="D277" s="21" t="s">
        <v>165</v>
      </c>
      <c r="E277" s="22" t="s">
        <v>2099</v>
      </c>
      <c r="F277" s="22" t="s">
        <v>133</v>
      </c>
      <c r="G277" s="21" t="s">
        <v>254</v>
      </c>
      <c r="H277" s="21">
        <v>1</v>
      </c>
      <c r="I277" s="23"/>
      <c r="J277" s="24">
        <v>60</v>
      </c>
      <c r="K277" s="24">
        <v>60</v>
      </c>
      <c r="L277" s="21">
        <v>33</v>
      </c>
    </row>
    <row r="278" spans="1:12">
      <c r="A278" t="s">
        <v>297</v>
      </c>
      <c r="B278" t="s">
        <v>2172</v>
      </c>
      <c r="C278" t="s">
        <v>2500</v>
      </c>
      <c r="D278" t="s">
        <v>165</v>
      </c>
      <c r="E278" s="20" t="s">
        <v>2501</v>
      </c>
      <c r="F278" s="20" t="s">
        <v>2230</v>
      </c>
      <c r="G278" t="s">
        <v>254</v>
      </c>
      <c r="H278">
        <v>1</v>
      </c>
      <c r="I278" s="4">
        <v>0</v>
      </c>
      <c r="J278" s="9">
        <v>60</v>
      </c>
      <c r="K278" s="9">
        <v>60</v>
      </c>
      <c r="L278">
        <v>33</v>
      </c>
    </row>
    <row r="279" spans="1:12" ht="41.4">
      <c r="A279" s="21" t="s">
        <v>300</v>
      </c>
      <c r="B279" s="21" t="s">
        <v>2171</v>
      </c>
      <c r="C279" s="21" t="s">
        <v>2100</v>
      </c>
      <c r="D279" s="21" t="s">
        <v>191</v>
      </c>
      <c r="E279" s="22" t="s">
        <v>2101</v>
      </c>
      <c r="F279" s="22"/>
      <c r="G279" s="21" t="s">
        <v>236</v>
      </c>
      <c r="H279" s="21">
        <v>1</v>
      </c>
      <c r="I279" s="23"/>
      <c r="J279" s="24">
        <v>280.94</v>
      </c>
      <c r="K279" s="24">
        <v>280.94</v>
      </c>
      <c r="L279" s="21">
        <v>33</v>
      </c>
    </row>
    <row r="280" spans="1:12" ht="55.2">
      <c r="A280" s="21" t="s">
        <v>300</v>
      </c>
      <c r="B280" s="21" t="s">
        <v>2171</v>
      </c>
      <c r="C280" s="21" t="s">
        <v>2502</v>
      </c>
      <c r="D280" s="21" t="s">
        <v>191</v>
      </c>
      <c r="E280" s="22" t="s">
        <v>2503</v>
      </c>
      <c r="F280" s="22"/>
      <c r="G280" s="21" t="s">
        <v>254</v>
      </c>
      <c r="H280" s="21">
        <v>0.2576</v>
      </c>
      <c r="I280" s="23">
        <v>0</v>
      </c>
      <c r="J280" s="24">
        <v>10.86</v>
      </c>
      <c r="K280" s="24">
        <v>2.79</v>
      </c>
      <c r="L280" s="21">
        <v>33</v>
      </c>
    </row>
    <row r="281" spans="1:12" ht="69">
      <c r="A281" s="21" t="s">
        <v>300</v>
      </c>
      <c r="B281" s="21" t="s">
        <v>2171</v>
      </c>
      <c r="C281" s="21" t="s">
        <v>2504</v>
      </c>
      <c r="D281" s="21" t="s">
        <v>191</v>
      </c>
      <c r="E281" s="22" t="s">
        <v>2505</v>
      </c>
      <c r="F281" s="22"/>
      <c r="G281" s="21" t="s">
        <v>2462</v>
      </c>
      <c r="H281" s="21">
        <v>2.9600000000000001E-2</v>
      </c>
      <c r="I281" s="23">
        <v>0</v>
      </c>
      <c r="J281" s="24">
        <v>817.26</v>
      </c>
      <c r="K281" s="24">
        <v>24.19</v>
      </c>
      <c r="L281" s="21">
        <v>33</v>
      </c>
    </row>
    <row r="282" spans="1:12" ht="27.6">
      <c r="A282" s="21" t="s">
        <v>300</v>
      </c>
      <c r="B282" s="21" t="s">
        <v>2171</v>
      </c>
      <c r="C282" s="21" t="s">
        <v>2506</v>
      </c>
      <c r="D282" s="21" t="s">
        <v>191</v>
      </c>
      <c r="E282" s="22" t="s">
        <v>2507</v>
      </c>
      <c r="F282" s="22"/>
      <c r="G282" s="21" t="s">
        <v>197</v>
      </c>
      <c r="H282" s="21">
        <v>1.9199999999999998E-2</v>
      </c>
      <c r="I282" s="23">
        <v>0</v>
      </c>
      <c r="J282" s="24">
        <v>161.83000000000001</v>
      </c>
      <c r="K282" s="24">
        <v>3.1</v>
      </c>
      <c r="L282" s="21">
        <v>33</v>
      </c>
    </row>
    <row r="283" spans="1:12" ht="41.4">
      <c r="A283" s="21" t="s">
        <v>300</v>
      </c>
      <c r="B283" s="21" t="s">
        <v>2171</v>
      </c>
      <c r="C283" s="21" t="s">
        <v>2508</v>
      </c>
      <c r="D283" s="21" t="s">
        <v>191</v>
      </c>
      <c r="E283" s="22" t="s">
        <v>2509</v>
      </c>
      <c r="F283" s="22"/>
      <c r="G283" s="21" t="s">
        <v>318</v>
      </c>
      <c r="H283" s="21">
        <v>0.49159999999999998</v>
      </c>
      <c r="I283" s="23">
        <v>0</v>
      </c>
      <c r="J283" s="24">
        <v>15.35</v>
      </c>
      <c r="K283" s="24">
        <v>7.54</v>
      </c>
      <c r="L283" s="21">
        <v>33</v>
      </c>
    </row>
    <row r="284" spans="1:12" ht="41.4">
      <c r="A284" s="21" t="s">
        <v>300</v>
      </c>
      <c r="B284" s="21" t="s">
        <v>2171</v>
      </c>
      <c r="C284" s="21" t="s">
        <v>2510</v>
      </c>
      <c r="D284" s="21" t="s">
        <v>191</v>
      </c>
      <c r="E284" s="22" t="s">
        <v>2511</v>
      </c>
      <c r="F284" s="22"/>
      <c r="G284" s="21" t="s">
        <v>2512</v>
      </c>
      <c r="H284" s="21">
        <v>7.7299999999999994E-2</v>
      </c>
      <c r="I284" s="23">
        <v>0</v>
      </c>
      <c r="J284" s="24">
        <v>3.9</v>
      </c>
      <c r="K284" s="24">
        <v>0.3</v>
      </c>
      <c r="L284" s="21">
        <v>33</v>
      </c>
    </row>
    <row r="285" spans="1:12" ht="27.6">
      <c r="A285" s="21" t="s">
        <v>300</v>
      </c>
      <c r="B285" s="21" t="s">
        <v>2171</v>
      </c>
      <c r="C285" s="21" t="s">
        <v>2331</v>
      </c>
      <c r="D285" s="21" t="s">
        <v>191</v>
      </c>
      <c r="E285" s="22" t="s">
        <v>2332</v>
      </c>
      <c r="F285" s="22"/>
      <c r="G285" s="21" t="s">
        <v>197</v>
      </c>
      <c r="H285" s="21">
        <v>0.307</v>
      </c>
      <c r="I285" s="23">
        <v>0</v>
      </c>
      <c r="J285" s="24">
        <v>31.89</v>
      </c>
      <c r="K285" s="24">
        <v>9.7899999999999991</v>
      </c>
      <c r="L285" s="21">
        <v>33</v>
      </c>
    </row>
    <row r="286" spans="1:12" ht="27.6">
      <c r="A286" s="21" t="s">
        <v>300</v>
      </c>
      <c r="B286" s="21" t="s">
        <v>2171</v>
      </c>
      <c r="C286" s="21" t="s">
        <v>2513</v>
      </c>
      <c r="D286" s="21" t="s">
        <v>191</v>
      </c>
      <c r="E286" s="22" t="s">
        <v>2514</v>
      </c>
      <c r="F286" s="22"/>
      <c r="G286" s="21" t="s">
        <v>318</v>
      </c>
      <c r="H286" s="21">
        <v>3.3641000000000001</v>
      </c>
      <c r="I286" s="23">
        <v>0</v>
      </c>
      <c r="J286" s="24">
        <v>8.2899999999999991</v>
      </c>
      <c r="K286" s="24">
        <v>27.88</v>
      </c>
      <c r="L286" s="21">
        <v>33</v>
      </c>
    </row>
    <row r="287" spans="1:12" ht="27.6">
      <c r="A287" s="21" t="s">
        <v>300</v>
      </c>
      <c r="B287" s="21" t="s">
        <v>2171</v>
      </c>
      <c r="C287" s="21" t="s">
        <v>2515</v>
      </c>
      <c r="D287" s="21" t="s">
        <v>191</v>
      </c>
      <c r="E287" s="22" t="s">
        <v>2516</v>
      </c>
      <c r="F287" s="22"/>
      <c r="G287" s="21" t="s">
        <v>197</v>
      </c>
      <c r="H287" s="21">
        <v>0.1023</v>
      </c>
      <c r="I287" s="23">
        <v>0</v>
      </c>
      <c r="J287" s="24">
        <v>59.23</v>
      </c>
      <c r="K287" s="24">
        <v>6.05</v>
      </c>
      <c r="L287" s="21">
        <v>33</v>
      </c>
    </row>
    <row r="288" spans="1:12" ht="69">
      <c r="A288" s="21" t="s">
        <v>300</v>
      </c>
      <c r="B288" s="21" t="s">
        <v>2171</v>
      </c>
      <c r="C288" s="21" t="s">
        <v>2517</v>
      </c>
      <c r="D288" s="21" t="s">
        <v>191</v>
      </c>
      <c r="E288" s="22" t="s">
        <v>2518</v>
      </c>
      <c r="F288" s="22"/>
      <c r="G288" s="21" t="s">
        <v>2459</v>
      </c>
      <c r="H288" s="21">
        <v>7.2700000000000001E-2</v>
      </c>
      <c r="I288" s="23">
        <v>0</v>
      </c>
      <c r="J288" s="24">
        <v>372.55</v>
      </c>
      <c r="K288" s="24">
        <v>27.08</v>
      </c>
      <c r="L288" s="21">
        <v>33</v>
      </c>
    </row>
    <row r="289" spans="1:12" ht="41.4">
      <c r="A289" t="s">
        <v>300</v>
      </c>
      <c r="B289" t="s">
        <v>2172</v>
      </c>
      <c r="C289" t="s">
        <v>2519</v>
      </c>
      <c r="D289" t="s">
        <v>191</v>
      </c>
      <c r="E289" s="20" t="s">
        <v>2520</v>
      </c>
      <c r="F289" s="20" t="s">
        <v>2230</v>
      </c>
      <c r="G289" t="s">
        <v>254</v>
      </c>
      <c r="H289">
        <v>0.27760000000000001</v>
      </c>
      <c r="I289" s="4">
        <v>0</v>
      </c>
      <c r="J289" s="9">
        <v>620.39</v>
      </c>
      <c r="K289" s="9">
        <v>172.22</v>
      </c>
      <c r="L289">
        <v>33</v>
      </c>
    </row>
    <row r="290" spans="1:12" ht="27.6">
      <c r="A290" s="21" t="s">
        <v>303</v>
      </c>
      <c r="B290" s="21" t="s">
        <v>2171</v>
      </c>
      <c r="C290" s="21" t="s">
        <v>2102</v>
      </c>
      <c r="D290" s="21" t="s">
        <v>191</v>
      </c>
      <c r="E290" s="22" t="s">
        <v>2103</v>
      </c>
      <c r="F290" s="22"/>
      <c r="G290" s="21" t="s">
        <v>220</v>
      </c>
      <c r="H290" s="21">
        <v>1</v>
      </c>
      <c r="I290" s="23"/>
      <c r="J290" s="24">
        <v>43.77</v>
      </c>
      <c r="K290" s="24">
        <v>43.77</v>
      </c>
      <c r="L290" s="21">
        <v>33</v>
      </c>
    </row>
    <row r="291" spans="1:12" ht="27.6">
      <c r="A291" s="21" t="s">
        <v>303</v>
      </c>
      <c r="B291" s="21" t="s">
        <v>2171</v>
      </c>
      <c r="C291" s="21" t="s">
        <v>2331</v>
      </c>
      <c r="D291" s="21" t="s">
        <v>191</v>
      </c>
      <c r="E291" s="22" t="s">
        <v>2332</v>
      </c>
      <c r="F291" s="22"/>
      <c r="G291" s="21" t="s">
        <v>197</v>
      </c>
      <c r="H291" s="21">
        <v>0.58079999999999998</v>
      </c>
      <c r="I291" s="23">
        <v>0</v>
      </c>
      <c r="J291" s="24">
        <v>31.89</v>
      </c>
      <c r="K291" s="24">
        <v>18.52</v>
      </c>
      <c r="L291" s="21">
        <v>33</v>
      </c>
    </row>
    <row r="292" spans="1:12" ht="41.4">
      <c r="A292" s="21" t="s">
        <v>303</v>
      </c>
      <c r="B292" s="21" t="s">
        <v>2171</v>
      </c>
      <c r="C292" s="21" t="s">
        <v>2521</v>
      </c>
      <c r="D292" s="21" t="s">
        <v>191</v>
      </c>
      <c r="E292" s="22" t="s">
        <v>2522</v>
      </c>
      <c r="F292" s="22"/>
      <c r="G292" s="21" t="s">
        <v>2462</v>
      </c>
      <c r="H292" s="21">
        <v>0.26029999999999998</v>
      </c>
      <c r="I292" s="23">
        <v>0</v>
      </c>
      <c r="J292" s="24">
        <v>45.08</v>
      </c>
      <c r="K292" s="24">
        <v>11.73</v>
      </c>
      <c r="L292" s="21">
        <v>33</v>
      </c>
    </row>
    <row r="293" spans="1:12" ht="41.4">
      <c r="A293" s="21" t="s">
        <v>303</v>
      </c>
      <c r="B293" s="21" t="s">
        <v>2171</v>
      </c>
      <c r="C293" s="21" t="s">
        <v>2523</v>
      </c>
      <c r="D293" s="21" t="s">
        <v>191</v>
      </c>
      <c r="E293" s="22" t="s">
        <v>2524</v>
      </c>
      <c r="F293" s="22"/>
      <c r="G293" s="21" t="s">
        <v>2459</v>
      </c>
      <c r="H293" s="21">
        <v>0.32050000000000001</v>
      </c>
      <c r="I293" s="23">
        <v>0</v>
      </c>
      <c r="J293" s="24">
        <v>42.2</v>
      </c>
      <c r="K293" s="24">
        <v>13.52</v>
      </c>
      <c r="L293" s="21">
        <v>33</v>
      </c>
    </row>
    <row r="294" spans="1:12" ht="41.4">
      <c r="A294" s="21" t="s">
        <v>306</v>
      </c>
      <c r="B294" s="21" t="s">
        <v>2171</v>
      </c>
      <c r="C294" s="21" t="s">
        <v>2104</v>
      </c>
      <c r="D294" s="21" t="s">
        <v>191</v>
      </c>
      <c r="E294" s="22" t="s">
        <v>2105</v>
      </c>
      <c r="F294" s="22"/>
      <c r="G294" s="21" t="s">
        <v>254</v>
      </c>
      <c r="H294" s="21">
        <v>1</v>
      </c>
      <c r="I294" s="23"/>
      <c r="J294" s="24">
        <v>575.45000000000005</v>
      </c>
      <c r="K294" s="24">
        <v>575.45000000000005</v>
      </c>
      <c r="L294" s="21">
        <v>33</v>
      </c>
    </row>
    <row r="295" spans="1:12" ht="27.6">
      <c r="A295" s="21" t="s">
        <v>306</v>
      </c>
      <c r="B295" s="21" t="s">
        <v>2171</v>
      </c>
      <c r="C295" s="21" t="s">
        <v>2331</v>
      </c>
      <c r="D295" s="21" t="s">
        <v>191</v>
      </c>
      <c r="E295" s="22" t="s">
        <v>2332</v>
      </c>
      <c r="F295" s="22"/>
      <c r="G295" s="21" t="s">
        <v>197</v>
      </c>
      <c r="H295" s="21">
        <v>2.3908</v>
      </c>
      <c r="I295" s="23">
        <v>0</v>
      </c>
      <c r="J295" s="24">
        <v>31.89</v>
      </c>
      <c r="K295" s="24">
        <v>76.239999999999995</v>
      </c>
      <c r="L295" s="21">
        <v>33</v>
      </c>
    </row>
    <row r="296" spans="1:12" ht="55.2">
      <c r="A296" s="21" t="s">
        <v>306</v>
      </c>
      <c r="B296" s="21" t="s">
        <v>2171</v>
      </c>
      <c r="C296" s="21" t="s">
        <v>2525</v>
      </c>
      <c r="D296" s="21" t="s">
        <v>191</v>
      </c>
      <c r="E296" s="22" t="s">
        <v>2526</v>
      </c>
      <c r="F296" s="22"/>
      <c r="G296" s="21" t="s">
        <v>2459</v>
      </c>
      <c r="H296" s="21">
        <v>0.73129999999999995</v>
      </c>
      <c r="I296" s="23">
        <v>0</v>
      </c>
      <c r="J296" s="24">
        <v>0.41</v>
      </c>
      <c r="K296" s="24">
        <v>0.28999999999999998</v>
      </c>
      <c r="L296" s="21">
        <v>34</v>
      </c>
    </row>
    <row r="297" spans="1:12" ht="27.6">
      <c r="A297" s="21" t="s">
        <v>306</v>
      </c>
      <c r="B297" s="21" t="s">
        <v>2171</v>
      </c>
      <c r="C297" s="21" t="s">
        <v>2527</v>
      </c>
      <c r="D297" s="21" t="s">
        <v>191</v>
      </c>
      <c r="E297" s="22" t="s">
        <v>2528</v>
      </c>
      <c r="F297" s="22"/>
      <c r="G297" s="21" t="s">
        <v>197</v>
      </c>
      <c r="H297" s="21">
        <v>1.5068999999999999</v>
      </c>
      <c r="I297" s="23">
        <v>0</v>
      </c>
      <c r="J297" s="24">
        <v>35.78</v>
      </c>
      <c r="K297" s="24">
        <v>53.91</v>
      </c>
      <c r="L297" s="21">
        <v>34</v>
      </c>
    </row>
    <row r="298" spans="1:12" ht="55.2">
      <c r="A298" s="21" t="s">
        <v>306</v>
      </c>
      <c r="B298" s="21" t="s">
        <v>2171</v>
      </c>
      <c r="C298" s="21" t="s">
        <v>2529</v>
      </c>
      <c r="D298" s="21" t="s">
        <v>191</v>
      </c>
      <c r="E298" s="22" t="s">
        <v>2530</v>
      </c>
      <c r="F298" s="22"/>
      <c r="G298" s="21" t="s">
        <v>2462</v>
      </c>
      <c r="H298" s="21">
        <v>0.77559999999999996</v>
      </c>
      <c r="I298" s="23">
        <v>0</v>
      </c>
      <c r="J298" s="24">
        <v>2.2400000000000002</v>
      </c>
      <c r="K298" s="24">
        <v>1.73</v>
      </c>
      <c r="L298" s="21">
        <v>34</v>
      </c>
    </row>
    <row r="299" spans="1:12">
      <c r="A299" t="s">
        <v>306</v>
      </c>
      <c r="B299" t="s">
        <v>2172</v>
      </c>
      <c r="C299" t="s">
        <v>2531</v>
      </c>
      <c r="D299" t="s">
        <v>191</v>
      </c>
      <c r="E299" s="20" t="s">
        <v>2532</v>
      </c>
      <c r="F299" s="20" t="s">
        <v>2230</v>
      </c>
      <c r="G299" t="s">
        <v>318</v>
      </c>
      <c r="H299">
        <v>215.70580000000001</v>
      </c>
      <c r="I299" s="4">
        <v>0</v>
      </c>
      <c r="J299" s="9">
        <v>0.66</v>
      </c>
      <c r="K299" s="9">
        <v>142.36000000000001</v>
      </c>
      <c r="L299">
        <v>34</v>
      </c>
    </row>
    <row r="300" spans="1:12" ht="27.6">
      <c r="A300" t="s">
        <v>306</v>
      </c>
      <c r="B300" t="s">
        <v>2172</v>
      </c>
      <c r="C300" t="s">
        <v>2533</v>
      </c>
      <c r="D300" t="s">
        <v>191</v>
      </c>
      <c r="E300" s="20" t="s">
        <v>2534</v>
      </c>
      <c r="F300" s="20" t="s">
        <v>2230</v>
      </c>
      <c r="G300" t="s">
        <v>254</v>
      </c>
      <c r="H300">
        <v>0.84130000000000005</v>
      </c>
      <c r="I300" s="4">
        <v>0</v>
      </c>
      <c r="J300" s="9">
        <v>105</v>
      </c>
      <c r="K300" s="9">
        <v>88.33</v>
      </c>
      <c r="L300">
        <v>34</v>
      </c>
    </row>
    <row r="301" spans="1:12" ht="27.6">
      <c r="A301" t="s">
        <v>306</v>
      </c>
      <c r="B301" t="s">
        <v>2172</v>
      </c>
      <c r="C301" t="s">
        <v>2535</v>
      </c>
      <c r="D301" t="s">
        <v>191</v>
      </c>
      <c r="E301" s="20" t="s">
        <v>2536</v>
      </c>
      <c r="F301" s="20" t="s">
        <v>2230</v>
      </c>
      <c r="G301" t="s">
        <v>254</v>
      </c>
      <c r="H301">
        <v>0.59919999999999995</v>
      </c>
      <c r="I301" s="4">
        <v>0</v>
      </c>
      <c r="J301" s="9">
        <v>354.8</v>
      </c>
      <c r="K301" s="9">
        <v>212.59</v>
      </c>
      <c r="L301">
        <v>34</v>
      </c>
    </row>
    <row r="302" spans="1:12" ht="55.2">
      <c r="A302" s="21" t="s">
        <v>309</v>
      </c>
      <c r="B302" s="21" t="s">
        <v>2171</v>
      </c>
      <c r="C302" s="21" t="s">
        <v>2106</v>
      </c>
      <c r="D302" s="21" t="s">
        <v>191</v>
      </c>
      <c r="E302" s="22" t="s">
        <v>2107</v>
      </c>
      <c r="F302" s="22"/>
      <c r="G302" s="21" t="s">
        <v>167</v>
      </c>
      <c r="H302" s="21">
        <v>1</v>
      </c>
      <c r="I302" s="23"/>
      <c r="J302" s="24">
        <v>165.95</v>
      </c>
      <c r="K302" s="24">
        <v>165.95</v>
      </c>
      <c r="L302" s="21">
        <v>34</v>
      </c>
    </row>
    <row r="303" spans="1:12" ht="41.4">
      <c r="A303" s="21" t="s">
        <v>309</v>
      </c>
      <c r="B303" s="21" t="s">
        <v>2171</v>
      </c>
      <c r="C303" s="21" t="s">
        <v>2537</v>
      </c>
      <c r="D303" s="21" t="s">
        <v>191</v>
      </c>
      <c r="E303" s="22" t="s">
        <v>2538</v>
      </c>
      <c r="F303" s="22"/>
      <c r="G303" s="21" t="s">
        <v>2459</v>
      </c>
      <c r="H303" s="21">
        <v>9.8000000000000004E-2</v>
      </c>
      <c r="I303" s="23">
        <v>0</v>
      </c>
      <c r="J303" s="24">
        <v>44.71</v>
      </c>
      <c r="K303" s="24">
        <v>4.38</v>
      </c>
      <c r="L303" s="21">
        <v>34</v>
      </c>
    </row>
    <row r="304" spans="1:12" ht="27.6">
      <c r="A304" s="21" t="s">
        <v>309</v>
      </c>
      <c r="B304" s="21" t="s">
        <v>2171</v>
      </c>
      <c r="C304" s="21" t="s">
        <v>2539</v>
      </c>
      <c r="D304" s="21" t="s">
        <v>191</v>
      </c>
      <c r="E304" s="22" t="s">
        <v>2540</v>
      </c>
      <c r="F304" s="22"/>
      <c r="G304" s="21" t="s">
        <v>197</v>
      </c>
      <c r="H304" s="21">
        <v>0.88200000000000001</v>
      </c>
      <c r="I304" s="23">
        <v>0</v>
      </c>
      <c r="J304" s="24">
        <v>32.770000000000003</v>
      </c>
      <c r="K304" s="24">
        <v>28.9</v>
      </c>
      <c r="L304" s="21">
        <v>34</v>
      </c>
    </row>
    <row r="305" spans="1:12" ht="41.4">
      <c r="A305" s="21" t="s">
        <v>309</v>
      </c>
      <c r="B305" s="21" t="s">
        <v>2171</v>
      </c>
      <c r="C305" s="21" t="s">
        <v>2541</v>
      </c>
      <c r="D305" s="21" t="s">
        <v>191</v>
      </c>
      <c r="E305" s="22" t="s">
        <v>2542</v>
      </c>
      <c r="F305" s="22"/>
      <c r="G305" s="21" t="s">
        <v>2462</v>
      </c>
      <c r="H305" s="21">
        <v>2.4E-2</v>
      </c>
      <c r="I305" s="23">
        <v>0</v>
      </c>
      <c r="J305" s="24">
        <v>46.36</v>
      </c>
      <c r="K305" s="24">
        <v>1.1100000000000001</v>
      </c>
      <c r="L305" s="21">
        <v>34</v>
      </c>
    </row>
    <row r="306" spans="1:12" ht="27.6">
      <c r="A306" s="21" t="s">
        <v>309</v>
      </c>
      <c r="B306" s="21" t="s">
        <v>2171</v>
      </c>
      <c r="C306" s="21" t="s">
        <v>2327</v>
      </c>
      <c r="D306" s="21" t="s">
        <v>191</v>
      </c>
      <c r="E306" s="22" t="s">
        <v>2328</v>
      </c>
      <c r="F306" s="22"/>
      <c r="G306" s="21" t="s">
        <v>197</v>
      </c>
      <c r="H306" s="21">
        <v>2.1419999999999999</v>
      </c>
      <c r="I306" s="23">
        <v>0</v>
      </c>
      <c r="J306" s="24">
        <v>40.74</v>
      </c>
      <c r="K306" s="24">
        <v>87.26</v>
      </c>
      <c r="L306" s="21">
        <v>34</v>
      </c>
    </row>
    <row r="307" spans="1:12">
      <c r="A307" t="s">
        <v>309</v>
      </c>
      <c r="B307" t="s">
        <v>2172</v>
      </c>
      <c r="C307" t="s">
        <v>2543</v>
      </c>
      <c r="D307" t="s">
        <v>191</v>
      </c>
      <c r="E307" s="20" t="s">
        <v>2544</v>
      </c>
      <c r="F307" s="20" t="s">
        <v>2230</v>
      </c>
      <c r="G307" t="s">
        <v>318</v>
      </c>
      <c r="H307">
        <v>3.4000000000000002E-2</v>
      </c>
      <c r="I307" s="4">
        <v>0</v>
      </c>
      <c r="J307" s="9">
        <v>19.91</v>
      </c>
      <c r="K307" s="9">
        <v>0.67</v>
      </c>
      <c r="L307">
        <v>34</v>
      </c>
    </row>
    <row r="308" spans="1:12" ht="27.6">
      <c r="A308" t="s">
        <v>309</v>
      </c>
      <c r="B308" t="s">
        <v>2172</v>
      </c>
      <c r="C308" t="s">
        <v>2545</v>
      </c>
      <c r="D308" t="s">
        <v>191</v>
      </c>
      <c r="E308" s="20" t="s">
        <v>2546</v>
      </c>
      <c r="F308" s="20" t="s">
        <v>2230</v>
      </c>
      <c r="G308" t="s">
        <v>236</v>
      </c>
      <c r="H308">
        <v>1.796</v>
      </c>
      <c r="I308" s="4">
        <v>0</v>
      </c>
      <c r="J308" s="9">
        <v>2.99</v>
      </c>
      <c r="K308" s="9">
        <v>5.37</v>
      </c>
      <c r="L308">
        <v>34</v>
      </c>
    </row>
    <row r="309" spans="1:12" ht="27.6">
      <c r="A309" t="s">
        <v>309</v>
      </c>
      <c r="B309" t="s">
        <v>2172</v>
      </c>
      <c r="C309" t="s">
        <v>2547</v>
      </c>
      <c r="D309" t="s">
        <v>191</v>
      </c>
      <c r="E309" s="20" t="s">
        <v>2548</v>
      </c>
      <c r="F309" s="20" t="s">
        <v>2230</v>
      </c>
      <c r="G309" t="s">
        <v>2444</v>
      </c>
      <c r="H309">
        <v>9.5499999999999995E-3</v>
      </c>
      <c r="I309" s="4">
        <v>0</v>
      </c>
      <c r="J309" s="9">
        <v>5.64</v>
      </c>
      <c r="K309" s="9">
        <v>0.05</v>
      </c>
      <c r="L309">
        <v>34</v>
      </c>
    </row>
    <row r="310" spans="1:12" ht="27.6">
      <c r="A310" t="s">
        <v>309</v>
      </c>
      <c r="B310" t="s">
        <v>2172</v>
      </c>
      <c r="C310" t="s">
        <v>2549</v>
      </c>
      <c r="D310" t="s">
        <v>191</v>
      </c>
      <c r="E310" s="20" t="s">
        <v>2550</v>
      </c>
      <c r="F310" s="20" t="s">
        <v>2230</v>
      </c>
      <c r="G310" t="s">
        <v>236</v>
      </c>
      <c r="H310">
        <v>1.5549999999999999</v>
      </c>
      <c r="I310" s="4">
        <v>0</v>
      </c>
      <c r="J310" s="9">
        <v>8.56</v>
      </c>
      <c r="K310" s="9">
        <v>13.31</v>
      </c>
      <c r="L310">
        <v>34</v>
      </c>
    </row>
    <row r="311" spans="1:12">
      <c r="A311" t="s">
        <v>309</v>
      </c>
      <c r="B311" t="s">
        <v>2172</v>
      </c>
      <c r="C311" t="s">
        <v>2551</v>
      </c>
      <c r="D311" t="s">
        <v>191</v>
      </c>
      <c r="E311" s="20" t="s">
        <v>2552</v>
      </c>
      <c r="F311" s="20" t="s">
        <v>2230</v>
      </c>
      <c r="G311" t="s">
        <v>318</v>
      </c>
      <c r="H311">
        <v>1.2999999999999999E-2</v>
      </c>
      <c r="I311" s="4">
        <v>0</v>
      </c>
      <c r="J311" s="9">
        <v>21.62</v>
      </c>
      <c r="K311" s="9">
        <v>0.28000000000000003</v>
      </c>
      <c r="L311">
        <v>34</v>
      </c>
    </row>
    <row r="312" spans="1:12">
      <c r="A312" t="s">
        <v>309</v>
      </c>
      <c r="B312" t="s">
        <v>2172</v>
      </c>
      <c r="C312" t="s">
        <v>2553</v>
      </c>
      <c r="D312" t="s">
        <v>191</v>
      </c>
      <c r="E312" s="20" t="s">
        <v>2554</v>
      </c>
      <c r="F312" s="20" t="s">
        <v>2230</v>
      </c>
      <c r="G312" t="s">
        <v>318</v>
      </c>
      <c r="H312">
        <v>3.2000000000000001E-2</v>
      </c>
      <c r="I312" s="4">
        <v>0</v>
      </c>
      <c r="J312" s="9">
        <v>24.11</v>
      </c>
      <c r="K312" s="9">
        <v>0.77</v>
      </c>
      <c r="L312">
        <v>34</v>
      </c>
    </row>
    <row r="313" spans="1:12">
      <c r="A313" t="s">
        <v>309</v>
      </c>
      <c r="B313" t="s">
        <v>2172</v>
      </c>
      <c r="C313" t="s">
        <v>2555</v>
      </c>
      <c r="D313" t="s">
        <v>191</v>
      </c>
      <c r="E313" s="20" t="s">
        <v>2556</v>
      </c>
      <c r="F313" s="20" t="s">
        <v>2230</v>
      </c>
      <c r="G313" t="s">
        <v>236</v>
      </c>
      <c r="H313">
        <v>0.6</v>
      </c>
      <c r="I313" s="4">
        <v>0</v>
      </c>
      <c r="J313" s="9">
        <v>14.2</v>
      </c>
      <c r="K313" s="9">
        <v>8.52</v>
      </c>
      <c r="L313">
        <v>34</v>
      </c>
    </row>
    <row r="314" spans="1:12" ht="27.6">
      <c r="A314" t="s">
        <v>309</v>
      </c>
      <c r="B314" t="s">
        <v>2172</v>
      </c>
      <c r="C314" t="s">
        <v>2557</v>
      </c>
      <c r="D314" t="s">
        <v>191</v>
      </c>
      <c r="E314" s="20" t="s">
        <v>2558</v>
      </c>
      <c r="F314" s="20" t="s">
        <v>2230</v>
      </c>
      <c r="G314" t="s">
        <v>167</v>
      </c>
      <c r="H314">
        <v>0.33400000000000002</v>
      </c>
      <c r="I314" s="4">
        <v>0</v>
      </c>
      <c r="J314" s="9">
        <v>45.9</v>
      </c>
      <c r="K314" s="9">
        <v>15.33</v>
      </c>
      <c r="L314">
        <v>34</v>
      </c>
    </row>
    <row r="315" spans="1:12" ht="41.4">
      <c r="A315" s="21" t="s">
        <v>312</v>
      </c>
      <c r="B315" s="21" t="s">
        <v>2171</v>
      </c>
      <c r="C315" s="21" t="s">
        <v>2108</v>
      </c>
      <c r="D315" s="21" t="s">
        <v>191</v>
      </c>
      <c r="E315" s="22" t="s">
        <v>2109</v>
      </c>
      <c r="F315" s="22"/>
      <c r="G315" s="21" t="s">
        <v>167</v>
      </c>
      <c r="H315" s="21">
        <v>1</v>
      </c>
      <c r="I315" s="23"/>
      <c r="J315" s="24">
        <v>87.68</v>
      </c>
      <c r="K315" s="24">
        <v>87.68</v>
      </c>
      <c r="L315" s="21">
        <v>34</v>
      </c>
    </row>
    <row r="316" spans="1:12" ht="27.6">
      <c r="A316" s="21" t="s">
        <v>312</v>
      </c>
      <c r="B316" s="21" t="s">
        <v>2171</v>
      </c>
      <c r="C316" s="21" t="s">
        <v>2327</v>
      </c>
      <c r="D316" s="21" t="s">
        <v>191</v>
      </c>
      <c r="E316" s="22" t="s">
        <v>2328</v>
      </c>
      <c r="F316" s="22"/>
      <c r="G316" s="21" t="s">
        <v>197</v>
      </c>
      <c r="H316" s="21">
        <v>1.0880000000000001</v>
      </c>
      <c r="I316" s="23">
        <v>0</v>
      </c>
      <c r="J316" s="24">
        <v>40.74</v>
      </c>
      <c r="K316" s="24">
        <v>44.32</v>
      </c>
      <c r="L316" s="21">
        <v>34</v>
      </c>
    </row>
    <row r="317" spans="1:12" ht="41.4">
      <c r="A317" s="21" t="s">
        <v>312</v>
      </c>
      <c r="B317" s="21" t="s">
        <v>2171</v>
      </c>
      <c r="C317" s="21" t="s">
        <v>2537</v>
      </c>
      <c r="D317" s="21" t="s">
        <v>191</v>
      </c>
      <c r="E317" s="22" t="s">
        <v>2538</v>
      </c>
      <c r="F317" s="22"/>
      <c r="G317" s="21" t="s">
        <v>2459</v>
      </c>
      <c r="H317" s="21">
        <v>5.2999999999999999E-2</v>
      </c>
      <c r="I317" s="23">
        <v>0</v>
      </c>
      <c r="J317" s="24">
        <v>44.71</v>
      </c>
      <c r="K317" s="24">
        <v>2.36</v>
      </c>
      <c r="L317" s="21">
        <v>34</v>
      </c>
    </row>
    <row r="318" spans="1:12" ht="27.6">
      <c r="A318" s="21" t="s">
        <v>312</v>
      </c>
      <c r="B318" s="21" t="s">
        <v>2171</v>
      </c>
      <c r="C318" s="21" t="s">
        <v>2539</v>
      </c>
      <c r="D318" s="21" t="s">
        <v>191</v>
      </c>
      <c r="E318" s="22" t="s">
        <v>2540</v>
      </c>
      <c r="F318" s="22"/>
      <c r="G318" s="21" t="s">
        <v>197</v>
      </c>
      <c r="H318" s="21">
        <v>0.47699999999999998</v>
      </c>
      <c r="I318" s="23">
        <v>0</v>
      </c>
      <c r="J318" s="24">
        <v>32.770000000000003</v>
      </c>
      <c r="K318" s="24">
        <v>15.63</v>
      </c>
      <c r="L318" s="21">
        <v>34</v>
      </c>
    </row>
    <row r="319" spans="1:12" ht="41.4">
      <c r="A319" s="21" t="s">
        <v>312</v>
      </c>
      <c r="B319" s="21" t="s">
        <v>2171</v>
      </c>
      <c r="C319" s="21" t="s">
        <v>2541</v>
      </c>
      <c r="D319" s="21" t="s">
        <v>191</v>
      </c>
      <c r="E319" s="22" t="s">
        <v>2542</v>
      </c>
      <c r="F319" s="22"/>
      <c r="G319" s="21" t="s">
        <v>2462</v>
      </c>
      <c r="H319" s="21">
        <v>1.2999999999999999E-2</v>
      </c>
      <c r="I319" s="23">
        <v>0</v>
      </c>
      <c r="J319" s="24">
        <v>46.36</v>
      </c>
      <c r="K319" s="24">
        <v>0.6</v>
      </c>
      <c r="L319" s="21">
        <v>34</v>
      </c>
    </row>
    <row r="320" spans="1:12" ht="27.6">
      <c r="A320" t="s">
        <v>312</v>
      </c>
      <c r="B320" t="s">
        <v>2172</v>
      </c>
      <c r="C320" t="s">
        <v>2547</v>
      </c>
      <c r="D320" t="s">
        <v>191</v>
      </c>
      <c r="E320" s="20" t="s">
        <v>2548</v>
      </c>
      <c r="F320" s="20" t="s">
        <v>2230</v>
      </c>
      <c r="G320" t="s">
        <v>2444</v>
      </c>
      <c r="H320">
        <v>1.67E-2</v>
      </c>
      <c r="I320" s="4">
        <v>0</v>
      </c>
      <c r="J320" s="9">
        <v>5.64</v>
      </c>
      <c r="K320" s="9">
        <v>0.09</v>
      </c>
      <c r="L320">
        <v>34</v>
      </c>
    </row>
    <row r="321" spans="1:12" ht="27.6">
      <c r="A321" t="s">
        <v>312</v>
      </c>
      <c r="B321" t="s">
        <v>2172</v>
      </c>
      <c r="C321" t="s">
        <v>2545</v>
      </c>
      <c r="D321" t="s">
        <v>191</v>
      </c>
      <c r="E321" s="20" t="s">
        <v>2546</v>
      </c>
      <c r="F321" s="20" t="s">
        <v>2230</v>
      </c>
      <c r="G321" t="s">
        <v>236</v>
      </c>
      <c r="H321">
        <v>0.54700000000000004</v>
      </c>
      <c r="I321" s="4">
        <v>0</v>
      </c>
      <c r="J321" s="9">
        <v>2.99</v>
      </c>
      <c r="K321" s="9">
        <v>1.63</v>
      </c>
      <c r="L321">
        <v>34</v>
      </c>
    </row>
    <row r="322" spans="1:12">
      <c r="A322" t="s">
        <v>312</v>
      </c>
      <c r="B322" t="s">
        <v>2172</v>
      </c>
      <c r="C322" t="s">
        <v>2553</v>
      </c>
      <c r="D322" t="s">
        <v>191</v>
      </c>
      <c r="E322" s="20" t="s">
        <v>2554</v>
      </c>
      <c r="F322" s="20" t="s">
        <v>2230</v>
      </c>
      <c r="G322" t="s">
        <v>318</v>
      </c>
      <c r="H322">
        <v>5.2999999999999999E-2</v>
      </c>
      <c r="I322" s="4">
        <v>0</v>
      </c>
      <c r="J322" s="9">
        <v>24.11</v>
      </c>
      <c r="K322" s="9">
        <v>1.27</v>
      </c>
      <c r="L322">
        <v>34</v>
      </c>
    </row>
    <row r="323" spans="1:12">
      <c r="A323" t="s">
        <v>312</v>
      </c>
      <c r="B323" t="s">
        <v>2172</v>
      </c>
      <c r="C323" t="s">
        <v>2543</v>
      </c>
      <c r="D323" t="s">
        <v>191</v>
      </c>
      <c r="E323" s="20" t="s">
        <v>2544</v>
      </c>
      <c r="F323" s="20" t="s">
        <v>2230</v>
      </c>
      <c r="G323" t="s">
        <v>318</v>
      </c>
      <c r="H323">
        <v>2.5999999999999999E-2</v>
      </c>
      <c r="I323" s="4">
        <v>0</v>
      </c>
      <c r="J323" s="9">
        <v>19.91</v>
      </c>
      <c r="K323" s="9">
        <v>0.51</v>
      </c>
      <c r="L323">
        <v>34</v>
      </c>
    </row>
    <row r="324" spans="1:12" ht="27.6">
      <c r="A324" t="s">
        <v>312</v>
      </c>
      <c r="B324" t="s">
        <v>2172</v>
      </c>
      <c r="C324" t="s">
        <v>2549</v>
      </c>
      <c r="D324" t="s">
        <v>191</v>
      </c>
      <c r="E324" s="20" t="s">
        <v>2550</v>
      </c>
      <c r="F324" s="20" t="s">
        <v>2230</v>
      </c>
      <c r="G324" t="s">
        <v>236</v>
      </c>
      <c r="H324">
        <v>0.60499999999999998</v>
      </c>
      <c r="I324" s="4">
        <v>0</v>
      </c>
      <c r="J324" s="9">
        <v>8.56</v>
      </c>
      <c r="K324" s="9">
        <v>5.17</v>
      </c>
      <c r="L324">
        <v>34</v>
      </c>
    </row>
    <row r="325" spans="1:12" ht="27.6">
      <c r="A325" t="s">
        <v>312</v>
      </c>
      <c r="B325" t="s">
        <v>2172</v>
      </c>
      <c r="C325" t="s">
        <v>2555</v>
      </c>
      <c r="D325" t="s">
        <v>191</v>
      </c>
      <c r="E325" s="20" t="s">
        <v>2559</v>
      </c>
      <c r="F325" s="20" t="s">
        <v>2230</v>
      </c>
      <c r="G325" t="s">
        <v>236</v>
      </c>
      <c r="H325">
        <v>1.1339999999999999</v>
      </c>
      <c r="I325" s="4">
        <v>0</v>
      </c>
      <c r="J325" s="9">
        <v>14.2</v>
      </c>
      <c r="K325" s="9">
        <v>16.100000000000001</v>
      </c>
      <c r="L325">
        <v>34</v>
      </c>
    </row>
    <row r="326" spans="1:12" ht="27.6">
      <c r="A326" s="21" t="s">
        <v>315</v>
      </c>
      <c r="B326" s="21" t="s">
        <v>2171</v>
      </c>
      <c r="C326" s="21" t="s">
        <v>2110</v>
      </c>
      <c r="D326" s="21" t="s">
        <v>191</v>
      </c>
      <c r="E326" s="22" t="s">
        <v>2111</v>
      </c>
      <c r="F326" s="22"/>
      <c r="G326" s="21" t="s">
        <v>318</v>
      </c>
      <c r="H326" s="21">
        <v>1</v>
      </c>
      <c r="I326" s="23"/>
      <c r="J326" s="24">
        <v>18.12</v>
      </c>
      <c r="K326" s="24">
        <v>18.12</v>
      </c>
      <c r="L326" s="21">
        <v>34</v>
      </c>
    </row>
    <row r="327" spans="1:12" ht="27.6">
      <c r="A327" s="21" t="s">
        <v>315</v>
      </c>
      <c r="B327" s="21" t="s">
        <v>2171</v>
      </c>
      <c r="C327" s="21" t="s">
        <v>2560</v>
      </c>
      <c r="D327" s="21" t="s">
        <v>191</v>
      </c>
      <c r="E327" s="22" t="s">
        <v>2561</v>
      </c>
      <c r="F327" s="22"/>
      <c r="G327" s="21" t="s">
        <v>197</v>
      </c>
      <c r="H327" s="21">
        <v>0.15</v>
      </c>
      <c r="I327" s="23">
        <v>0</v>
      </c>
      <c r="J327" s="24">
        <v>39.9</v>
      </c>
      <c r="K327" s="24">
        <v>5.98</v>
      </c>
      <c r="L327" s="21">
        <v>34</v>
      </c>
    </row>
    <row r="328" spans="1:12" ht="27.6">
      <c r="A328" s="21" t="s">
        <v>315</v>
      </c>
      <c r="B328" s="21" t="s">
        <v>2171</v>
      </c>
      <c r="C328" s="21" t="s">
        <v>2562</v>
      </c>
      <c r="D328" s="21" t="s">
        <v>191</v>
      </c>
      <c r="E328" s="22" t="s">
        <v>2563</v>
      </c>
      <c r="F328" s="22"/>
      <c r="G328" s="21" t="s">
        <v>197</v>
      </c>
      <c r="H328" s="21">
        <v>5.7000000000000002E-2</v>
      </c>
      <c r="I328" s="23">
        <v>0</v>
      </c>
      <c r="J328" s="24">
        <v>32.92</v>
      </c>
      <c r="K328" s="24">
        <v>1.87</v>
      </c>
      <c r="L328" s="21">
        <v>34</v>
      </c>
    </row>
    <row r="329" spans="1:12" ht="27.6">
      <c r="A329" s="21" t="s">
        <v>315</v>
      </c>
      <c r="B329" s="21" t="s">
        <v>2171</v>
      </c>
      <c r="C329" s="21" t="s">
        <v>2564</v>
      </c>
      <c r="D329" s="21" t="s">
        <v>191</v>
      </c>
      <c r="E329" s="22" t="s">
        <v>2565</v>
      </c>
      <c r="F329" s="22"/>
      <c r="G329" s="21" t="s">
        <v>318</v>
      </c>
      <c r="H329" s="21">
        <v>1</v>
      </c>
      <c r="I329" s="23">
        <v>0</v>
      </c>
      <c r="J329" s="24">
        <v>9.5</v>
      </c>
      <c r="K329" s="24">
        <v>9.5</v>
      </c>
      <c r="L329" s="21">
        <v>34</v>
      </c>
    </row>
    <row r="330" spans="1:12" ht="27.6">
      <c r="A330" t="s">
        <v>315</v>
      </c>
      <c r="B330" t="s">
        <v>2172</v>
      </c>
      <c r="C330" t="s">
        <v>2566</v>
      </c>
      <c r="D330" t="s">
        <v>191</v>
      </c>
      <c r="E330" s="20" t="s">
        <v>2567</v>
      </c>
      <c r="F330" s="20" t="s">
        <v>2230</v>
      </c>
      <c r="G330" t="s">
        <v>318</v>
      </c>
      <c r="H330">
        <v>2.5000000000000001E-2</v>
      </c>
      <c r="I330" s="4">
        <v>0</v>
      </c>
      <c r="J330" s="9">
        <v>25.91</v>
      </c>
      <c r="K330" s="9">
        <v>0.64</v>
      </c>
      <c r="L330">
        <v>34</v>
      </c>
    </row>
    <row r="331" spans="1:12" ht="27.6">
      <c r="A331" t="s">
        <v>315</v>
      </c>
      <c r="B331" t="s">
        <v>2172</v>
      </c>
      <c r="C331" t="s">
        <v>2568</v>
      </c>
      <c r="D331" t="s">
        <v>191</v>
      </c>
      <c r="E331" s="20" t="s">
        <v>2569</v>
      </c>
      <c r="F331" s="20" t="s">
        <v>2230</v>
      </c>
      <c r="G331" t="s">
        <v>220</v>
      </c>
      <c r="H331">
        <v>0.63500000000000001</v>
      </c>
      <c r="I331" s="4">
        <v>0</v>
      </c>
      <c r="J331" s="9">
        <v>0.22</v>
      </c>
      <c r="K331" s="9">
        <v>0.13</v>
      </c>
      <c r="L331">
        <v>34</v>
      </c>
    </row>
    <row r="332" spans="1:12" ht="27.6">
      <c r="A332" s="21" t="s">
        <v>319</v>
      </c>
      <c r="B332" s="21" t="s">
        <v>2171</v>
      </c>
      <c r="C332" s="21" t="s">
        <v>2112</v>
      </c>
      <c r="D332" s="21" t="s">
        <v>191</v>
      </c>
      <c r="E332" s="22" t="s">
        <v>2113</v>
      </c>
      <c r="F332" s="22"/>
      <c r="G332" s="21" t="s">
        <v>318</v>
      </c>
      <c r="H332" s="21">
        <v>1</v>
      </c>
      <c r="I332" s="23"/>
      <c r="J332" s="24">
        <v>15.47</v>
      </c>
      <c r="K332" s="24">
        <v>15.47</v>
      </c>
      <c r="L332" s="21">
        <v>34</v>
      </c>
    </row>
    <row r="333" spans="1:12" ht="27.6">
      <c r="A333" s="21" t="s">
        <v>319</v>
      </c>
      <c r="B333" s="21" t="s">
        <v>2171</v>
      </c>
      <c r="C333" s="21" t="s">
        <v>2570</v>
      </c>
      <c r="D333" s="21" t="s">
        <v>191</v>
      </c>
      <c r="E333" s="22" t="s">
        <v>2571</v>
      </c>
      <c r="F333" s="22"/>
      <c r="G333" s="21" t="s">
        <v>318</v>
      </c>
      <c r="H333" s="21">
        <v>1</v>
      </c>
      <c r="I333" s="23">
        <v>0</v>
      </c>
      <c r="J333" s="24">
        <v>8.67</v>
      </c>
      <c r="K333" s="24">
        <v>8.67</v>
      </c>
      <c r="L333" s="21">
        <v>34</v>
      </c>
    </row>
    <row r="334" spans="1:12" ht="27.6">
      <c r="A334" s="21" t="s">
        <v>319</v>
      </c>
      <c r="B334" s="21" t="s">
        <v>2171</v>
      </c>
      <c r="C334" s="21" t="s">
        <v>2560</v>
      </c>
      <c r="D334" s="21" t="s">
        <v>191</v>
      </c>
      <c r="E334" s="22" t="s">
        <v>2561</v>
      </c>
      <c r="F334" s="22"/>
      <c r="G334" s="21" t="s">
        <v>197</v>
      </c>
      <c r="H334" s="21">
        <v>0.11600000000000001</v>
      </c>
      <c r="I334" s="23">
        <v>0</v>
      </c>
      <c r="J334" s="24">
        <v>39.9</v>
      </c>
      <c r="K334" s="24">
        <v>4.62</v>
      </c>
      <c r="L334" s="21">
        <v>34</v>
      </c>
    </row>
    <row r="335" spans="1:12" ht="27.6">
      <c r="A335" s="21" t="s">
        <v>319</v>
      </c>
      <c r="B335" s="21" t="s">
        <v>2171</v>
      </c>
      <c r="C335" s="21" t="s">
        <v>2562</v>
      </c>
      <c r="D335" s="21" t="s">
        <v>191</v>
      </c>
      <c r="E335" s="22" t="s">
        <v>2563</v>
      </c>
      <c r="F335" s="22"/>
      <c r="G335" s="21" t="s">
        <v>197</v>
      </c>
      <c r="H335" s="21">
        <v>4.3999999999999997E-2</v>
      </c>
      <c r="I335" s="23">
        <v>0</v>
      </c>
      <c r="J335" s="24">
        <v>32.92</v>
      </c>
      <c r="K335" s="24">
        <v>1.44</v>
      </c>
      <c r="L335" s="21">
        <v>35</v>
      </c>
    </row>
    <row r="336" spans="1:12" ht="27.6">
      <c r="A336" t="s">
        <v>319</v>
      </c>
      <c r="B336" t="s">
        <v>2172</v>
      </c>
      <c r="C336" t="s">
        <v>2566</v>
      </c>
      <c r="D336" t="s">
        <v>191</v>
      </c>
      <c r="E336" s="20" t="s">
        <v>2567</v>
      </c>
      <c r="F336" s="20" t="s">
        <v>2230</v>
      </c>
      <c r="G336" t="s">
        <v>318</v>
      </c>
      <c r="H336">
        <v>2.5000000000000001E-2</v>
      </c>
      <c r="I336" s="4">
        <v>0</v>
      </c>
      <c r="J336" s="9">
        <v>25.91</v>
      </c>
      <c r="K336" s="9">
        <v>0.64</v>
      </c>
      <c r="L336">
        <v>35</v>
      </c>
    </row>
    <row r="337" spans="1:12" ht="27.6">
      <c r="A337" t="s">
        <v>319</v>
      </c>
      <c r="B337" t="s">
        <v>2172</v>
      </c>
      <c r="C337" t="s">
        <v>2568</v>
      </c>
      <c r="D337" t="s">
        <v>191</v>
      </c>
      <c r="E337" s="20" t="s">
        <v>2569</v>
      </c>
      <c r="F337" s="20" t="s">
        <v>2230</v>
      </c>
      <c r="G337" t="s">
        <v>220</v>
      </c>
      <c r="H337">
        <v>0.48</v>
      </c>
      <c r="I337" s="4">
        <v>0</v>
      </c>
      <c r="J337" s="9">
        <v>0.22</v>
      </c>
      <c r="K337" s="9">
        <v>0.1</v>
      </c>
      <c r="L337">
        <v>35</v>
      </c>
    </row>
    <row r="338" spans="1:12" ht="41.4">
      <c r="A338" s="21" t="s">
        <v>322</v>
      </c>
      <c r="B338" s="21" t="s">
        <v>2171</v>
      </c>
      <c r="C338" s="21" t="s">
        <v>2114</v>
      </c>
      <c r="D338" s="21" t="s">
        <v>191</v>
      </c>
      <c r="E338" s="22" t="s">
        <v>2115</v>
      </c>
      <c r="F338" s="22"/>
      <c r="G338" s="21" t="s">
        <v>318</v>
      </c>
      <c r="H338" s="21">
        <v>1</v>
      </c>
      <c r="I338" s="23"/>
      <c r="J338" s="24">
        <v>11.45</v>
      </c>
      <c r="K338" s="24">
        <v>11.45</v>
      </c>
      <c r="L338" s="21">
        <v>35</v>
      </c>
    </row>
    <row r="339" spans="1:12" ht="27.6">
      <c r="A339" s="21" t="s">
        <v>322</v>
      </c>
      <c r="B339" s="21" t="s">
        <v>2171</v>
      </c>
      <c r="C339" s="21" t="s">
        <v>2560</v>
      </c>
      <c r="D339" s="21" t="s">
        <v>191</v>
      </c>
      <c r="E339" s="22" t="s">
        <v>2561</v>
      </c>
      <c r="F339" s="22"/>
      <c r="G339" s="21" t="s">
        <v>197</v>
      </c>
      <c r="H339" s="21">
        <v>6.4000000000000001E-2</v>
      </c>
      <c r="I339" s="23">
        <v>0</v>
      </c>
      <c r="J339" s="24">
        <v>39.9</v>
      </c>
      <c r="K339" s="24">
        <v>2.5499999999999998</v>
      </c>
      <c r="L339" s="21">
        <v>35</v>
      </c>
    </row>
    <row r="340" spans="1:12" ht="27.6">
      <c r="A340" s="21" t="s">
        <v>322</v>
      </c>
      <c r="B340" s="21" t="s">
        <v>2171</v>
      </c>
      <c r="C340" s="21" t="s">
        <v>2572</v>
      </c>
      <c r="D340" s="21" t="s">
        <v>191</v>
      </c>
      <c r="E340" s="22" t="s">
        <v>2573</v>
      </c>
      <c r="F340" s="22"/>
      <c r="G340" s="21" t="s">
        <v>318</v>
      </c>
      <c r="H340" s="21">
        <v>1</v>
      </c>
      <c r="I340" s="23">
        <v>0</v>
      </c>
      <c r="J340" s="24">
        <v>7.38</v>
      </c>
      <c r="K340" s="24">
        <v>7.38</v>
      </c>
      <c r="L340" s="21">
        <v>35</v>
      </c>
    </row>
    <row r="341" spans="1:12" ht="27.6">
      <c r="A341" s="21" t="s">
        <v>322</v>
      </c>
      <c r="B341" s="21" t="s">
        <v>2171</v>
      </c>
      <c r="C341" s="21" t="s">
        <v>2562</v>
      </c>
      <c r="D341" s="21" t="s">
        <v>191</v>
      </c>
      <c r="E341" s="22" t="s">
        <v>2563</v>
      </c>
      <c r="F341" s="22"/>
      <c r="G341" s="21" t="s">
        <v>197</v>
      </c>
      <c r="H341" s="21">
        <v>2.5000000000000001E-2</v>
      </c>
      <c r="I341" s="23">
        <v>0</v>
      </c>
      <c r="J341" s="24">
        <v>32.92</v>
      </c>
      <c r="K341" s="24">
        <v>0.82</v>
      </c>
      <c r="L341" s="21">
        <v>35</v>
      </c>
    </row>
    <row r="342" spans="1:12" ht="27.6">
      <c r="A342" t="s">
        <v>322</v>
      </c>
      <c r="B342" t="s">
        <v>2172</v>
      </c>
      <c r="C342" t="s">
        <v>2566</v>
      </c>
      <c r="D342" t="s">
        <v>191</v>
      </c>
      <c r="E342" s="20" t="s">
        <v>2567</v>
      </c>
      <c r="F342" s="20" t="s">
        <v>2230</v>
      </c>
      <c r="G342" t="s">
        <v>318</v>
      </c>
      <c r="H342">
        <v>2.5000000000000001E-2</v>
      </c>
      <c r="I342" s="4">
        <v>0</v>
      </c>
      <c r="J342" s="9">
        <v>25.91</v>
      </c>
      <c r="K342" s="9">
        <v>0.64</v>
      </c>
      <c r="L342">
        <v>35</v>
      </c>
    </row>
    <row r="343" spans="1:12" ht="27.6">
      <c r="A343" t="s">
        <v>322</v>
      </c>
      <c r="B343" t="s">
        <v>2172</v>
      </c>
      <c r="C343" t="s">
        <v>2568</v>
      </c>
      <c r="D343" t="s">
        <v>191</v>
      </c>
      <c r="E343" s="20" t="s">
        <v>2569</v>
      </c>
      <c r="F343" s="20" t="s">
        <v>2230</v>
      </c>
      <c r="G343" t="s">
        <v>220</v>
      </c>
      <c r="H343">
        <v>0.317</v>
      </c>
      <c r="I343" s="4">
        <v>0</v>
      </c>
      <c r="J343" s="9">
        <v>0.22</v>
      </c>
      <c r="K343" s="9">
        <v>0.06</v>
      </c>
      <c r="L343">
        <v>35</v>
      </c>
    </row>
    <row r="344" spans="1:12" ht="41.4">
      <c r="A344" s="21" t="s">
        <v>325</v>
      </c>
      <c r="B344" s="21" t="s">
        <v>2171</v>
      </c>
      <c r="C344" s="21" t="s">
        <v>2116</v>
      </c>
      <c r="D344" s="21" t="s">
        <v>191</v>
      </c>
      <c r="E344" s="22" t="s">
        <v>2117</v>
      </c>
      <c r="F344" s="22"/>
      <c r="G344" s="21" t="s">
        <v>318</v>
      </c>
      <c r="H344" s="21">
        <v>1</v>
      </c>
      <c r="I344" s="23"/>
      <c r="J344" s="24">
        <v>19.71</v>
      </c>
      <c r="K344" s="24">
        <v>19.71</v>
      </c>
      <c r="L344" s="21">
        <v>35</v>
      </c>
    </row>
    <row r="345" spans="1:12" ht="27.6">
      <c r="A345" s="21" t="s">
        <v>325</v>
      </c>
      <c r="B345" s="21" t="s">
        <v>2171</v>
      </c>
      <c r="C345" s="21" t="s">
        <v>2560</v>
      </c>
      <c r="D345" s="21" t="s">
        <v>191</v>
      </c>
      <c r="E345" s="22" t="s">
        <v>2561</v>
      </c>
      <c r="F345" s="22"/>
      <c r="G345" s="21" t="s">
        <v>197</v>
      </c>
      <c r="H345" s="21">
        <v>0.16600000000000001</v>
      </c>
      <c r="I345" s="23">
        <v>0</v>
      </c>
      <c r="J345" s="24">
        <v>39.9</v>
      </c>
      <c r="K345" s="24">
        <v>6.62</v>
      </c>
      <c r="L345" s="21">
        <v>35</v>
      </c>
    </row>
    <row r="346" spans="1:12" ht="27.6">
      <c r="A346" s="21" t="s">
        <v>325</v>
      </c>
      <c r="B346" s="21" t="s">
        <v>2171</v>
      </c>
      <c r="C346" s="21" t="s">
        <v>2574</v>
      </c>
      <c r="D346" s="21" t="s">
        <v>191</v>
      </c>
      <c r="E346" s="22" t="s">
        <v>2575</v>
      </c>
      <c r="F346" s="22"/>
      <c r="G346" s="21" t="s">
        <v>318</v>
      </c>
      <c r="H346" s="21">
        <v>1</v>
      </c>
      <c r="I346" s="23">
        <v>0</v>
      </c>
      <c r="J346" s="24">
        <v>10.17</v>
      </c>
      <c r="K346" s="24">
        <v>10.17</v>
      </c>
      <c r="L346" s="21">
        <v>35</v>
      </c>
    </row>
    <row r="347" spans="1:12" ht="27.6">
      <c r="A347" s="21" t="s">
        <v>325</v>
      </c>
      <c r="B347" s="21" t="s">
        <v>2171</v>
      </c>
      <c r="C347" s="21" t="s">
        <v>2562</v>
      </c>
      <c r="D347" s="21" t="s">
        <v>191</v>
      </c>
      <c r="E347" s="22" t="s">
        <v>2563</v>
      </c>
      <c r="F347" s="22"/>
      <c r="G347" s="21" t="s">
        <v>197</v>
      </c>
      <c r="H347" s="21">
        <v>6.4000000000000001E-2</v>
      </c>
      <c r="I347" s="23">
        <v>0</v>
      </c>
      <c r="J347" s="24">
        <v>32.92</v>
      </c>
      <c r="K347" s="24">
        <v>2.1</v>
      </c>
      <c r="L347" s="21">
        <v>35</v>
      </c>
    </row>
    <row r="348" spans="1:12" ht="27.6">
      <c r="A348" t="s">
        <v>325</v>
      </c>
      <c r="B348" t="s">
        <v>2172</v>
      </c>
      <c r="C348" t="s">
        <v>2566</v>
      </c>
      <c r="D348" t="s">
        <v>191</v>
      </c>
      <c r="E348" s="20" t="s">
        <v>2567</v>
      </c>
      <c r="F348" s="20" t="s">
        <v>2230</v>
      </c>
      <c r="G348" t="s">
        <v>318</v>
      </c>
      <c r="H348">
        <v>2.5000000000000001E-2</v>
      </c>
      <c r="I348" s="4">
        <v>0</v>
      </c>
      <c r="J348" s="9">
        <v>25.91</v>
      </c>
      <c r="K348" s="9">
        <v>0.64</v>
      </c>
      <c r="L348">
        <v>35</v>
      </c>
    </row>
    <row r="349" spans="1:12" ht="27.6">
      <c r="A349" t="s">
        <v>325</v>
      </c>
      <c r="B349" t="s">
        <v>2172</v>
      </c>
      <c r="C349" t="s">
        <v>2568</v>
      </c>
      <c r="D349" t="s">
        <v>191</v>
      </c>
      <c r="E349" s="20" t="s">
        <v>2569</v>
      </c>
      <c r="F349" s="20" t="s">
        <v>2230</v>
      </c>
      <c r="G349" t="s">
        <v>220</v>
      </c>
      <c r="H349">
        <v>0.81899999999999995</v>
      </c>
      <c r="I349" s="4">
        <v>0</v>
      </c>
      <c r="J349" s="9">
        <v>0.22</v>
      </c>
      <c r="K349" s="9">
        <v>0.18</v>
      </c>
      <c r="L349">
        <v>35</v>
      </c>
    </row>
    <row r="350" spans="1:12" ht="41.4">
      <c r="A350" s="21" t="s">
        <v>328</v>
      </c>
      <c r="B350" s="21" t="s">
        <v>2171</v>
      </c>
      <c r="C350" s="21" t="s">
        <v>2118</v>
      </c>
      <c r="D350" s="21" t="s">
        <v>191</v>
      </c>
      <c r="E350" s="22" t="s">
        <v>2119</v>
      </c>
      <c r="F350" s="22"/>
      <c r="G350" s="21" t="s">
        <v>318</v>
      </c>
      <c r="H350" s="21">
        <v>1</v>
      </c>
      <c r="I350" s="23"/>
      <c r="J350" s="24">
        <v>15.59</v>
      </c>
      <c r="K350" s="24">
        <v>15.59</v>
      </c>
      <c r="L350" s="21">
        <v>35</v>
      </c>
    </row>
    <row r="351" spans="1:12" ht="27.6">
      <c r="A351" s="21" t="s">
        <v>328</v>
      </c>
      <c r="B351" s="21" t="s">
        <v>2171</v>
      </c>
      <c r="C351" s="21" t="s">
        <v>2562</v>
      </c>
      <c r="D351" s="21" t="s">
        <v>191</v>
      </c>
      <c r="E351" s="22" t="s">
        <v>2563</v>
      </c>
      <c r="F351" s="22"/>
      <c r="G351" s="21" t="s">
        <v>197</v>
      </c>
      <c r="H351" s="21">
        <v>3.9E-2</v>
      </c>
      <c r="I351" s="23">
        <v>0</v>
      </c>
      <c r="J351" s="24">
        <v>32.92</v>
      </c>
      <c r="K351" s="24">
        <v>1.28</v>
      </c>
      <c r="L351" s="21">
        <v>35</v>
      </c>
    </row>
    <row r="352" spans="1:12" ht="27.6">
      <c r="A352" s="21" t="s">
        <v>328</v>
      </c>
      <c r="B352" s="21" t="s">
        <v>2171</v>
      </c>
      <c r="C352" s="21" t="s">
        <v>2560</v>
      </c>
      <c r="D352" s="21" t="s">
        <v>191</v>
      </c>
      <c r="E352" s="22" t="s">
        <v>2561</v>
      </c>
      <c r="F352" s="22"/>
      <c r="G352" s="21" t="s">
        <v>197</v>
      </c>
      <c r="H352" s="21">
        <v>0.10199999999999999</v>
      </c>
      <c r="I352" s="23">
        <v>0</v>
      </c>
      <c r="J352" s="24">
        <v>39.9</v>
      </c>
      <c r="K352" s="24">
        <v>4.0599999999999996</v>
      </c>
      <c r="L352" s="21">
        <v>35</v>
      </c>
    </row>
    <row r="353" spans="1:12" ht="27.6">
      <c r="A353" s="21" t="s">
        <v>328</v>
      </c>
      <c r="B353" s="21" t="s">
        <v>2171</v>
      </c>
      <c r="C353" s="21" t="s">
        <v>2564</v>
      </c>
      <c r="D353" s="21" t="s">
        <v>191</v>
      </c>
      <c r="E353" s="22" t="s">
        <v>2565</v>
      </c>
      <c r="F353" s="22"/>
      <c r="G353" s="21" t="s">
        <v>318</v>
      </c>
      <c r="H353" s="21">
        <v>1</v>
      </c>
      <c r="I353" s="23">
        <v>0</v>
      </c>
      <c r="J353" s="24">
        <v>9.5</v>
      </c>
      <c r="K353" s="24">
        <v>9.5</v>
      </c>
      <c r="L353" s="21">
        <v>35</v>
      </c>
    </row>
    <row r="354" spans="1:12" ht="27.6">
      <c r="A354" t="s">
        <v>328</v>
      </c>
      <c r="B354" t="s">
        <v>2172</v>
      </c>
      <c r="C354" t="s">
        <v>2566</v>
      </c>
      <c r="D354" t="s">
        <v>191</v>
      </c>
      <c r="E354" s="20" t="s">
        <v>2567</v>
      </c>
      <c r="F354" s="20" t="s">
        <v>2230</v>
      </c>
      <c r="G354" t="s">
        <v>318</v>
      </c>
      <c r="H354">
        <v>2.5000000000000001E-2</v>
      </c>
      <c r="I354" s="4">
        <v>0</v>
      </c>
      <c r="J354" s="9">
        <v>25.91</v>
      </c>
      <c r="K354" s="9">
        <v>0.64</v>
      </c>
      <c r="L354">
        <v>35</v>
      </c>
    </row>
    <row r="355" spans="1:12" ht="27.6">
      <c r="A355" t="s">
        <v>328</v>
      </c>
      <c r="B355" t="s">
        <v>2172</v>
      </c>
      <c r="C355" t="s">
        <v>2568</v>
      </c>
      <c r="D355" t="s">
        <v>191</v>
      </c>
      <c r="E355" s="20" t="s">
        <v>2569</v>
      </c>
      <c r="F355" s="20" t="s">
        <v>2230</v>
      </c>
      <c r="G355" t="s">
        <v>220</v>
      </c>
      <c r="H355">
        <v>0.503</v>
      </c>
      <c r="I355" s="4">
        <v>0</v>
      </c>
      <c r="J355" s="9">
        <v>0.22</v>
      </c>
      <c r="K355" s="9">
        <v>0.11</v>
      </c>
      <c r="L355">
        <v>35</v>
      </c>
    </row>
    <row r="356" spans="1:12" ht="41.4">
      <c r="A356" s="21" t="s">
        <v>331</v>
      </c>
      <c r="B356" s="21" t="s">
        <v>2171</v>
      </c>
      <c r="C356" s="21" t="s">
        <v>2120</v>
      </c>
      <c r="D356" s="21" t="s">
        <v>191</v>
      </c>
      <c r="E356" s="22" t="s">
        <v>2121</v>
      </c>
      <c r="F356" s="22"/>
      <c r="G356" s="21" t="s">
        <v>318</v>
      </c>
      <c r="H356" s="21">
        <v>1</v>
      </c>
      <c r="I356" s="23"/>
      <c r="J356" s="24">
        <v>13.64</v>
      </c>
      <c r="K356" s="24">
        <v>13.64</v>
      </c>
      <c r="L356" s="21">
        <v>35</v>
      </c>
    </row>
    <row r="357" spans="1:12" ht="27.6">
      <c r="A357" s="21" t="s">
        <v>331</v>
      </c>
      <c r="B357" s="21" t="s">
        <v>2171</v>
      </c>
      <c r="C357" s="21" t="s">
        <v>2570</v>
      </c>
      <c r="D357" s="21" t="s">
        <v>191</v>
      </c>
      <c r="E357" s="22" t="s">
        <v>2571</v>
      </c>
      <c r="F357" s="22"/>
      <c r="G357" s="21" t="s">
        <v>318</v>
      </c>
      <c r="H357" s="21">
        <v>1</v>
      </c>
      <c r="I357" s="23">
        <v>0</v>
      </c>
      <c r="J357" s="24">
        <v>8.67</v>
      </c>
      <c r="K357" s="24">
        <v>8.67</v>
      </c>
      <c r="L357" s="21">
        <v>35</v>
      </c>
    </row>
    <row r="358" spans="1:12" ht="27.6">
      <c r="A358" s="21" t="s">
        <v>331</v>
      </c>
      <c r="B358" s="21" t="s">
        <v>2171</v>
      </c>
      <c r="C358" s="21" t="s">
        <v>2562</v>
      </c>
      <c r="D358" s="21" t="s">
        <v>191</v>
      </c>
      <c r="E358" s="22" t="s">
        <v>2563</v>
      </c>
      <c r="F358" s="22"/>
      <c r="G358" s="21" t="s">
        <v>197</v>
      </c>
      <c r="H358" s="21">
        <v>3.1E-2</v>
      </c>
      <c r="I358" s="23">
        <v>0</v>
      </c>
      <c r="J358" s="24">
        <v>32.92</v>
      </c>
      <c r="K358" s="24">
        <v>1.02</v>
      </c>
      <c r="L358" s="21">
        <v>35</v>
      </c>
    </row>
    <row r="359" spans="1:12" ht="27.6">
      <c r="A359" s="21" t="s">
        <v>331</v>
      </c>
      <c r="B359" s="21" t="s">
        <v>2171</v>
      </c>
      <c r="C359" s="21" t="s">
        <v>2560</v>
      </c>
      <c r="D359" s="21" t="s">
        <v>191</v>
      </c>
      <c r="E359" s="22" t="s">
        <v>2561</v>
      </c>
      <c r="F359" s="22"/>
      <c r="G359" s="21" t="s">
        <v>197</v>
      </c>
      <c r="H359" s="21">
        <v>8.1000000000000003E-2</v>
      </c>
      <c r="I359" s="23">
        <v>0</v>
      </c>
      <c r="J359" s="24">
        <v>39.9</v>
      </c>
      <c r="K359" s="24">
        <v>3.23</v>
      </c>
      <c r="L359" s="21">
        <v>35</v>
      </c>
    </row>
    <row r="360" spans="1:12" ht="27.6">
      <c r="A360" t="s">
        <v>331</v>
      </c>
      <c r="B360" t="s">
        <v>2172</v>
      </c>
      <c r="C360" t="s">
        <v>2568</v>
      </c>
      <c r="D360" t="s">
        <v>191</v>
      </c>
      <c r="E360" s="20" t="s">
        <v>2576</v>
      </c>
      <c r="F360" s="20" t="s">
        <v>2230</v>
      </c>
      <c r="G360" t="s">
        <v>220</v>
      </c>
      <c r="H360">
        <v>0.39900000000000002</v>
      </c>
      <c r="I360" s="4">
        <v>0</v>
      </c>
      <c r="J360" s="9">
        <v>0.22</v>
      </c>
      <c r="K360" s="9">
        <v>0.08</v>
      </c>
      <c r="L360">
        <v>35</v>
      </c>
    </row>
    <row r="361" spans="1:12" ht="27.6">
      <c r="A361" t="s">
        <v>331</v>
      </c>
      <c r="B361" t="s">
        <v>2172</v>
      </c>
      <c r="C361" t="s">
        <v>2566</v>
      </c>
      <c r="D361" t="s">
        <v>191</v>
      </c>
      <c r="E361" s="20" t="s">
        <v>2577</v>
      </c>
      <c r="F361" s="20" t="s">
        <v>2230</v>
      </c>
      <c r="G361" t="s">
        <v>318</v>
      </c>
      <c r="H361">
        <v>2.5000000000000001E-2</v>
      </c>
      <c r="I361" s="4">
        <v>0</v>
      </c>
      <c r="J361" s="9">
        <v>25.91</v>
      </c>
      <c r="K361" s="9">
        <v>0.64</v>
      </c>
      <c r="L361">
        <v>35</v>
      </c>
    </row>
    <row r="362" spans="1:12" ht="41.4">
      <c r="A362" s="21" t="s">
        <v>334</v>
      </c>
      <c r="B362" s="21" t="s">
        <v>2171</v>
      </c>
      <c r="C362" s="21" t="s">
        <v>2114</v>
      </c>
      <c r="D362" s="21" t="s">
        <v>191</v>
      </c>
      <c r="E362" s="22" t="s">
        <v>2115</v>
      </c>
      <c r="F362" s="22"/>
      <c r="G362" s="21" t="s">
        <v>318</v>
      </c>
      <c r="H362" s="21">
        <v>1</v>
      </c>
      <c r="I362" s="23"/>
      <c r="J362" s="24">
        <v>11.45</v>
      </c>
      <c r="K362" s="24">
        <v>11.45</v>
      </c>
      <c r="L362" s="21">
        <v>35</v>
      </c>
    </row>
    <row r="363" spans="1:12" ht="27.6">
      <c r="A363" s="21" t="s">
        <v>334</v>
      </c>
      <c r="B363" s="21" t="s">
        <v>2171</v>
      </c>
      <c r="C363" s="21" t="s">
        <v>2560</v>
      </c>
      <c r="D363" s="21" t="s">
        <v>191</v>
      </c>
      <c r="E363" s="22" t="s">
        <v>2561</v>
      </c>
      <c r="F363" s="22"/>
      <c r="G363" s="21" t="s">
        <v>197</v>
      </c>
      <c r="H363" s="21">
        <v>6.4000000000000001E-2</v>
      </c>
      <c r="I363" s="23">
        <v>0</v>
      </c>
      <c r="J363" s="24">
        <v>39.9</v>
      </c>
      <c r="K363" s="24">
        <v>2.5499999999999998</v>
      </c>
      <c r="L363" s="21">
        <v>35</v>
      </c>
    </row>
    <row r="364" spans="1:12" ht="27.6">
      <c r="A364" s="21" t="s">
        <v>334</v>
      </c>
      <c r="B364" s="21" t="s">
        <v>2171</v>
      </c>
      <c r="C364" s="21" t="s">
        <v>2572</v>
      </c>
      <c r="D364" s="21" t="s">
        <v>191</v>
      </c>
      <c r="E364" s="22" t="s">
        <v>2573</v>
      </c>
      <c r="F364" s="22"/>
      <c r="G364" s="21" t="s">
        <v>318</v>
      </c>
      <c r="H364" s="21">
        <v>1</v>
      </c>
      <c r="I364" s="23">
        <v>0</v>
      </c>
      <c r="J364" s="24">
        <v>7.38</v>
      </c>
      <c r="K364" s="24">
        <v>7.38</v>
      </c>
      <c r="L364" s="21">
        <v>35</v>
      </c>
    </row>
    <row r="365" spans="1:12" ht="27.6">
      <c r="A365" s="21" t="s">
        <v>334</v>
      </c>
      <c r="B365" s="21" t="s">
        <v>2171</v>
      </c>
      <c r="C365" s="21" t="s">
        <v>2562</v>
      </c>
      <c r="D365" s="21" t="s">
        <v>191</v>
      </c>
      <c r="E365" s="22" t="s">
        <v>2563</v>
      </c>
      <c r="F365" s="22"/>
      <c r="G365" s="21" t="s">
        <v>197</v>
      </c>
      <c r="H365" s="21">
        <v>2.5000000000000001E-2</v>
      </c>
      <c r="I365" s="23">
        <v>0</v>
      </c>
      <c r="J365" s="24">
        <v>32.92</v>
      </c>
      <c r="K365" s="24">
        <v>0.82</v>
      </c>
      <c r="L365" s="21">
        <v>35</v>
      </c>
    </row>
    <row r="366" spans="1:12" ht="27.6">
      <c r="A366" t="s">
        <v>334</v>
      </c>
      <c r="B366" t="s">
        <v>2172</v>
      </c>
      <c r="C366" t="s">
        <v>2566</v>
      </c>
      <c r="D366" t="s">
        <v>191</v>
      </c>
      <c r="E366" s="20" t="s">
        <v>2567</v>
      </c>
      <c r="F366" s="20" t="s">
        <v>2230</v>
      </c>
      <c r="G366" t="s">
        <v>318</v>
      </c>
      <c r="H366">
        <v>2.5000000000000001E-2</v>
      </c>
      <c r="I366" s="4">
        <v>0</v>
      </c>
      <c r="J366" s="9">
        <v>25.91</v>
      </c>
      <c r="K366" s="9">
        <v>0.64</v>
      </c>
      <c r="L366">
        <v>35</v>
      </c>
    </row>
    <row r="367" spans="1:12" ht="27.6">
      <c r="A367" t="s">
        <v>334</v>
      </c>
      <c r="B367" t="s">
        <v>2172</v>
      </c>
      <c r="C367" t="s">
        <v>2568</v>
      </c>
      <c r="D367" t="s">
        <v>191</v>
      </c>
      <c r="E367" s="20" t="s">
        <v>2569</v>
      </c>
      <c r="F367" s="20" t="s">
        <v>2230</v>
      </c>
      <c r="G367" t="s">
        <v>220</v>
      </c>
      <c r="H367">
        <v>0.317</v>
      </c>
      <c r="I367" s="4">
        <v>0</v>
      </c>
      <c r="J367" s="9">
        <v>0.22</v>
      </c>
      <c r="K367" s="9">
        <v>0.06</v>
      </c>
      <c r="L367">
        <v>35</v>
      </c>
    </row>
    <row r="368" spans="1:12" ht="41.4">
      <c r="A368" s="21" t="s">
        <v>335</v>
      </c>
      <c r="B368" s="21" t="s">
        <v>2171</v>
      </c>
      <c r="C368" s="21" t="s">
        <v>2122</v>
      </c>
      <c r="D368" s="21" t="s">
        <v>191</v>
      </c>
      <c r="E368" s="22" t="s">
        <v>2123</v>
      </c>
      <c r="F368" s="22"/>
      <c r="G368" s="21" t="s">
        <v>254</v>
      </c>
      <c r="H368" s="21">
        <v>1</v>
      </c>
      <c r="I368" s="23"/>
      <c r="J368" s="24">
        <v>735.94</v>
      </c>
      <c r="K368" s="24">
        <v>735.94</v>
      </c>
      <c r="L368" s="21">
        <v>36</v>
      </c>
    </row>
    <row r="369" spans="1:12" ht="41.4">
      <c r="A369" s="21" t="s">
        <v>335</v>
      </c>
      <c r="B369" s="21" t="s">
        <v>2171</v>
      </c>
      <c r="C369" s="21" t="s">
        <v>2578</v>
      </c>
      <c r="D369" s="21" t="s">
        <v>191</v>
      </c>
      <c r="E369" s="22" t="s">
        <v>2579</v>
      </c>
      <c r="F369" s="22"/>
      <c r="G369" s="21" t="s">
        <v>2462</v>
      </c>
      <c r="H369" s="21">
        <v>9.1999999999999998E-2</v>
      </c>
      <c r="I369" s="23">
        <v>0</v>
      </c>
      <c r="J369" s="24">
        <v>1.46</v>
      </c>
      <c r="K369" s="24">
        <v>0.13</v>
      </c>
      <c r="L369" s="21">
        <v>36</v>
      </c>
    </row>
    <row r="370" spans="1:12" ht="27.6">
      <c r="A370" s="21" t="s">
        <v>335</v>
      </c>
      <c r="B370" s="21" t="s">
        <v>2171</v>
      </c>
      <c r="C370" s="21" t="s">
        <v>2455</v>
      </c>
      <c r="D370" s="21" t="s">
        <v>191</v>
      </c>
      <c r="E370" s="22" t="s">
        <v>2472</v>
      </c>
      <c r="F370" s="22"/>
      <c r="G370" s="21" t="s">
        <v>197</v>
      </c>
      <c r="H370" s="21">
        <v>0.33400000000000002</v>
      </c>
      <c r="I370" s="23">
        <v>0</v>
      </c>
      <c r="J370" s="24">
        <v>41.06</v>
      </c>
      <c r="K370" s="24">
        <v>13.71</v>
      </c>
      <c r="L370" s="21">
        <v>36</v>
      </c>
    </row>
    <row r="371" spans="1:12" ht="41.4">
      <c r="A371" s="21" t="s">
        <v>335</v>
      </c>
      <c r="B371" s="21" t="s">
        <v>2171</v>
      </c>
      <c r="C371" s="21" t="s">
        <v>2580</v>
      </c>
      <c r="D371" s="21" t="s">
        <v>191</v>
      </c>
      <c r="E371" s="22" t="s">
        <v>2581</v>
      </c>
      <c r="F371" s="22"/>
      <c r="G371" s="21" t="s">
        <v>2459</v>
      </c>
      <c r="H371" s="21">
        <v>7.4999999999999997E-2</v>
      </c>
      <c r="I371" s="23">
        <v>0</v>
      </c>
      <c r="J371" s="24">
        <v>0.53</v>
      </c>
      <c r="K371" s="24">
        <v>0.03</v>
      </c>
      <c r="L371" s="21">
        <v>36</v>
      </c>
    </row>
    <row r="372" spans="1:12" ht="27.6">
      <c r="A372" s="21" t="s">
        <v>335</v>
      </c>
      <c r="B372" s="21" t="s">
        <v>2171</v>
      </c>
      <c r="C372" s="21" t="s">
        <v>2331</v>
      </c>
      <c r="D372" s="21" t="s">
        <v>191</v>
      </c>
      <c r="E372" s="22" t="s">
        <v>2332</v>
      </c>
      <c r="F372" s="22"/>
      <c r="G372" s="21" t="s">
        <v>197</v>
      </c>
      <c r="H372" s="21">
        <v>0.501</v>
      </c>
      <c r="I372" s="23">
        <v>0</v>
      </c>
      <c r="J372" s="24">
        <v>31.89</v>
      </c>
      <c r="K372" s="24">
        <v>15.97</v>
      </c>
      <c r="L372" s="21">
        <v>36</v>
      </c>
    </row>
    <row r="373" spans="1:12" ht="41.4">
      <c r="A373" t="s">
        <v>335</v>
      </c>
      <c r="B373" t="s">
        <v>2172</v>
      </c>
      <c r="C373" t="s">
        <v>2582</v>
      </c>
      <c r="D373" t="s">
        <v>191</v>
      </c>
      <c r="E373" s="20" t="s">
        <v>2583</v>
      </c>
      <c r="F373" s="20" t="s">
        <v>2230</v>
      </c>
      <c r="G373" t="s">
        <v>254</v>
      </c>
      <c r="H373">
        <v>1.23</v>
      </c>
      <c r="I373" s="4">
        <v>0</v>
      </c>
      <c r="J373" s="9">
        <v>574.07000000000005</v>
      </c>
      <c r="K373" s="9">
        <v>706.1</v>
      </c>
      <c r="L373">
        <v>36</v>
      </c>
    </row>
    <row r="374" spans="1:12" ht="41.4">
      <c r="A374" s="21" t="s">
        <v>338</v>
      </c>
      <c r="B374" s="21" t="s">
        <v>2171</v>
      </c>
      <c r="C374" s="21" t="s">
        <v>2124</v>
      </c>
      <c r="D374" s="21" t="s">
        <v>191</v>
      </c>
      <c r="E374" s="22" t="s">
        <v>2125</v>
      </c>
      <c r="F374" s="22"/>
      <c r="G374" s="21" t="s">
        <v>167</v>
      </c>
      <c r="H374" s="21">
        <v>1</v>
      </c>
      <c r="I374" s="23"/>
      <c r="J374" s="24">
        <v>58.47</v>
      </c>
      <c r="K374" s="24">
        <v>58.47</v>
      </c>
      <c r="L374" s="21">
        <v>36</v>
      </c>
    </row>
    <row r="375" spans="1:12" ht="27.6">
      <c r="A375" s="21" t="s">
        <v>338</v>
      </c>
      <c r="B375" s="21" t="s">
        <v>2171</v>
      </c>
      <c r="C375" s="21" t="s">
        <v>2584</v>
      </c>
      <c r="D375" s="21" t="s">
        <v>191</v>
      </c>
      <c r="E375" s="22" t="s">
        <v>2585</v>
      </c>
      <c r="F375" s="22"/>
      <c r="G375" s="21" t="s">
        <v>197</v>
      </c>
      <c r="H375" s="21">
        <v>9.69E-2</v>
      </c>
      <c r="I375" s="23">
        <v>0</v>
      </c>
      <c r="J375" s="24">
        <v>33.21</v>
      </c>
      <c r="K375" s="24">
        <v>3.21</v>
      </c>
      <c r="L375" s="21">
        <v>36</v>
      </c>
    </row>
    <row r="376" spans="1:12" ht="27.6">
      <c r="A376" s="21" t="s">
        <v>338</v>
      </c>
      <c r="B376" s="21" t="s">
        <v>2171</v>
      </c>
      <c r="C376" s="21" t="s">
        <v>2586</v>
      </c>
      <c r="D376" s="21" t="s">
        <v>191</v>
      </c>
      <c r="E376" s="22" t="s">
        <v>2587</v>
      </c>
      <c r="F376" s="22"/>
      <c r="G376" s="21" t="s">
        <v>197</v>
      </c>
      <c r="H376" s="21">
        <v>0.4299</v>
      </c>
      <c r="I376" s="23">
        <v>0</v>
      </c>
      <c r="J376" s="24">
        <v>41.18</v>
      </c>
      <c r="K376" s="24">
        <v>17.7</v>
      </c>
      <c r="L376" s="21">
        <v>36</v>
      </c>
    </row>
    <row r="377" spans="1:12" ht="55.2">
      <c r="A377" t="s">
        <v>338</v>
      </c>
      <c r="B377" t="s">
        <v>2172</v>
      </c>
      <c r="C377" t="s">
        <v>2588</v>
      </c>
      <c r="D377" t="s">
        <v>191</v>
      </c>
      <c r="E377" s="20" t="s">
        <v>2589</v>
      </c>
      <c r="F377" s="20" t="s">
        <v>2230</v>
      </c>
      <c r="G377" t="s">
        <v>318</v>
      </c>
      <c r="H377">
        <v>1.5</v>
      </c>
      <c r="I377" s="4">
        <v>0</v>
      </c>
      <c r="J377" s="9">
        <v>25.04</v>
      </c>
      <c r="K377" s="9">
        <v>37.56</v>
      </c>
      <c r="L377">
        <v>36</v>
      </c>
    </row>
    <row r="378" spans="1:12" ht="27.6">
      <c r="A378" s="21" t="s">
        <v>341</v>
      </c>
      <c r="B378" s="21" t="s">
        <v>2171</v>
      </c>
      <c r="C378" s="21" t="s">
        <v>2126</v>
      </c>
      <c r="D378" s="21" t="s">
        <v>165</v>
      </c>
      <c r="E378" s="22" t="s">
        <v>2127</v>
      </c>
      <c r="F378" s="22" t="s">
        <v>133</v>
      </c>
      <c r="G378" s="21" t="s">
        <v>318</v>
      </c>
      <c r="H378" s="21">
        <v>1</v>
      </c>
      <c r="I378" s="23"/>
      <c r="J378" s="24">
        <v>30.84</v>
      </c>
      <c r="K378" s="24">
        <v>30.84</v>
      </c>
      <c r="L378" s="21">
        <v>36</v>
      </c>
    </row>
    <row r="379" spans="1:12" ht="27.6">
      <c r="A379" t="s">
        <v>341</v>
      </c>
      <c r="B379" t="s">
        <v>2172</v>
      </c>
      <c r="C379" t="s">
        <v>2590</v>
      </c>
      <c r="D379" t="s">
        <v>165</v>
      </c>
      <c r="E379" s="20" t="s">
        <v>2591</v>
      </c>
      <c r="F379" s="20" t="s">
        <v>2309</v>
      </c>
      <c r="G379" t="s">
        <v>318</v>
      </c>
      <c r="H379">
        <v>1</v>
      </c>
      <c r="I379" s="4">
        <v>0</v>
      </c>
      <c r="J379" s="9">
        <v>30.84</v>
      </c>
      <c r="K379" s="9">
        <v>30.84</v>
      </c>
      <c r="L379">
        <v>36</v>
      </c>
    </row>
    <row r="380" spans="1:12" ht="55.2">
      <c r="A380" s="21" t="s">
        <v>344</v>
      </c>
      <c r="B380" s="21" t="s">
        <v>2171</v>
      </c>
      <c r="C380" s="21" t="s">
        <v>2128</v>
      </c>
      <c r="D380" s="21" t="s">
        <v>191</v>
      </c>
      <c r="E380" s="22" t="s">
        <v>2129</v>
      </c>
      <c r="F380" s="22"/>
      <c r="G380" s="21" t="s">
        <v>167</v>
      </c>
      <c r="H380" s="21">
        <v>1</v>
      </c>
      <c r="I380" s="23"/>
      <c r="J380" s="24">
        <v>111.46</v>
      </c>
      <c r="K380" s="24">
        <v>111.46</v>
      </c>
      <c r="L380" s="21">
        <v>36</v>
      </c>
    </row>
    <row r="381" spans="1:12" ht="41.4">
      <c r="A381" s="21" t="s">
        <v>344</v>
      </c>
      <c r="B381" s="21" t="s">
        <v>2171</v>
      </c>
      <c r="C381" s="21" t="s">
        <v>2592</v>
      </c>
      <c r="D381" s="21" t="s">
        <v>191</v>
      </c>
      <c r="E381" s="22" t="s">
        <v>2593</v>
      </c>
      <c r="F381" s="22"/>
      <c r="G381" s="21" t="s">
        <v>167</v>
      </c>
      <c r="H381" s="21">
        <v>0.26300000000000001</v>
      </c>
      <c r="I381" s="23">
        <v>0</v>
      </c>
      <c r="J381" s="24">
        <v>183.32</v>
      </c>
      <c r="K381" s="24">
        <v>48.21</v>
      </c>
      <c r="L381" s="21">
        <v>36</v>
      </c>
    </row>
    <row r="382" spans="1:12" ht="27.6">
      <c r="A382" s="21" t="s">
        <v>344</v>
      </c>
      <c r="B382" s="21" t="s">
        <v>2171</v>
      </c>
      <c r="C382" s="21" t="s">
        <v>2327</v>
      </c>
      <c r="D382" s="21" t="s">
        <v>191</v>
      </c>
      <c r="E382" s="22" t="s">
        <v>2328</v>
      </c>
      <c r="F382" s="22"/>
      <c r="G382" s="21" t="s">
        <v>197</v>
      </c>
      <c r="H382" s="21">
        <v>0.86599999999999999</v>
      </c>
      <c r="I382" s="23">
        <v>0</v>
      </c>
      <c r="J382" s="24">
        <v>40.74</v>
      </c>
      <c r="K382" s="24">
        <v>35.28</v>
      </c>
      <c r="L382" s="21">
        <v>36</v>
      </c>
    </row>
    <row r="383" spans="1:12" ht="27.6">
      <c r="A383" s="21" t="s">
        <v>344</v>
      </c>
      <c r="B383" s="21" t="s">
        <v>2171</v>
      </c>
      <c r="C383" s="21" t="s">
        <v>2539</v>
      </c>
      <c r="D383" s="21" t="s">
        <v>191</v>
      </c>
      <c r="E383" s="22" t="s">
        <v>2540</v>
      </c>
      <c r="F383" s="22"/>
      <c r="G383" s="21" t="s">
        <v>197</v>
      </c>
      <c r="H383" s="21">
        <v>0.159</v>
      </c>
      <c r="I383" s="23">
        <v>0</v>
      </c>
      <c r="J383" s="24">
        <v>32.770000000000003</v>
      </c>
      <c r="K383" s="24">
        <v>5.21</v>
      </c>
      <c r="L383" s="21">
        <v>36</v>
      </c>
    </row>
    <row r="384" spans="1:12" ht="27.6">
      <c r="A384" t="s">
        <v>344</v>
      </c>
      <c r="B384" t="s">
        <v>2172</v>
      </c>
      <c r="C384" t="s">
        <v>2594</v>
      </c>
      <c r="D384" t="s">
        <v>191</v>
      </c>
      <c r="E384" s="20" t="s">
        <v>2595</v>
      </c>
      <c r="F384" s="20" t="s">
        <v>2392</v>
      </c>
      <c r="G384" t="s">
        <v>2596</v>
      </c>
      <c r="H384">
        <v>0.19600000000000001</v>
      </c>
      <c r="I384" s="4">
        <v>0</v>
      </c>
      <c r="J384" s="9">
        <v>24.49</v>
      </c>
      <c r="K384" s="9">
        <v>4.8</v>
      </c>
      <c r="L384">
        <v>36</v>
      </c>
    </row>
    <row r="385" spans="1:12">
      <c r="A385" t="s">
        <v>344</v>
      </c>
      <c r="B385" t="s">
        <v>2172</v>
      </c>
      <c r="C385" t="s">
        <v>2553</v>
      </c>
      <c r="D385" t="s">
        <v>191</v>
      </c>
      <c r="E385" s="20" t="s">
        <v>2554</v>
      </c>
      <c r="F385" s="20" t="s">
        <v>2230</v>
      </c>
      <c r="G385" t="s">
        <v>318</v>
      </c>
      <c r="H385">
        <v>1.9E-2</v>
      </c>
      <c r="I385" s="4">
        <v>0</v>
      </c>
      <c r="J385" s="9">
        <v>24.11</v>
      </c>
      <c r="K385" s="9">
        <v>0.45</v>
      </c>
      <c r="L385">
        <v>36</v>
      </c>
    </row>
    <row r="386" spans="1:12" ht="27.6">
      <c r="A386" t="s">
        <v>344</v>
      </c>
      <c r="B386" t="s">
        <v>2172</v>
      </c>
      <c r="C386" t="s">
        <v>2597</v>
      </c>
      <c r="D386" t="s">
        <v>191</v>
      </c>
      <c r="E386" s="20" t="s">
        <v>2598</v>
      </c>
      <c r="F386" s="20" t="s">
        <v>2392</v>
      </c>
      <c r="G386" t="s">
        <v>2596</v>
      </c>
      <c r="H386">
        <v>0.39300000000000002</v>
      </c>
      <c r="I386" s="4">
        <v>0</v>
      </c>
      <c r="J386" s="9">
        <v>25.6</v>
      </c>
      <c r="K386" s="9">
        <v>10.06</v>
      </c>
      <c r="L386">
        <v>36</v>
      </c>
    </row>
    <row r="387" spans="1:12" ht="27.6">
      <c r="A387" t="s">
        <v>344</v>
      </c>
      <c r="B387" t="s">
        <v>2172</v>
      </c>
      <c r="C387" t="s">
        <v>2599</v>
      </c>
      <c r="D387" t="s">
        <v>191</v>
      </c>
      <c r="E387" s="20" t="s">
        <v>2600</v>
      </c>
      <c r="F387" s="20" t="s">
        <v>2392</v>
      </c>
      <c r="G387" t="s">
        <v>193</v>
      </c>
      <c r="H387">
        <v>0.78500000000000003</v>
      </c>
      <c r="I387" s="4">
        <v>0</v>
      </c>
      <c r="J387" s="9">
        <v>9.43</v>
      </c>
      <c r="K387" s="9">
        <v>7.4</v>
      </c>
      <c r="L387">
        <v>36</v>
      </c>
    </row>
    <row r="388" spans="1:12" ht="27.6">
      <c r="A388" t="s">
        <v>344</v>
      </c>
      <c r="B388" t="s">
        <v>2172</v>
      </c>
      <c r="C388" t="s">
        <v>2547</v>
      </c>
      <c r="D388" t="s">
        <v>191</v>
      </c>
      <c r="E388" s="20" t="s">
        <v>2601</v>
      </c>
      <c r="F388" s="20" t="s">
        <v>2230</v>
      </c>
      <c r="G388" t="s">
        <v>2444</v>
      </c>
      <c r="H388">
        <v>0.01</v>
      </c>
      <c r="I388" s="4">
        <v>0</v>
      </c>
      <c r="J388" s="9">
        <v>5.64</v>
      </c>
      <c r="K388" s="9">
        <v>0.05</v>
      </c>
      <c r="L388">
        <v>36</v>
      </c>
    </row>
    <row r="389" spans="1:12" ht="41.4">
      <c r="A389" s="21" t="s">
        <v>347</v>
      </c>
      <c r="B389" s="21" t="s">
        <v>2171</v>
      </c>
      <c r="C389" s="21" t="s">
        <v>2130</v>
      </c>
      <c r="D389" s="21" t="s">
        <v>191</v>
      </c>
      <c r="E389" s="22" t="s">
        <v>2131</v>
      </c>
      <c r="F389" s="22"/>
      <c r="G389" s="21" t="s">
        <v>318</v>
      </c>
      <c r="H389" s="21">
        <v>1</v>
      </c>
      <c r="I389" s="23"/>
      <c r="J389" s="24">
        <v>15.9</v>
      </c>
      <c r="K389" s="24">
        <v>15.9</v>
      </c>
      <c r="L389" s="21">
        <v>36</v>
      </c>
    </row>
    <row r="390" spans="1:12" ht="27.6">
      <c r="A390" s="21" t="s">
        <v>347</v>
      </c>
      <c r="B390" s="21" t="s">
        <v>2171</v>
      </c>
      <c r="C390" s="21" t="s">
        <v>2574</v>
      </c>
      <c r="D390" s="21" t="s">
        <v>191</v>
      </c>
      <c r="E390" s="22" t="s">
        <v>2575</v>
      </c>
      <c r="F390" s="22"/>
      <c r="G390" s="21" t="s">
        <v>318</v>
      </c>
      <c r="H390" s="21">
        <v>1</v>
      </c>
      <c r="I390" s="23">
        <v>0</v>
      </c>
      <c r="J390" s="24">
        <v>10.17</v>
      </c>
      <c r="K390" s="24">
        <v>10.17</v>
      </c>
      <c r="L390" s="21">
        <v>36</v>
      </c>
    </row>
    <row r="391" spans="1:12" ht="27.6">
      <c r="A391" s="21" t="s">
        <v>347</v>
      </c>
      <c r="B391" s="21" t="s">
        <v>2171</v>
      </c>
      <c r="C391" s="21" t="s">
        <v>2562</v>
      </c>
      <c r="D391" s="21" t="s">
        <v>191</v>
      </c>
      <c r="E391" s="22" t="s">
        <v>2563</v>
      </c>
      <c r="F391" s="22"/>
      <c r="G391" s="21" t="s">
        <v>197</v>
      </c>
      <c r="H391" s="21">
        <v>1.7500000000000002E-2</v>
      </c>
      <c r="I391" s="23">
        <v>0</v>
      </c>
      <c r="J391" s="24">
        <v>32.92</v>
      </c>
      <c r="K391" s="24">
        <v>0.56999999999999995</v>
      </c>
      <c r="L391" s="21">
        <v>36</v>
      </c>
    </row>
    <row r="392" spans="1:12" ht="27.6">
      <c r="A392" s="21" t="s">
        <v>347</v>
      </c>
      <c r="B392" s="21" t="s">
        <v>2171</v>
      </c>
      <c r="C392" s="21" t="s">
        <v>2560</v>
      </c>
      <c r="D392" s="21" t="s">
        <v>191</v>
      </c>
      <c r="E392" s="22" t="s">
        <v>2561</v>
      </c>
      <c r="F392" s="22"/>
      <c r="G392" s="21" t="s">
        <v>197</v>
      </c>
      <c r="H392" s="21">
        <v>0.1069</v>
      </c>
      <c r="I392" s="23">
        <v>0</v>
      </c>
      <c r="J392" s="24">
        <v>39.9</v>
      </c>
      <c r="K392" s="24">
        <v>4.26</v>
      </c>
      <c r="L392" s="21">
        <v>36</v>
      </c>
    </row>
    <row r="393" spans="1:12" ht="27.6">
      <c r="A393" t="s">
        <v>347</v>
      </c>
      <c r="B393" t="s">
        <v>2172</v>
      </c>
      <c r="C393" t="s">
        <v>2568</v>
      </c>
      <c r="D393" t="s">
        <v>191</v>
      </c>
      <c r="E393" s="20" t="s">
        <v>2576</v>
      </c>
      <c r="F393" s="20" t="s">
        <v>2230</v>
      </c>
      <c r="G393" t="s">
        <v>220</v>
      </c>
      <c r="H393">
        <v>1.19</v>
      </c>
      <c r="I393" s="4">
        <v>0</v>
      </c>
      <c r="J393" s="9">
        <v>0.22</v>
      </c>
      <c r="K393" s="9">
        <v>0.26</v>
      </c>
      <c r="L393">
        <v>36</v>
      </c>
    </row>
    <row r="394" spans="1:12" ht="27.6">
      <c r="A394" t="s">
        <v>347</v>
      </c>
      <c r="B394" t="s">
        <v>2172</v>
      </c>
      <c r="C394" t="s">
        <v>2566</v>
      </c>
      <c r="D394" t="s">
        <v>191</v>
      </c>
      <c r="E394" s="20" t="s">
        <v>2577</v>
      </c>
      <c r="F394" s="20" t="s">
        <v>2230</v>
      </c>
      <c r="G394" t="s">
        <v>318</v>
      </c>
      <c r="H394">
        <v>2.5000000000000001E-2</v>
      </c>
      <c r="I394" s="4">
        <v>0</v>
      </c>
      <c r="J394" s="9">
        <v>25.91</v>
      </c>
      <c r="K394" s="9">
        <v>0.64</v>
      </c>
      <c r="L394">
        <v>36</v>
      </c>
    </row>
    <row r="395" spans="1:12" ht="41.4">
      <c r="A395" s="21" t="s">
        <v>350</v>
      </c>
      <c r="B395" s="21" t="s">
        <v>2171</v>
      </c>
      <c r="C395" s="21" t="s">
        <v>2132</v>
      </c>
      <c r="D395" s="21" t="s">
        <v>191</v>
      </c>
      <c r="E395" s="22" t="s">
        <v>2133</v>
      </c>
      <c r="F395" s="22"/>
      <c r="G395" s="21" t="s">
        <v>318</v>
      </c>
      <c r="H395" s="21">
        <v>1</v>
      </c>
      <c r="I395" s="23"/>
      <c r="J395" s="24">
        <v>14.23</v>
      </c>
      <c r="K395" s="24">
        <v>14.23</v>
      </c>
      <c r="L395" s="21">
        <v>36</v>
      </c>
    </row>
    <row r="396" spans="1:12" ht="27.6">
      <c r="A396" s="21" t="s">
        <v>350</v>
      </c>
      <c r="B396" s="21" t="s">
        <v>2171</v>
      </c>
      <c r="C396" s="21" t="s">
        <v>2562</v>
      </c>
      <c r="D396" s="21" t="s">
        <v>191</v>
      </c>
      <c r="E396" s="22" t="s">
        <v>2563</v>
      </c>
      <c r="F396" s="22"/>
      <c r="G396" s="21" t="s">
        <v>197</v>
      </c>
      <c r="H396" s="21">
        <v>1.29E-2</v>
      </c>
      <c r="I396" s="23">
        <v>0</v>
      </c>
      <c r="J396" s="24">
        <v>32.92</v>
      </c>
      <c r="K396" s="24">
        <v>0.42</v>
      </c>
      <c r="L396" s="21">
        <v>37</v>
      </c>
    </row>
    <row r="397" spans="1:12" ht="27.6">
      <c r="A397" s="21" t="s">
        <v>350</v>
      </c>
      <c r="B397" s="21" t="s">
        <v>2171</v>
      </c>
      <c r="C397" s="21" t="s">
        <v>2560</v>
      </c>
      <c r="D397" s="21" t="s">
        <v>191</v>
      </c>
      <c r="E397" s="22" t="s">
        <v>2561</v>
      </c>
      <c r="F397" s="22"/>
      <c r="G397" s="21" t="s">
        <v>197</v>
      </c>
      <c r="H397" s="21">
        <v>7.9000000000000001E-2</v>
      </c>
      <c r="I397" s="23">
        <v>0</v>
      </c>
      <c r="J397" s="24">
        <v>39.9</v>
      </c>
      <c r="K397" s="24">
        <v>3.15</v>
      </c>
      <c r="L397" s="21">
        <v>37</v>
      </c>
    </row>
    <row r="398" spans="1:12" ht="27.6">
      <c r="A398" s="21" t="s">
        <v>350</v>
      </c>
      <c r="B398" s="21" t="s">
        <v>2171</v>
      </c>
      <c r="C398" s="21" t="s">
        <v>2602</v>
      </c>
      <c r="D398" s="21" t="s">
        <v>191</v>
      </c>
      <c r="E398" s="22" t="s">
        <v>2603</v>
      </c>
      <c r="F398" s="22"/>
      <c r="G398" s="21" t="s">
        <v>318</v>
      </c>
      <c r="H398" s="21">
        <v>1</v>
      </c>
      <c r="I398" s="23">
        <v>0</v>
      </c>
      <c r="J398" s="24">
        <v>9.81</v>
      </c>
      <c r="K398" s="24">
        <v>9.81</v>
      </c>
      <c r="L398" s="21">
        <v>37</v>
      </c>
    </row>
    <row r="399" spans="1:12" ht="27.6">
      <c r="A399" t="s">
        <v>350</v>
      </c>
      <c r="B399" t="s">
        <v>2172</v>
      </c>
      <c r="C399" t="s">
        <v>2566</v>
      </c>
      <c r="D399" t="s">
        <v>191</v>
      </c>
      <c r="E399" s="20" t="s">
        <v>2567</v>
      </c>
      <c r="F399" s="20" t="s">
        <v>2230</v>
      </c>
      <c r="G399" t="s">
        <v>318</v>
      </c>
      <c r="H399">
        <v>2.5000000000000001E-2</v>
      </c>
      <c r="I399" s="4">
        <v>0</v>
      </c>
      <c r="J399" s="9">
        <v>25.91</v>
      </c>
      <c r="K399" s="9">
        <v>0.64</v>
      </c>
      <c r="L399">
        <v>37</v>
      </c>
    </row>
    <row r="400" spans="1:12" ht="27.6">
      <c r="A400" t="s">
        <v>350</v>
      </c>
      <c r="B400" t="s">
        <v>2172</v>
      </c>
      <c r="C400" t="s">
        <v>2568</v>
      </c>
      <c r="D400" t="s">
        <v>191</v>
      </c>
      <c r="E400" s="20" t="s">
        <v>2569</v>
      </c>
      <c r="F400" s="20" t="s">
        <v>2230</v>
      </c>
      <c r="G400" t="s">
        <v>220</v>
      </c>
      <c r="H400">
        <v>0.97</v>
      </c>
      <c r="I400" s="4">
        <v>0</v>
      </c>
      <c r="J400" s="9">
        <v>0.22</v>
      </c>
      <c r="K400" s="9">
        <v>0.21</v>
      </c>
      <c r="L400">
        <v>37</v>
      </c>
    </row>
    <row r="401" spans="1:12" ht="41.4">
      <c r="A401" s="21" t="s">
        <v>353</v>
      </c>
      <c r="B401" s="21" t="s">
        <v>2171</v>
      </c>
      <c r="C401" s="21" t="s">
        <v>2134</v>
      </c>
      <c r="D401" s="21" t="s">
        <v>191</v>
      </c>
      <c r="E401" s="22" t="s">
        <v>2135</v>
      </c>
      <c r="F401" s="22"/>
      <c r="G401" s="21" t="s">
        <v>318</v>
      </c>
      <c r="H401" s="21">
        <v>1</v>
      </c>
      <c r="I401" s="23"/>
      <c r="J401" s="24">
        <v>11.19</v>
      </c>
      <c r="K401" s="24">
        <v>11.19</v>
      </c>
      <c r="L401" s="21">
        <v>37</v>
      </c>
    </row>
    <row r="402" spans="1:12" ht="27.6">
      <c r="A402" s="21" t="s">
        <v>353</v>
      </c>
      <c r="B402" s="21" t="s">
        <v>2171</v>
      </c>
      <c r="C402" s="21" t="s">
        <v>2570</v>
      </c>
      <c r="D402" s="21" t="s">
        <v>191</v>
      </c>
      <c r="E402" s="22" t="s">
        <v>2571</v>
      </c>
      <c r="F402" s="22"/>
      <c r="G402" s="21" t="s">
        <v>318</v>
      </c>
      <c r="H402" s="21">
        <v>1</v>
      </c>
      <c r="I402" s="23">
        <v>0</v>
      </c>
      <c r="J402" s="24">
        <v>8.67</v>
      </c>
      <c r="K402" s="24">
        <v>8.67</v>
      </c>
      <c r="L402" s="21">
        <v>37</v>
      </c>
    </row>
    <row r="403" spans="1:12" ht="27.6">
      <c r="A403" s="21" t="s">
        <v>353</v>
      </c>
      <c r="B403" s="21" t="s">
        <v>2171</v>
      </c>
      <c r="C403" s="21" t="s">
        <v>2560</v>
      </c>
      <c r="D403" s="21" t="s">
        <v>191</v>
      </c>
      <c r="E403" s="22" t="s">
        <v>2561</v>
      </c>
      <c r="F403" s="22"/>
      <c r="G403" s="21" t="s">
        <v>197</v>
      </c>
      <c r="H403" s="21">
        <v>3.9199999999999999E-2</v>
      </c>
      <c r="I403" s="23">
        <v>0</v>
      </c>
      <c r="J403" s="24">
        <v>39.9</v>
      </c>
      <c r="K403" s="24">
        <v>1.56</v>
      </c>
      <c r="L403" s="21">
        <v>37</v>
      </c>
    </row>
    <row r="404" spans="1:12" ht="27.6">
      <c r="A404" s="21" t="s">
        <v>353</v>
      </c>
      <c r="B404" s="21" t="s">
        <v>2171</v>
      </c>
      <c r="C404" s="21" t="s">
        <v>2562</v>
      </c>
      <c r="D404" s="21" t="s">
        <v>191</v>
      </c>
      <c r="E404" s="22" t="s">
        <v>2563</v>
      </c>
      <c r="F404" s="22"/>
      <c r="G404" s="21" t="s">
        <v>197</v>
      </c>
      <c r="H404" s="21">
        <v>6.4000000000000003E-3</v>
      </c>
      <c r="I404" s="23">
        <v>0</v>
      </c>
      <c r="J404" s="24">
        <v>32.92</v>
      </c>
      <c r="K404" s="24">
        <v>0.21</v>
      </c>
      <c r="L404" s="21">
        <v>37</v>
      </c>
    </row>
    <row r="405" spans="1:12" ht="27.6">
      <c r="A405" t="s">
        <v>353</v>
      </c>
      <c r="B405" t="s">
        <v>2172</v>
      </c>
      <c r="C405" t="s">
        <v>2568</v>
      </c>
      <c r="D405" t="s">
        <v>191</v>
      </c>
      <c r="E405" s="20" t="s">
        <v>2576</v>
      </c>
      <c r="F405" s="20" t="s">
        <v>2230</v>
      </c>
      <c r="G405" t="s">
        <v>220</v>
      </c>
      <c r="H405">
        <v>0.54300000000000004</v>
      </c>
      <c r="I405" s="4">
        <v>0</v>
      </c>
      <c r="J405" s="9">
        <v>0.22</v>
      </c>
      <c r="K405" s="9">
        <v>0.11</v>
      </c>
      <c r="L405">
        <v>37</v>
      </c>
    </row>
    <row r="406" spans="1:12" ht="27.6">
      <c r="A406" t="s">
        <v>353</v>
      </c>
      <c r="B406" t="s">
        <v>2172</v>
      </c>
      <c r="C406" t="s">
        <v>2566</v>
      </c>
      <c r="D406" t="s">
        <v>191</v>
      </c>
      <c r="E406" s="20" t="s">
        <v>2577</v>
      </c>
      <c r="F406" s="20" t="s">
        <v>2230</v>
      </c>
      <c r="G406" t="s">
        <v>318</v>
      </c>
      <c r="H406">
        <v>2.5000000000000001E-2</v>
      </c>
      <c r="I406" s="4">
        <v>0</v>
      </c>
      <c r="J406" s="9">
        <v>25.91</v>
      </c>
      <c r="K406" s="9">
        <v>0.64</v>
      </c>
      <c r="L406">
        <v>37</v>
      </c>
    </row>
    <row r="407" spans="1:12" ht="41.4">
      <c r="A407" s="21" t="s">
        <v>356</v>
      </c>
      <c r="B407" s="21" t="s">
        <v>2171</v>
      </c>
      <c r="C407" s="21" t="s">
        <v>2136</v>
      </c>
      <c r="D407" s="21" t="s">
        <v>191</v>
      </c>
      <c r="E407" s="22" t="s">
        <v>2137</v>
      </c>
      <c r="F407" s="22"/>
      <c r="G407" s="21" t="s">
        <v>318</v>
      </c>
      <c r="H407" s="21">
        <v>1</v>
      </c>
      <c r="I407" s="23"/>
      <c r="J407" s="24">
        <v>9.25</v>
      </c>
      <c r="K407" s="24">
        <v>9.25</v>
      </c>
      <c r="L407" s="21">
        <v>37</v>
      </c>
    </row>
    <row r="408" spans="1:12" ht="27.6">
      <c r="A408" s="21" t="s">
        <v>356</v>
      </c>
      <c r="B408" s="21" t="s">
        <v>2171</v>
      </c>
      <c r="C408" s="21" t="s">
        <v>2562</v>
      </c>
      <c r="D408" s="21" t="s">
        <v>191</v>
      </c>
      <c r="E408" s="22" t="s">
        <v>2563</v>
      </c>
      <c r="F408" s="22"/>
      <c r="G408" s="21" t="s">
        <v>197</v>
      </c>
      <c r="H408" s="21">
        <v>4.1999999999999997E-3</v>
      </c>
      <c r="I408" s="23">
        <v>0</v>
      </c>
      <c r="J408" s="24">
        <v>32.92</v>
      </c>
      <c r="K408" s="24">
        <v>0.13</v>
      </c>
      <c r="L408" s="21">
        <v>37</v>
      </c>
    </row>
    <row r="409" spans="1:12" ht="27.6">
      <c r="A409" s="21" t="s">
        <v>356</v>
      </c>
      <c r="B409" s="21" t="s">
        <v>2171</v>
      </c>
      <c r="C409" s="21" t="s">
        <v>2560</v>
      </c>
      <c r="D409" s="21" t="s">
        <v>191</v>
      </c>
      <c r="E409" s="22" t="s">
        <v>2561</v>
      </c>
      <c r="F409" s="22"/>
      <c r="G409" s="21" t="s">
        <v>197</v>
      </c>
      <c r="H409" s="21">
        <v>2.5700000000000001E-2</v>
      </c>
      <c r="I409" s="23">
        <v>0</v>
      </c>
      <c r="J409" s="24">
        <v>39.9</v>
      </c>
      <c r="K409" s="24">
        <v>1.02</v>
      </c>
      <c r="L409" s="21">
        <v>37</v>
      </c>
    </row>
    <row r="410" spans="1:12" ht="27.6">
      <c r="A410" s="21" t="s">
        <v>356</v>
      </c>
      <c r="B410" s="21" t="s">
        <v>2171</v>
      </c>
      <c r="C410" s="21" t="s">
        <v>2572</v>
      </c>
      <c r="D410" s="21" t="s">
        <v>191</v>
      </c>
      <c r="E410" s="22" t="s">
        <v>2573</v>
      </c>
      <c r="F410" s="22"/>
      <c r="G410" s="21" t="s">
        <v>318</v>
      </c>
      <c r="H410" s="21">
        <v>1</v>
      </c>
      <c r="I410" s="23">
        <v>0</v>
      </c>
      <c r="J410" s="24">
        <v>7.38</v>
      </c>
      <c r="K410" s="24">
        <v>7.38</v>
      </c>
      <c r="L410" s="21">
        <v>37</v>
      </c>
    </row>
    <row r="411" spans="1:12" ht="27.6">
      <c r="A411" t="s">
        <v>356</v>
      </c>
      <c r="B411" t="s">
        <v>2172</v>
      </c>
      <c r="C411" t="s">
        <v>2568</v>
      </c>
      <c r="D411" t="s">
        <v>191</v>
      </c>
      <c r="E411" s="20" t="s">
        <v>2576</v>
      </c>
      <c r="F411" s="20" t="s">
        <v>2230</v>
      </c>
      <c r="G411" t="s">
        <v>220</v>
      </c>
      <c r="H411">
        <v>0.36699999999999999</v>
      </c>
      <c r="I411" s="4">
        <v>0</v>
      </c>
      <c r="J411" s="9">
        <v>0.22</v>
      </c>
      <c r="K411" s="9">
        <v>0.08</v>
      </c>
      <c r="L411">
        <v>37</v>
      </c>
    </row>
    <row r="412" spans="1:12" ht="27.6">
      <c r="A412" t="s">
        <v>356</v>
      </c>
      <c r="B412" t="s">
        <v>2172</v>
      </c>
      <c r="C412" t="s">
        <v>2566</v>
      </c>
      <c r="D412" t="s">
        <v>191</v>
      </c>
      <c r="E412" s="20" t="s">
        <v>2577</v>
      </c>
      <c r="F412" s="20" t="s">
        <v>2230</v>
      </c>
      <c r="G412" t="s">
        <v>318</v>
      </c>
      <c r="H412">
        <v>2.5000000000000001E-2</v>
      </c>
      <c r="I412" s="4">
        <v>0</v>
      </c>
      <c r="J412" s="9">
        <v>25.91</v>
      </c>
      <c r="K412" s="9">
        <v>0.64</v>
      </c>
      <c r="L412">
        <v>37</v>
      </c>
    </row>
    <row r="413" spans="1:12" ht="41.4">
      <c r="A413" s="21" t="s">
        <v>359</v>
      </c>
      <c r="B413" s="21" t="s">
        <v>2171</v>
      </c>
      <c r="C413" s="21" t="s">
        <v>1332</v>
      </c>
      <c r="D413" s="21" t="s">
        <v>361</v>
      </c>
      <c r="E413" s="22" t="s">
        <v>2138</v>
      </c>
      <c r="F413" s="22"/>
      <c r="G413" s="21" t="s">
        <v>254</v>
      </c>
      <c r="H413" s="21">
        <v>1</v>
      </c>
      <c r="I413" s="23"/>
      <c r="J413" s="24">
        <v>694.58</v>
      </c>
      <c r="K413" s="24">
        <v>694.58</v>
      </c>
      <c r="L413" s="21">
        <v>37</v>
      </c>
    </row>
    <row r="414" spans="1:12" ht="41.4">
      <c r="A414" s="21" t="s">
        <v>359</v>
      </c>
      <c r="B414" s="21" t="s">
        <v>2171</v>
      </c>
      <c r="C414" s="21" t="s">
        <v>2578</v>
      </c>
      <c r="D414" s="21" t="s">
        <v>191</v>
      </c>
      <c r="E414" s="22" t="s">
        <v>2579</v>
      </c>
      <c r="F414" s="22"/>
      <c r="G414" s="21" t="s">
        <v>2462</v>
      </c>
      <c r="H414" s="21">
        <v>9.4E-2</v>
      </c>
      <c r="I414" s="23">
        <v>0</v>
      </c>
      <c r="J414" s="24">
        <v>1.46</v>
      </c>
      <c r="K414" s="24">
        <v>0.13</v>
      </c>
      <c r="L414" s="21">
        <v>37</v>
      </c>
    </row>
    <row r="415" spans="1:12" ht="27.6">
      <c r="A415" s="21" t="s">
        <v>359</v>
      </c>
      <c r="B415" s="21" t="s">
        <v>2171</v>
      </c>
      <c r="C415" s="21" t="s">
        <v>2455</v>
      </c>
      <c r="D415" s="21" t="s">
        <v>191</v>
      </c>
      <c r="E415" s="22" t="s">
        <v>2472</v>
      </c>
      <c r="F415" s="22"/>
      <c r="G415" s="21" t="s">
        <v>197</v>
      </c>
      <c r="H415" s="21">
        <v>0.224</v>
      </c>
      <c r="I415" s="23">
        <v>0</v>
      </c>
      <c r="J415" s="24">
        <v>41.06</v>
      </c>
      <c r="K415" s="24">
        <v>9.19</v>
      </c>
      <c r="L415" s="21">
        <v>37</v>
      </c>
    </row>
    <row r="416" spans="1:12" ht="41.4">
      <c r="A416" s="21" t="s">
        <v>359</v>
      </c>
      <c r="B416" s="21" t="s">
        <v>2171</v>
      </c>
      <c r="C416" s="21" t="s">
        <v>2580</v>
      </c>
      <c r="D416" s="21" t="s">
        <v>191</v>
      </c>
      <c r="E416" s="22" t="s">
        <v>2581</v>
      </c>
      <c r="F416" s="22"/>
      <c r="G416" s="21" t="s">
        <v>2459</v>
      </c>
      <c r="H416" s="21">
        <v>0.13</v>
      </c>
      <c r="I416" s="23">
        <v>0</v>
      </c>
      <c r="J416" s="24">
        <v>0.53</v>
      </c>
      <c r="K416" s="24">
        <v>0.06</v>
      </c>
      <c r="L416" s="21">
        <v>37</v>
      </c>
    </row>
    <row r="417" spans="1:12" ht="27.6">
      <c r="A417" s="21" t="s">
        <v>359</v>
      </c>
      <c r="B417" s="21" t="s">
        <v>2171</v>
      </c>
      <c r="C417" s="21" t="s">
        <v>2331</v>
      </c>
      <c r="D417" s="21" t="s">
        <v>191</v>
      </c>
      <c r="E417" s="22" t="s">
        <v>2332</v>
      </c>
      <c r="F417" s="22"/>
      <c r="G417" s="21" t="s">
        <v>197</v>
      </c>
      <c r="H417" s="21">
        <v>1.345</v>
      </c>
      <c r="I417" s="23">
        <v>0</v>
      </c>
      <c r="J417" s="24">
        <v>31.89</v>
      </c>
      <c r="K417" s="24">
        <v>42.89</v>
      </c>
      <c r="L417" s="21">
        <v>37</v>
      </c>
    </row>
    <row r="418" spans="1:12" ht="27.6">
      <c r="A418" s="21" t="s">
        <v>359</v>
      </c>
      <c r="B418" s="21" t="s">
        <v>2171</v>
      </c>
      <c r="C418" s="21" t="s">
        <v>2327</v>
      </c>
      <c r="D418" s="21" t="s">
        <v>191</v>
      </c>
      <c r="E418" s="22" t="s">
        <v>2328</v>
      </c>
      <c r="F418" s="22"/>
      <c r="G418" s="21" t="s">
        <v>197</v>
      </c>
      <c r="H418" s="21">
        <v>0.224</v>
      </c>
      <c r="I418" s="23">
        <v>0</v>
      </c>
      <c r="J418" s="24">
        <v>40.74</v>
      </c>
      <c r="K418" s="24">
        <v>9.1199999999999992</v>
      </c>
      <c r="L418" s="21">
        <v>37</v>
      </c>
    </row>
    <row r="419" spans="1:12" ht="41.4">
      <c r="A419" t="s">
        <v>359</v>
      </c>
      <c r="B419" t="s">
        <v>2172</v>
      </c>
      <c r="C419" t="s">
        <v>2582</v>
      </c>
      <c r="D419" t="s">
        <v>191</v>
      </c>
      <c r="E419" s="20" t="s">
        <v>2583</v>
      </c>
      <c r="F419" s="20" t="s">
        <v>2230</v>
      </c>
      <c r="G419" t="s">
        <v>254</v>
      </c>
      <c r="H419">
        <v>1.103</v>
      </c>
      <c r="I419" s="4">
        <v>0</v>
      </c>
      <c r="J419" s="9">
        <v>574.07000000000005</v>
      </c>
      <c r="K419" s="9">
        <v>633.19000000000005</v>
      </c>
      <c r="L419">
        <v>37</v>
      </c>
    </row>
    <row r="420" spans="1:12" ht="55.2">
      <c r="A420" s="21" t="s">
        <v>363</v>
      </c>
      <c r="B420" s="21" t="s">
        <v>2171</v>
      </c>
      <c r="C420" s="21" t="s">
        <v>2139</v>
      </c>
      <c r="D420" s="21" t="s">
        <v>191</v>
      </c>
      <c r="E420" s="22" t="s">
        <v>2140</v>
      </c>
      <c r="F420" s="22"/>
      <c r="G420" s="21" t="s">
        <v>167</v>
      </c>
      <c r="H420" s="21">
        <v>1</v>
      </c>
      <c r="I420" s="23"/>
      <c r="J420" s="24">
        <v>151.43</v>
      </c>
      <c r="K420" s="24">
        <v>151.43</v>
      </c>
      <c r="L420" s="21">
        <v>37</v>
      </c>
    </row>
    <row r="421" spans="1:12" ht="27.6">
      <c r="A421" s="21" t="s">
        <v>363</v>
      </c>
      <c r="B421" s="21" t="s">
        <v>2171</v>
      </c>
      <c r="C421" s="21" t="s">
        <v>2604</v>
      </c>
      <c r="D421" s="21" t="s">
        <v>191</v>
      </c>
      <c r="E421" s="22" t="s">
        <v>2605</v>
      </c>
      <c r="F421" s="22"/>
      <c r="G421" s="21" t="s">
        <v>236</v>
      </c>
      <c r="H421" s="21">
        <v>1.694</v>
      </c>
      <c r="I421" s="23">
        <v>0</v>
      </c>
      <c r="J421" s="24">
        <v>40.200000000000003</v>
      </c>
      <c r="K421" s="24">
        <v>68.09</v>
      </c>
      <c r="L421" s="21">
        <v>37</v>
      </c>
    </row>
    <row r="422" spans="1:12" ht="41.4">
      <c r="A422" s="21" t="s">
        <v>363</v>
      </c>
      <c r="B422" s="21" t="s">
        <v>2171</v>
      </c>
      <c r="C422" s="21" t="s">
        <v>2606</v>
      </c>
      <c r="D422" s="21" t="s">
        <v>191</v>
      </c>
      <c r="E422" s="22" t="s">
        <v>2607</v>
      </c>
      <c r="F422" s="22"/>
      <c r="G422" s="21" t="s">
        <v>167</v>
      </c>
      <c r="H422" s="21">
        <v>0.13500000000000001</v>
      </c>
      <c r="I422" s="23">
        <v>0</v>
      </c>
      <c r="J422" s="24">
        <v>170.99</v>
      </c>
      <c r="K422" s="24">
        <v>23.08</v>
      </c>
      <c r="L422" s="21">
        <v>37</v>
      </c>
    </row>
    <row r="423" spans="1:12" ht="27.6">
      <c r="A423" s="21" t="s">
        <v>363</v>
      </c>
      <c r="B423" s="21" t="s">
        <v>2171</v>
      </c>
      <c r="C423" s="21" t="s">
        <v>2539</v>
      </c>
      <c r="D423" s="21" t="s">
        <v>191</v>
      </c>
      <c r="E423" s="22" t="s">
        <v>2540</v>
      </c>
      <c r="F423" s="22"/>
      <c r="G423" s="21" t="s">
        <v>197</v>
      </c>
      <c r="H423" s="21">
        <v>0.189</v>
      </c>
      <c r="I423" s="23">
        <v>0</v>
      </c>
      <c r="J423" s="24">
        <v>32.770000000000003</v>
      </c>
      <c r="K423" s="24">
        <v>6.19</v>
      </c>
      <c r="L423" s="21">
        <v>37</v>
      </c>
    </row>
    <row r="424" spans="1:12" ht="27.6">
      <c r="A424" s="21" t="s">
        <v>363</v>
      </c>
      <c r="B424" s="21" t="s">
        <v>2171</v>
      </c>
      <c r="C424" s="21" t="s">
        <v>2327</v>
      </c>
      <c r="D424" s="21" t="s">
        <v>191</v>
      </c>
      <c r="E424" s="22" t="s">
        <v>2328</v>
      </c>
      <c r="F424" s="22"/>
      <c r="G424" s="21" t="s">
        <v>197</v>
      </c>
      <c r="H424" s="21">
        <v>1.032</v>
      </c>
      <c r="I424" s="23">
        <v>0</v>
      </c>
      <c r="J424" s="24">
        <v>40.74</v>
      </c>
      <c r="K424" s="24">
        <v>42.04</v>
      </c>
      <c r="L424" s="21">
        <v>37</v>
      </c>
    </row>
    <row r="425" spans="1:12" ht="27.6">
      <c r="A425" t="s">
        <v>363</v>
      </c>
      <c r="B425" t="s">
        <v>2172</v>
      </c>
      <c r="C425" t="s">
        <v>2547</v>
      </c>
      <c r="D425" t="s">
        <v>191</v>
      </c>
      <c r="E425" s="20" t="s">
        <v>2548</v>
      </c>
      <c r="F425" s="20" t="s">
        <v>2230</v>
      </c>
      <c r="G425" t="s">
        <v>2444</v>
      </c>
      <c r="H425">
        <v>4.0000000000000001E-3</v>
      </c>
      <c r="I425" s="4">
        <v>0</v>
      </c>
      <c r="J425" s="9">
        <v>5.64</v>
      </c>
      <c r="K425" s="9">
        <v>0.02</v>
      </c>
      <c r="L425">
        <v>37</v>
      </c>
    </row>
    <row r="426" spans="1:12">
      <c r="A426" t="s">
        <v>363</v>
      </c>
      <c r="B426" t="s">
        <v>2172</v>
      </c>
      <c r="C426" t="s">
        <v>2553</v>
      </c>
      <c r="D426" t="s">
        <v>191</v>
      </c>
      <c r="E426" s="20" t="s">
        <v>2554</v>
      </c>
      <c r="F426" s="20" t="s">
        <v>2230</v>
      </c>
      <c r="G426" t="s">
        <v>318</v>
      </c>
      <c r="H426">
        <v>4.9000000000000002E-2</v>
      </c>
      <c r="I426" s="4">
        <v>0</v>
      </c>
      <c r="J426" s="9">
        <v>24.11</v>
      </c>
      <c r="K426" s="9">
        <v>1.18</v>
      </c>
      <c r="L426">
        <v>37</v>
      </c>
    </row>
    <row r="427" spans="1:12" ht="27.6">
      <c r="A427" t="s">
        <v>363</v>
      </c>
      <c r="B427" t="s">
        <v>2172</v>
      </c>
      <c r="C427" t="s">
        <v>2608</v>
      </c>
      <c r="D427" t="s">
        <v>191</v>
      </c>
      <c r="E427" s="20" t="s">
        <v>2609</v>
      </c>
      <c r="F427" s="20" t="s">
        <v>2230</v>
      </c>
      <c r="G427" t="s">
        <v>236</v>
      </c>
      <c r="H427">
        <v>0.48499999999999999</v>
      </c>
      <c r="I427" s="4">
        <v>0</v>
      </c>
      <c r="J427" s="9">
        <v>22.33</v>
      </c>
      <c r="K427" s="9">
        <v>10.83</v>
      </c>
      <c r="L427">
        <v>37</v>
      </c>
    </row>
    <row r="428" spans="1:12" ht="41.4">
      <c r="A428" s="21" t="s">
        <v>366</v>
      </c>
      <c r="B428" s="21" t="s">
        <v>2171</v>
      </c>
      <c r="C428" s="21" t="s">
        <v>2141</v>
      </c>
      <c r="D428" s="21" t="s">
        <v>191</v>
      </c>
      <c r="E428" s="22" t="s">
        <v>2142</v>
      </c>
      <c r="F428" s="22"/>
      <c r="G428" s="21" t="s">
        <v>167</v>
      </c>
      <c r="H428" s="21">
        <v>1</v>
      </c>
      <c r="I428" s="23"/>
      <c r="J428" s="24">
        <v>77.180000000000007</v>
      </c>
      <c r="K428" s="24">
        <v>77.180000000000007</v>
      </c>
      <c r="L428" s="21">
        <v>37</v>
      </c>
    </row>
    <row r="429" spans="1:12" ht="27.6">
      <c r="A429" s="21" t="s">
        <v>366</v>
      </c>
      <c r="B429" s="21" t="s">
        <v>2171</v>
      </c>
      <c r="C429" s="21" t="s">
        <v>2327</v>
      </c>
      <c r="D429" s="21" t="s">
        <v>191</v>
      </c>
      <c r="E429" s="22" t="s">
        <v>2328</v>
      </c>
      <c r="F429" s="22"/>
      <c r="G429" s="21" t="s">
        <v>197</v>
      </c>
      <c r="H429" s="21">
        <v>0.68700000000000006</v>
      </c>
      <c r="I429" s="23">
        <v>0</v>
      </c>
      <c r="J429" s="24">
        <v>40.74</v>
      </c>
      <c r="K429" s="24">
        <v>27.98</v>
      </c>
      <c r="L429" s="21">
        <v>37</v>
      </c>
    </row>
    <row r="430" spans="1:12" ht="27.6">
      <c r="A430" s="21" t="s">
        <v>366</v>
      </c>
      <c r="B430" s="21" t="s">
        <v>2171</v>
      </c>
      <c r="C430" s="21" t="s">
        <v>2539</v>
      </c>
      <c r="D430" s="21" t="s">
        <v>191</v>
      </c>
      <c r="E430" s="22" t="s">
        <v>2540</v>
      </c>
      <c r="F430" s="22"/>
      <c r="G430" s="21" t="s">
        <v>197</v>
      </c>
      <c r="H430" s="21">
        <v>0.126</v>
      </c>
      <c r="I430" s="23">
        <v>0</v>
      </c>
      <c r="J430" s="24">
        <v>32.770000000000003</v>
      </c>
      <c r="K430" s="24">
        <v>4.12</v>
      </c>
      <c r="L430" s="21">
        <v>38</v>
      </c>
    </row>
    <row r="431" spans="1:12" ht="41.4">
      <c r="A431" s="21" t="s">
        <v>366</v>
      </c>
      <c r="B431" s="21" t="s">
        <v>2171</v>
      </c>
      <c r="C431" s="21" t="s">
        <v>2610</v>
      </c>
      <c r="D431" s="21" t="s">
        <v>191</v>
      </c>
      <c r="E431" s="22" t="s">
        <v>2611</v>
      </c>
      <c r="F431" s="22"/>
      <c r="G431" s="21" t="s">
        <v>167</v>
      </c>
      <c r="H431" s="21">
        <v>0.57699999999999996</v>
      </c>
      <c r="I431" s="23">
        <v>0</v>
      </c>
      <c r="J431" s="24">
        <v>49.76</v>
      </c>
      <c r="K431" s="24">
        <v>28.71</v>
      </c>
      <c r="L431" s="21">
        <v>38</v>
      </c>
    </row>
    <row r="432" spans="1:12" ht="27.6">
      <c r="A432" t="s">
        <v>366</v>
      </c>
      <c r="B432" t="s">
        <v>2172</v>
      </c>
      <c r="C432" t="s">
        <v>2547</v>
      </c>
      <c r="D432" t="s">
        <v>191</v>
      </c>
      <c r="E432" s="20" t="s">
        <v>2548</v>
      </c>
      <c r="F432" s="20" t="s">
        <v>2230</v>
      </c>
      <c r="G432" t="s">
        <v>2444</v>
      </c>
      <c r="H432">
        <v>0.01</v>
      </c>
      <c r="I432" s="4">
        <v>0</v>
      </c>
      <c r="J432" s="9">
        <v>5.64</v>
      </c>
      <c r="K432" s="9">
        <v>0.05</v>
      </c>
      <c r="L432">
        <v>38</v>
      </c>
    </row>
    <row r="433" spans="1:12" ht="27.6">
      <c r="A433" t="s">
        <v>366</v>
      </c>
      <c r="B433" t="s">
        <v>2172</v>
      </c>
      <c r="C433" t="s">
        <v>2612</v>
      </c>
      <c r="D433" t="s">
        <v>191</v>
      </c>
      <c r="E433" s="20" t="s">
        <v>2613</v>
      </c>
      <c r="F433" s="20" t="s">
        <v>2230</v>
      </c>
      <c r="G433" t="s">
        <v>236</v>
      </c>
      <c r="H433">
        <v>3.7999999999999999E-2</v>
      </c>
      <c r="I433" s="4">
        <v>0</v>
      </c>
      <c r="J433" s="9">
        <v>133.03</v>
      </c>
      <c r="K433" s="9">
        <v>5.05</v>
      </c>
      <c r="L433">
        <v>38</v>
      </c>
    </row>
    <row r="434" spans="1:12" ht="41.4">
      <c r="A434" t="s">
        <v>366</v>
      </c>
      <c r="B434" t="s">
        <v>2172</v>
      </c>
      <c r="C434" t="s">
        <v>2614</v>
      </c>
      <c r="D434" t="s">
        <v>191</v>
      </c>
      <c r="E434" s="20" t="s">
        <v>2615</v>
      </c>
      <c r="F434" s="20" t="s">
        <v>2392</v>
      </c>
      <c r="G434" t="s">
        <v>2596</v>
      </c>
      <c r="H434">
        <v>0.39700000000000002</v>
      </c>
      <c r="I434" s="4">
        <v>0</v>
      </c>
      <c r="J434" s="9">
        <v>28.4</v>
      </c>
      <c r="K434" s="9">
        <v>11.27</v>
      </c>
      <c r="L434">
        <v>38</v>
      </c>
    </row>
    <row r="435" spans="1:12" ht="41.4">
      <c r="A435" s="21" t="s">
        <v>369</v>
      </c>
      <c r="B435" s="21" t="s">
        <v>2171</v>
      </c>
      <c r="C435" s="21" t="s">
        <v>2143</v>
      </c>
      <c r="D435" s="21" t="s">
        <v>191</v>
      </c>
      <c r="E435" s="22" t="s">
        <v>2144</v>
      </c>
      <c r="F435" s="22"/>
      <c r="G435" s="21" t="s">
        <v>254</v>
      </c>
      <c r="H435" s="21">
        <v>1</v>
      </c>
      <c r="I435" s="23"/>
      <c r="J435" s="24">
        <v>21.2</v>
      </c>
      <c r="K435" s="24">
        <v>21.2</v>
      </c>
      <c r="L435" s="21">
        <v>38</v>
      </c>
    </row>
    <row r="436" spans="1:12" ht="27.6">
      <c r="A436" s="21" t="s">
        <v>369</v>
      </c>
      <c r="B436" s="21" t="s">
        <v>2171</v>
      </c>
      <c r="C436" s="21" t="s">
        <v>2539</v>
      </c>
      <c r="D436" s="21" t="s">
        <v>191</v>
      </c>
      <c r="E436" s="22" t="s">
        <v>2540</v>
      </c>
      <c r="F436" s="22"/>
      <c r="G436" s="21" t="s">
        <v>197</v>
      </c>
      <c r="H436" s="21">
        <v>0.09</v>
      </c>
      <c r="I436" s="23">
        <v>0</v>
      </c>
      <c r="J436" s="24">
        <v>32.770000000000003</v>
      </c>
      <c r="K436" s="24">
        <v>2.94</v>
      </c>
      <c r="L436" s="21">
        <v>38</v>
      </c>
    </row>
    <row r="437" spans="1:12" ht="41.4">
      <c r="A437" s="21" t="s">
        <v>369</v>
      </c>
      <c r="B437" s="21" t="s">
        <v>2171</v>
      </c>
      <c r="C437" s="21" t="s">
        <v>2616</v>
      </c>
      <c r="D437" s="21" t="s">
        <v>191</v>
      </c>
      <c r="E437" s="22" t="s">
        <v>2617</v>
      </c>
      <c r="F437" s="22"/>
      <c r="G437" s="21" t="s">
        <v>236</v>
      </c>
      <c r="H437" s="21">
        <v>0.54500000000000004</v>
      </c>
      <c r="I437" s="23">
        <v>0</v>
      </c>
      <c r="J437" s="24">
        <v>17.690000000000001</v>
      </c>
      <c r="K437" s="24">
        <v>9.64</v>
      </c>
      <c r="L437" s="21">
        <v>38</v>
      </c>
    </row>
    <row r="438" spans="1:12" ht="27.6">
      <c r="A438" s="21" t="s">
        <v>369</v>
      </c>
      <c r="B438" s="21" t="s">
        <v>2171</v>
      </c>
      <c r="C438" s="21" t="s">
        <v>2327</v>
      </c>
      <c r="D438" s="21" t="s">
        <v>191</v>
      </c>
      <c r="E438" s="22" t="s">
        <v>2328</v>
      </c>
      <c r="F438" s="22"/>
      <c r="G438" s="21" t="s">
        <v>197</v>
      </c>
      <c r="H438" s="21">
        <v>0.127</v>
      </c>
      <c r="I438" s="23">
        <v>0</v>
      </c>
      <c r="J438" s="24">
        <v>40.74</v>
      </c>
      <c r="K438" s="24">
        <v>5.17</v>
      </c>
      <c r="L438" s="21">
        <v>38</v>
      </c>
    </row>
    <row r="439" spans="1:12">
      <c r="A439" t="s">
        <v>369</v>
      </c>
      <c r="B439" t="s">
        <v>2172</v>
      </c>
      <c r="C439" t="s">
        <v>2553</v>
      </c>
      <c r="D439" t="s">
        <v>191</v>
      </c>
      <c r="E439" s="20" t="s">
        <v>2554</v>
      </c>
      <c r="F439" s="20" t="s">
        <v>2230</v>
      </c>
      <c r="G439" t="s">
        <v>318</v>
      </c>
      <c r="H439">
        <v>1.0999999999999999E-2</v>
      </c>
      <c r="I439" s="4">
        <v>0</v>
      </c>
      <c r="J439" s="9">
        <v>24.11</v>
      </c>
      <c r="K439" s="9">
        <v>0.26</v>
      </c>
      <c r="L439">
        <v>38</v>
      </c>
    </row>
    <row r="440" spans="1:12" ht="27.6">
      <c r="A440" t="s">
        <v>369</v>
      </c>
      <c r="B440" t="s">
        <v>2172</v>
      </c>
      <c r="C440" t="s">
        <v>2608</v>
      </c>
      <c r="D440" t="s">
        <v>191</v>
      </c>
      <c r="E440" s="20" t="s">
        <v>2609</v>
      </c>
      <c r="F440" s="20" t="s">
        <v>2230</v>
      </c>
      <c r="G440" t="s">
        <v>236</v>
      </c>
      <c r="H440">
        <v>0.14299999999999999</v>
      </c>
      <c r="I440" s="4">
        <v>0</v>
      </c>
      <c r="J440" s="9">
        <v>22.33</v>
      </c>
      <c r="K440" s="9">
        <v>3.19</v>
      </c>
      <c r="L440">
        <v>38</v>
      </c>
    </row>
    <row r="441" spans="1:12" ht="41.4">
      <c r="A441" s="21" t="s">
        <v>372</v>
      </c>
      <c r="B441" s="21" t="s">
        <v>2171</v>
      </c>
      <c r="C441" s="21" t="s">
        <v>2130</v>
      </c>
      <c r="D441" s="21" t="s">
        <v>191</v>
      </c>
      <c r="E441" s="22" t="s">
        <v>2131</v>
      </c>
      <c r="F441" s="22"/>
      <c r="G441" s="21" t="s">
        <v>318</v>
      </c>
      <c r="H441" s="21">
        <v>1</v>
      </c>
      <c r="I441" s="23"/>
      <c r="J441" s="24">
        <v>15.9</v>
      </c>
      <c r="K441" s="24">
        <v>15.9</v>
      </c>
      <c r="L441" s="21">
        <v>38</v>
      </c>
    </row>
    <row r="442" spans="1:12" ht="27.6">
      <c r="A442" s="21" t="s">
        <v>372</v>
      </c>
      <c r="B442" s="21" t="s">
        <v>2171</v>
      </c>
      <c r="C442" s="21" t="s">
        <v>2574</v>
      </c>
      <c r="D442" s="21" t="s">
        <v>191</v>
      </c>
      <c r="E442" s="22" t="s">
        <v>2575</v>
      </c>
      <c r="F442" s="22"/>
      <c r="G442" s="21" t="s">
        <v>318</v>
      </c>
      <c r="H442" s="21">
        <v>1</v>
      </c>
      <c r="I442" s="23">
        <v>0</v>
      </c>
      <c r="J442" s="24">
        <v>10.17</v>
      </c>
      <c r="K442" s="24">
        <v>10.17</v>
      </c>
      <c r="L442" s="21">
        <v>38</v>
      </c>
    </row>
    <row r="443" spans="1:12" ht="27.6">
      <c r="A443" s="21" t="s">
        <v>372</v>
      </c>
      <c r="B443" s="21" t="s">
        <v>2171</v>
      </c>
      <c r="C443" s="21" t="s">
        <v>2562</v>
      </c>
      <c r="D443" s="21" t="s">
        <v>191</v>
      </c>
      <c r="E443" s="22" t="s">
        <v>2563</v>
      </c>
      <c r="F443" s="22"/>
      <c r="G443" s="21" t="s">
        <v>197</v>
      </c>
      <c r="H443" s="21">
        <v>1.7500000000000002E-2</v>
      </c>
      <c r="I443" s="23">
        <v>0</v>
      </c>
      <c r="J443" s="24">
        <v>32.92</v>
      </c>
      <c r="K443" s="24">
        <v>0.56999999999999995</v>
      </c>
      <c r="L443" s="21">
        <v>38</v>
      </c>
    </row>
    <row r="444" spans="1:12" ht="27.6">
      <c r="A444" s="21" t="s">
        <v>372</v>
      </c>
      <c r="B444" s="21" t="s">
        <v>2171</v>
      </c>
      <c r="C444" s="21" t="s">
        <v>2560</v>
      </c>
      <c r="D444" s="21" t="s">
        <v>191</v>
      </c>
      <c r="E444" s="22" t="s">
        <v>2561</v>
      </c>
      <c r="F444" s="22"/>
      <c r="G444" s="21" t="s">
        <v>197</v>
      </c>
      <c r="H444" s="21">
        <v>0.1069</v>
      </c>
      <c r="I444" s="23">
        <v>0</v>
      </c>
      <c r="J444" s="24">
        <v>39.9</v>
      </c>
      <c r="K444" s="24">
        <v>4.26</v>
      </c>
      <c r="L444" s="21">
        <v>38</v>
      </c>
    </row>
    <row r="445" spans="1:12" ht="27.6">
      <c r="A445" t="s">
        <v>372</v>
      </c>
      <c r="B445" t="s">
        <v>2172</v>
      </c>
      <c r="C445" t="s">
        <v>2568</v>
      </c>
      <c r="D445" t="s">
        <v>191</v>
      </c>
      <c r="E445" s="20" t="s">
        <v>2576</v>
      </c>
      <c r="F445" s="20" t="s">
        <v>2230</v>
      </c>
      <c r="G445" t="s">
        <v>220</v>
      </c>
      <c r="H445">
        <v>1.19</v>
      </c>
      <c r="I445" s="4">
        <v>0</v>
      </c>
      <c r="J445" s="9">
        <v>0.22</v>
      </c>
      <c r="K445" s="9">
        <v>0.26</v>
      </c>
      <c r="L445">
        <v>38</v>
      </c>
    </row>
    <row r="446" spans="1:12" ht="27.6">
      <c r="A446" t="s">
        <v>372</v>
      </c>
      <c r="B446" t="s">
        <v>2172</v>
      </c>
      <c r="C446" t="s">
        <v>2566</v>
      </c>
      <c r="D446" t="s">
        <v>191</v>
      </c>
      <c r="E446" s="20" t="s">
        <v>2577</v>
      </c>
      <c r="F446" s="20" t="s">
        <v>2230</v>
      </c>
      <c r="G446" t="s">
        <v>318</v>
      </c>
      <c r="H446">
        <v>2.5000000000000001E-2</v>
      </c>
      <c r="I446" s="4">
        <v>0</v>
      </c>
      <c r="J446" s="9">
        <v>25.91</v>
      </c>
      <c r="K446" s="9">
        <v>0.64</v>
      </c>
      <c r="L446">
        <v>38</v>
      </c>
    </row>
    <row r="447" spans="1:12" ht="41.4">
      <c r="A447" s="21" t="s">
        <v>373</v>
      </c>
      <c r="B447" s="21" t="s">
        <v>2171</v>
      </c>
      <c r="C447" s="21" t="s">
        <v>2132</v>
      </c>
      <c r="D447" s="21" t="s">
        <v>191</v>
      </c>
      <c r="E447" s="22" t="s">
        <v>2133</v>
      </c>
      <c r="F447" s="22"/>
      <c r="G447" s="21" t="s">
        <v>318</v>
      </c>
      <c r="H447" s="21">
        <v>1</v>
      </c>
      <c r="I447" s="23"/>
      <c r="J447" s="24">
        <v>14.23</v>
      </c>
      <c r="K447" s="24">
        <v>14.23</v>
      </c>
      <c r="L447" s="21">
        <v>38</v>
      </c>
    </row>
    <row r="448" spans="1:12" ht="27.6">
      <c r="A448" s="21" t="s">
        <v>373</v>
      </c>
      <c r="B448" s="21" t="s">
        <v>2171</v>
      </c>
      <c r="C448" s="21" t="s">
        <v>2562</v>
      </c>
      <c r="D448" s="21" t="s">
        <v>191</v>
      </c>
      <c r="E448" s="22" t="s">
        <v>2563</v>
      </c>
      <c r="F448" s="22"/>
      <c r="G448" s="21" t="s">
        <v>197</v>
      </c>
      <c r="H448" s="21">
        <v>1.29E-2</v>
      </c>
      <c r="I448" s="23">
        <v>0</v>
      </c>
      <c r="J448" s="24">
        <v>32.92</v>
      </c>
      <c r="K448" s="24">
        <v>0.42</v>
      </c>
      <c r="L448" s="21">
        <v>38</v>
      </c>
    </row>
    <row r="449" spans="1:12" ht="27.6">
      <c r="A449" s="21" t="s">
        <v>373</v>
      </c>
      <c r="B449" s="21" t="s">
        <v>2171</v>
      </c>
      <c r="C449" s="21" t="s">
        <v>2560</v>
      </c>
      <c r="D449" s="21" t="s">
        <v>191</v>
      </c>
      <c r="E449" s="22" t="s">
        <v>2561</v>
      </c>
      <c r="F449" s="22"/>
      <c r="G449" s="21" t="s">
        <v>197</v>
      </c>
      <c r="H449" s="21">
        <v>7.9000000000000001E-2</v>
      </c>
      <c r="I449" s="23">
        <v>0</v>
      </c>
      <c r="J449" s="24">
        <v>39.9</v>
      </c>
      <c r="K449" s="24">
        <v>3.15</v>
      </c>
      <c r="L449" s="21">
        <v>38</v>
      </c>
    </row>
    <row r="450" spans="1:12" ht="27.6">
      <c r="A450" s="21" t="s">
        <v>373</v>
      </c>
      <c r="B450" s="21" t="s">
        <v>2171</v>
      </c>
      <c r="C450" s="21" t="s">
        <v>2602</v>
      </c>
      <c r="D450" s="21" t="s">
        <v>191</v>
      </c>
      <c r="E450" s="22" t="s">
        <v>2603</v>
      </c>
      <c r="F450" s="22"/>
      <c r="G450" s="21" t="s">
        <v>318</v>
      </c>
      <c r="H450" s="21">
        <v>1</v>
      </c>
      <c r="I450" s="23">
        <v>0</v>
      </c>
      <c r="J450" s="24">
        <v>9.81</v>
      </c>
      <c r="K450" s="24">
        <v>9.81</v>
      </c>
      <c r="L450" s="21">
        <v>38</v>
      </c>
    </row>
    <row r="451" spans="1:12" ht="27.6">
      <c r="A451" t="s">
        <v>373</v>
      </c>
      <c r="B451" t="s">
        <v>2172</v>
      </c>
      <c r="C451" t="s">
        <v>2566</v>
      </c>
      <c r="D451" t="s">
        <v>191</v>
      </c>
      <c r="E451" s="20" t="s">
        <v>2567</v>
      </c>
      <c r="F451" s="20" t="s">
        <v>2230</v>
      </c>
      <c r="G451" t="s">
        <v>318</v>
      </c>
      <c r="H451">
        <v>2.5000000000000001E-2</v>
      </c>
      <c r="I451" s="4">
        <v>0</v>
      </c>
      <c r="J451" s="9">
        <v>25.91</v>
      </c>
      <c r="K451" s="9">
        <v>0.64</v>
      </c>
      <c r="L451">
        <v>38</v>
      </c>
    </row>
    <row r="452" spans="1:12" ht="27.6">
      <c r="A452" t="s">
        <v>373</v>
      </c>
      <c r="B452" t="s">
        <v>2172</v>
      </c>
      <c r="C452" t="s">
        <v>2568</v>
      </c>
      <c r="D452" t="s">
        <v>191</v>
      </c>
      <c r="E452" s="20" t="s">
        <v>2569</v>
      </c>
      <c r="F452" s="20" t="s">
        <v>2230</v>
      </c>
      <c r="G452" t="s">
        <v>220</v>
      </c>
      <c r="H452">
        <v>0.97</v>
      </c>
      <c r="I452" s="4">
        <v>0</v>
      </c>
      <c r="J452" s="9">
        <v>0.22</v>
      </c>
      <c r="K452" s="9">
        <v>0.21</v>
      </c>
      <c r="L452">
        <v>38</v>
      </c>
    </row>
    <row r="453" spans="1:12" ht="41.4">
      <c r="A453" s="21" t="s">
        <v>374</v>
      </c>
      <c r="B453" s="21" t="s">
        <v>2171</v>
      </c>
      <c r="C453" s="21" t="s">
        <v>2145</v>
      </c>
      <c r="D453" s="21" t="s">
        <v>191</v>
      </c>
      <c r="E453" s="22" t="s">
        <v>2146</v>
      </c>
      <c r="F453" s="22"/>
      <c r="G453" s="21" t="s">
        <v>318</v>
      </c>
      <c r="H453" s="21">
        <v>1</v>
      </c>
      <c r="I453" s="23"/>
      <c r="J453" s="24">
        <v>12.83</v>
      </c>
      <c r="K453" s="24">
        <v>12.83</v>
      </c>
      <c r="L453" s="21">
        <v>38</v>
      </c>
    </row>
    <row r="454" spans="1:12" ht="27.6">
      <c r="A454" s="21" t="s">
        <v>374</v>
      </c>
      <c r="B454" s="21" t="s">
        <v>2171</v>
      </c>
      <c r="C454" s="21" t="s">
        <v>2562</v>
      </c>
      <c r="D454" s="21" t="s">
        <v>191</v>
      </c>
      <c r="E454" s="22" t="s">
        <v>2563</v>
      </c>
      <c r="F454" s="22"/>
      <c r="G454" s="21" t="s">
        <v>197</v>
      </c>
      <c r="H454" s="21">
        <v>9.1999999999999998E-3</v>
      </c>
      <c r="I454" s="23">
        <v>0</v>
      </c>
      <c r="J454" s="24">
        <v>32.92</v>
      </c>
      <c r="K454" s="24">
        <v>0.3</v>
      </c>
      <c r="L454" s="21">
        <v>38</v>
      </c>
    </row>
    <row r="455" spans="1:12" ht="27.6">
      <c r="A455" s="21" t="s">
        <v>374</v>
      </c>
      <c r="B455" s="21" t="s">
        <v>2171</v>
      </c>
      <c r="C455" s="21" t="s">
        <v>2564</v>
      </c>
      <c r="D455" s="21" t="s">
        <v>191</v>
      </c>
      <c r="E455" s="22" t="s">
        <v>2565</v>
      </c>
      <c r="F455" s="22"/>
      <c r="G455" s="21" t="s">
        <v>318</v>
      </c>
      <c r="H455" s="21">
        <v>1</v>
      </c>
      <c r="I455" s="23">
        <v>0</v>
      </c>
      <c r="J455" s="24">
        <v>9.5</v>
      </c>
      <c r="K455" s="24">
        <v>9.5</v>
      </c>
      <c r="L455" s="21">
        <v>38</v>
      </c>
    </row>
    <row r="456" spans="1:12" ht="27.6">
      <c r="A456" s="21" t="s">
        <v>374</v>
      </c>
      <c r="B456" s="21" t="s">
        <v>2171</v>
      </c>
      <c r="C456" s="21" t="s">
        <v>2560</v>
      </c>
      <c r="D456" s="21" t="s">
        <v>191</v>
      </c>
      <c r="E456" s="22" t="s">
        <v>2561</v>
      </c>
      <c r="F456" s="22"/>
      <c r="G456" s="21" t="s">
        <v>197</v>
      </c>
      <c r="H456" s="21">
        <v>5.6099999999999997E-2</v>
      </c>
      <c r="I456" s="23">
        <v>0</v>
      </c>
      <c r="J456" s="24">
        <v>39.9</v>
      </c>
      <c r="K456" s="24">
        <v>2.23</v>
      </c>
      <c r="L456" s="21">
        <v>38</v>
      </c>
    </row>
    <row r="457" spans="1:12" ht="27.6">
      <c r="A457" t="s">
        <v>374</v>
      </c>
      <c r="B457" t="s">
        <v>2172</v>
      </c>
      <c r="C457" t="s">
        <v>2566</v>
      </c>
      <c r="D457" t="s">
        <v>191</v>
      </c>
      <c r="E457" s="20" t="s">
        <v>2567</v>
      </c>
      <c r="F457" s="20" t="s">
        <v>2230</v>
      </c>
      <c r="G457" t="s">
        <v>318</v>
      </c>
      <c r="H457">
        <v>2.5000000000000001E-2</v>
      </c>
      <c r="I457" s="4">
        <v>0</v>
      </c>
      <c r="J457" s="9">
        <v>25.91</v>
      </c>
      <c r="K457" s="9">
        <v>0.64</v>
      </c>
      <c r="L457">
        <v>38</v>
      </c>
    </row>
    <row r="458" spans="1:12" ht="27.6">
      <c r="A458" t="s">
        <v>374</v>
      </c>
      <c r="B458" t="s">
        <v>2172</v>
      </c>
      <c r="C458" t="s">
        <v>2568</v>
      </c>
      <c r="D458" t="s">
        <v>191</v>
      </c>
      <c r="E458" s="20" t="s">
        <v>2569</v>
      </c>
      <c r="F458" s="20" t="s">
        <v>2230</v>
      </c>
      <c r="G458" t="s">
        <v>220</v>
      </c>
      <c r="H458">
        <v>0.74299999999999999</v>
      </c>
      <c r="I458" s="4">
        <v>0</v>
      </c>
      <c r="J458" s="9">
        <v>0.22</v>
      </c>
      <c r="K458" s="9">
        <v>0.16</v>
      </c>
      <c r="L458">
        <v>38</v>
      </c>
    </row>
    <row r="459" spans="1:12" ht="41.4">
      <c r="A459" s="21" t="s">
        <v>377</v>
      </c>
      <c r="B459" s="21" t="s">
        <v>2171</v>
      </c>
      <c r="C459" s="21" t="s">
        <v>2134</v>
      </c>
      <c r="D459" s="21" t="s">
        <v>191</v>
      </c>
      <c r="E459" s="22" t="s">
        <v>2135</v>
      </c>
      <c r="F459" s="22"/>
      <c r="G459" s="21" t="s">
        <v>318</v>
      </c>
      <c r="H459" s="21">
        <v>1</v>
      </c>
      <c r="I459" s="23"/>
      <c r="J459" s="24">
        <v>11.19</v>
      </c>
      <c r="K459" s="24">
        <v>11.19</v>
      </c>
      <c r="L459" s="21">
        <v>38</v>
      </c>
    </row>
    <row r="460" spans="1:12" ht="27.6">
      <c r="A460" s="21" t="s">
        <v>377</v>
      </c>
      <c r="B460" s="21" t="s">
        <v>2171</v>
      </c>
      <c r="C460" s="21" t="s">
        <v>2570</v>
      </c>
      <c r="D460" s="21" t="s">
        <v>191</v>
      </c>
      <c r="E460" s="22" t="s">
        <v>2571</v>
      </c>
      <c r="F460" s="22"/>
      <c r="G460" s="21" t="s">
        <v>318</v>
      </c>
      <c r="H460" s="21">
        <v>1</v>
      </c>
      <c r="I460" s="23">
        <v>0</v>
      </c>
      <c r="J460" s="24">
        <v>8.67</v>
      </c>
      <c r="K460" s="24">
        <v>8.67</v>
      </c>
      <c r="L460" s="21">
        <v>38</v>
      </c>
    </row>
    <row r="461" spans="1:12" ht="27.6">
      <c r="A461" s="21" t="s">
        <v>377</v>
      </c>
      <c r="B461" s="21" t="s">
        <v>2171</v>
      </c>
      <c r="C461" s="21" t="s">
        <v>2560</v>
      </c>
      <c r="D461" s="21" t="s">
        <v>191</v>
      </c>
      <c r="E461" s="22" t="s">
        <v>2561</v>
      </c>
      <c r="F461" s="22"/>
      <c r="G461" s="21" t="s">
        <v>197</v>
      </c>
      <c r="H461" s="21">
        <v>3.9199999999999999E-2</v>
      </c>
      <c r="I461" s="23">
        <v>0</v>
      </c>
      <c r="J461" s="24">
        <v>39.9</v>
      </c>
      <c r="K461" s="24">
        <v>1.56</v>
      </c>
      <c r="L461" s="21">
        <v>38</v>
      </c>
    </row>
    <row r="462" spans="1:12" ht="27.6">
      <c r="A462" s="21" t="s">
        <v>377</v>
      </c>
      <c r="B462" s="21" t="s">
        <v>2171</v>
      </c>
      <c r="C462" s="21" t="s">
        <v>2562</v>
      </c>
      <c r="D462" s="21" t="s">
        <v>191</v>
      </c>
      <c r="E462" s="22" t="s">
        <v>2563</v>
      </c>
      <c r="F462" s="22"/>
      <c r="G462" s="21" t="s">
        <v>197</v>
      </c>
      <c r="H462" s="21">
        <v>6.4000000000000003E-3</v>
      </c>
      <c r="I462" s="23">
        <v>0</v>
      </c>
      <c r="J462" s="24">
        <v>32.92</v>
      </c>
      <c r="K462" s="24">
        <v>0.21</v>
      </c>
      <c r="L462" s="21">
        <v>38</v>
      </c>
    </row>
    <row r="463" spans="1:12" ht="27.6">
      <c r="A463" t="s">
        <v>377</v>
      </c>
      <c r="B463" t="s">
        <v>2172</v>
      </c>
      <c r="C463" t="s">
        <v>2568</v>
      </c>
      <c r="D463" t="s">
        <v>191</v>
      </c>
      <c r="E463" s="20" t="s">
        <v>2576</v>
      </c>
      <c r="F463" s="20" t="s">
        <v>2230</v>
      </c>
      <c r="G463" t="s">
        <v>220</v>
      </c>
      <c r="H463">
        <v>0.54300000000000004</v>
      </c>
      <c r="I463" s="4">
        <v>0</v>
      </c>
      <c r="J463" s="9">
        <v>0.22</v>
      </c>
      <c r="K463" s="9">
        <v>0.11</v>
      </c>
      <c r="L463">
        <v>38</v>
      </c>
    </row>
    <row r="464" spans="1:12" ht="27.6">
      <c r="A464" t="s">
        <v>377</v>
      </c>
      <c r="B464" t="s">
        <v>2172</v>
      </c>
      <c r="C464" t="s">
        <v>2566</v>
      </c>
      <c r="D464" t="s">
        <v>191</v>
      </c>
      <c r="E464" s="20" t="s">
        <v>2577</v>
      </c>
      <c r="F464" s="20" t="s">
        <v>2230</v>
      </c>
      <c r="G464" t="s">
        <v>318</v>
      </c>
      <c r="H464">
        <v>2.5000000000000001E-2</v>
      </c>
      <c r="I464" s="4">
        <v>0</v>
      </c>
      <c r="J464" s="9">
        <v>25.91</v>
      </c>
      <c r="K464" s="9">
        <v>0.64</v>
      </c>
      <c r="L464">
        <v>38</v>
      </c>
    </row>
    <row r="465" spans="1:12" ht="41.4">
      <c r="A465" s="21" t="s">
        <v>378</v>
      </c>
      <c r="B465" s="21" t="s">
        <v>2171</v>
      </c>
      <c r="C465" s="21" t="s">
        <v>2136</v>
      </c>
      <c r="D465" s="21" t="s">
        <v>191</v>
      </c>
      <c r="E465" s="22" t="s">
        <v>2137</v>
      </c>
      <c r="F465" s="22"/>
      <c r="G465" s="21" t="s">
        <v>318</v>
      </c>
      <c r="H465" s="21">
        <v>1</v>
      </c>
      <c r="I465" s="23"/>
      <c r="J465" s="24">
        <v>9.25</v>
      </c>
      <c r="K465" s="24">
        <v>9.25</v>
      </c>
      <c r="L465" s="21">
        <v>39</v>
      </c>
    </row>
    <row r="466" spans="1:12" ht="27.6">
      <c r="A466" s="21" t="s">
        <v>378</v>
      </c>
      <c r="B466" s="21" t="s">
        <v>2171</v>
      </c>
      <c r="C466" s="21" t="s">
        <v>2562</v>
      </c>
      <c r="D466" s="21" t="s">
        <v>191</v>
      </c>
      <c r="E466" s="22" t="s">
        <v>2563</v>
      </c>
      <c r="F466" s="22"/>
      <c r="G466" s="21" t="s">
        <v>197</v>
      </c>
      <c r="H466" s="21">
        <v>4.1999999999999997E-3</v>
      </c>
      <c r="I466" s="23">
        <v>0</v>
      </c>
      <c r="J466" s="24">
        <v>32.92</v>
      </c>
      <c r="K466" s="24">
        <v>0.13</v>
      </c>
      <c r="L466" s="21">
        <v>39</v>
      </c>
    </row>
    <row r="467" spans="1:12" ht="27.6">
      <c r="A467" s="21" t="s">
        <v>378</v>
      </c>
      <c r="B467" s="21" t="s">
        <v>2171</v>
      </c>
      <c r="C467" s="21" t="s">
        <v>2560</v>
      </c>
      <c r="D467" s="21" t="s">
        <v>191</v>
      </c>
      <c r="E467" s="22" t="s">
        <v>2561</v>
      </c>
      <c r="F467" s="22"/>
      <c r="G467" s="21" t="s">
        <v>197</v>
      </c>
      <c r="H467" s="21">
        <v>2.5700000000000001E-2</v>
      </c>
      <c r="I467" s="23">
        <v>0</v>
      </c>
      <c r="J467" s="24">
        <v>39.9</v>
      </c>
      <c r="K467" s="24">
        <v>1.02</v>
      </c>
      <c r="L467" s="21">
        <v>39</v>
      </c>
    </row>
    <row r="468" spans="1:12" ht="27.6">
      <c r="A468" s="21" t="s">
        <v>378</v>
      </c>
      <c r="B468" s="21" t="s">
        <v>2171</v>
      </c>
      <c r="C468" s="21" t="s">
        <v>2572</v>
      </c>
      <c r="D468" s="21" t="s">
        <v>191</v>
      </c>
      <c r="E468" s="22" t="s">
        <v>2573</v>
      </c>
      <c r="F468" s="22"/>
      <c r="G468" s="21" t="s">
        <v>318</v>
      </c>
      <c r="H468" s="21">
        <v>1</v>
      </c>
      <c r="I468" s="23">
        <v>0</v>
      </c>
      <c r="J468" s="24">
        <v>7.38</v>
      </c>
      <c r="K468" s="24">
        <v>7.38</v>
      </c>
      <c r="L468" s="21">
        <v>39</v>
      </c>
    </row>
    <row r="469" spans="1:12" ht="27.6">
      <c r="A469" t="s">
        <v>378</v>
      </c>
      <c r="B469" t="s">
        <v>2172</v>
      </c>
      <c r="C469" t="s">
        <v>2568</v>
      </c>
      <c r="D469" t="s">
        <v>191</v>
      </c>
      <c r="E469" s="20" t="s">
        <v>2576</v>
      </c>
      <c r="F469" s="20" t="s">
        <v>2230</v>
      </c>
      <c r="G469" t="s">
        <v>220</v>
      </c>
      <c r="H469">
        <v>0.36699999999999999</v>
      </c>
      <c r="I469" s="4">
        <v>0</v>
      </c>
      <c r="J469" s="9">
        <v>0.22</v>
      </c>
      <c r="K469" s="9">
        <v>0.08</v>
      </c>
      <c r="L469">
        <v>39</v>
      </c>
    </row>
    <row r="470" spans="1:12" ht="27.6">
      <c r="A470" t="s">
        <v>378</v>
      </c>
      <c r="B470" t="s">
        <v>2172</v>
      </c>
      <c r="C470" t="s">
        <v>2566</v>
      </c>
      <c r="D470" t="s">
        <v>191</v>
      </c>
      <c r="E470" s="20" t="s">
        <v>2577</v>
      </c>
      <c r="F470" s="20" t="s">
        <v>2230</v>
      </c>
      <c r="G470" t="s">
        <v>318</v>
      </c>
      <c r="H470">
        <v>2.5000000000000001E-2</v>
      </c>
      <c r="I470" s="4">
        <v>0</v>
      </c>
      <c r="J470" s="9">
        <v>25.91</v>
      </c>
      <c r="K470" s="9">
        <v>0.64</v>
      </c>
      <c r="L470">
        <v>39</v>
      </c>
    </row>
    <row r="471" spans="1:12" ht="55.2">
      <c r="A471" s="21" t="s">
        <v>379</v>
      </c>
      <c r="B471" s="21" t="s">
        <v>2171</v>
      </c>
      <c r="C471" s="21" t="s">
        <v>2147</v>
      </c>
      <c r="D471" s="21" t="s">
        <v>191</v>
      </c>
      <c r="E471" s="22" t="s">
        <v>2148</v>
      </c>
      <c r="F471" s="22"/>
      <c r="G471" s="21" t="s">
        <v>318</v>
      </c>
      <c r="H471" s="21">
        <v>1</v>
      </c>
      <c r="I471" s="23"/>
      <c r="J471" s="24">
        <v>10.48</v>
      </c>
      <c r="K471" s="24">
        <v>10.48</v>
      </c>
      <c r="L471" s="21">
        <v>39</v>
      </c>
    </row>
    <row r="472" spans="1:12" ht="27.6">
      <c r="A472" s="21" t="s">
        <v>379</v>
      </c>
      <c r="B472" s="21" t="s">
        <v>2171</v>
      </c>
      <c r="C472" s="21" t="s">
        <v>2560</v>
      </c>
      <c r="D472" s="21" t="s">
        <v>191</v>
      </c>
      <c r="E472" s="22" t="s">
        <v>2561</v>
      </c>
      <c r="F472" s="22"/>
      <c r="G472" s="21" t="s">
        <v>197</v>
      </c>
      <c r="H472" s="21">
        <v>5.62E-2</v>
      </c>
      <c r="I472" s="23">
        <v>0</v>
      </c>
      <c r="J472" s="24">
        <v>39.9</v>
      </c>
      <c r="K472" s="24">
        <v>2.2400000000000002</v>
      </c>
      <c r="L472" s="21">
        <v>39</v>
      </c>
    </row>
    <row r="473" spans="1:12" ht="27.6">
      <c r="A473" s="21" t="s">
        <v>379</v>
      </c>
      <c r="B473" s="21" t="s">
        <v>2171</v>
      </c>
      <c r="C473" s="21" t="s">
        <v>2562</v>
      </c>
      <c r="D473" s="21" t="s">
        <v>191</v>
      </c>
      <c r="E473" s="22" t="s">
        <v>2563</v>
      </c>
      <c r="F473" s="22"/>
      <c r="G473" s="21" t="s">
        <v>197</v>
      </c>
      <c r="H473" s="21">
        <v>9.1999999999999998E-3</v>
      </c>
      <c r="I473" s="23">
        <v>0</v>
      </c>
      <c r="J473" s="24">
        <v>32.92</v>
      </c>
      <c r="K473" s="24">
        <v>0.3</v>
      </c>
      <c r="L473" s="21">
        <v>39</v>
      </c>
    </row>
    <row r="474" spans="1:12" ht="27.6">
      <c r="A474" s="21" t="s">
        <v>379</v>
      </c>
      <c r="B474" s="21" t="s">
        <v>2171</v>
      </c>
      <c r="C474" s="21" t="s">
        <v>2618</v>
      </c>
      <c r="D474" s="21" t="s">
        <v>191</v>
      </c>
      <c r="E474" s="22" t="s">
        <v>2619</v>
      </c>
      <c r="F474" s="22"/>
      <c r="G474" s="21" t="s">
        <v>318</v>
      </c>
      <c r="H474" s="21">
        <v>1</v>
      </c>
      <c r="I474" s="23">
        <v>0</v>
      </c>
      <c r="J474" s="24">
        <v>7.26</v>
      </c>
      <c r="K474" s="24">
        <v>7.26</v>
      </c>
      <c r="L474" s="21">
        <v>39</v>
      </c>
    </row>
    <row r="475" spans="1:12" ht="27.6">
      <c r="A475" t="s">
        <v>379</v>
      </c>
      <c r="B475" t="s">
        <v>2172</v>
      </c>
      <c r="C475" t="s">
        <v>2568</v>
      </c>
      <c r="D475" t="s">
        <v>191</v>
      </c>
      <c r="E475" s="20" t="s">
        <v>2576</v>
      </c>
      <c r="F475" s="20" t="s">
        <v>2230</v>
      </c>
      <c r="G475" t="s">
        <v>220</v>
      </c>
      <c r="H475">
        <v>0.21199999999999999</v>
      </c>
      <c r="I475" s="4">
        <v>0</v>
      </c>
      <c r="J475" s="9">
        <v>0.22</v>
      </c>
      <c r="K475" s="9">
        <v>0.04</v>
      </c>
      <c r="L475">
        <v>39</v>
      </c>
    </row>
    <row r="476" spans="1:12" ht="27.6">
      <c r="A476" t="s">
        <v>379</v>
      </c>
      <c r="B476" t="s">
        <v>2172</v>
      </c>
      <c r="C476" t="s">
        <v>2566</v>
      </c>
      <c r="D476" t="s">
        <v>191</v>
      </c>
      <c r="E476" s="20" t="s">
        <v>2577</v>
      </c>
      <c r="F476" s="20" t="s">
        <v>2230</v>
      </c>
      <c r="G476" t="s">
        <v>318</v>
      </c>
      <c r="H476">
        <v>2.5000000000000001E-2</v>
      </c>
      <c r="I476" s="4">
        <v>0</v>
      </c>
      <c r="J476" s="9">
        <v>25.91</v>
      </c>
      <c r="K476" s="9">
        <v>0.64</v>
      </c>
      <c r="L476">
        <v>39</v>
      </c>
    </row>
    <row r="477" spans="1:12" ht="41.4">
      <c r="A477" s="21" t="s">
        <v>382</v>
      </c>
      <c r="B477" s="21" t="s">
        <v>2171</v>
      </c>
      <c r="C477" s="21" t="s">
        <v>2149</v>
      </c>
      <c r="D477" s="21" t="s">
        <v>191</v>
      </c>
      <c r="E477" s="22" t="s">
        <v>2150</v>
      </c>
      <c r="F477" s="22"/>
      <c r="G477" s="21" t="s">
        <v>318</v>
      </c>
      <c r="H477" s="21">
        <v>1</v>
      </c>
      <c r="I477" s="23"/>
      <c r="J477" s="24">
        <v>15.04</v>
      </c>
      <c r="K477" s="24">
        <v>15.04</v>
      </c>
      <c r="L477" s="21">
        <v>39</v>
      </c>
    </row>
    <row r="478" spans="1:12" ht="27.6">
      <c r="A478" s="21" t="s">
        <v>382</v>
      </c>
      <c r="B478" s="21" t="s">
        <v>2171</v>
      </c>
      <c r="C478" s="21" t="s">
        <v>2560</v>
      </c>
      <c r="D478" s="21" t="s">
        <v>191</v>
      </c>
      <c r="E478" s="22" t="s">
        <v>2561</v>
      </c>
      <c r="F478" s="22"/>
      <c r="G478" s="21" t="s">
        <v>197</v>
      </c>
      <c r="H478" s="21">
        <v>8.3599999999999994E-2</v>
      </c>
      <c r="I478" s="23">
        <v>0</v>
      </c>
      <c r="J478" s="24">
        <v>39.9</v>
      </c>
      <c r="K478" s="24">
        <v>3.33</v>
      </c>
      <c r="L478" s="21">
        <v>39</v>
      </c>
    </row>
    <row r="479" spans="1:12" ht="27.6">
      <c r="A479" s="21" t="s">
        <v>382</v>
      </c>
      <c r="B479" s="21" t="s">
        <v>2171</v>
      </c>
      <c r="C479" s="21" t="s">
        <v>2574</v>
      </c>
      <c r="D479" s="21" t="s">
        <v>191</v>
      </c>
      <c r="E479" s="22" t="s">
        <v>2575</v>
      </c>
      <c r="F479" s="22"/>
      <c r="G479" s="21" t="s">
        <v>318</v>
      </c>
      <c r="H479" s="21">
        <v>1</v>
      </c>
      <c r="I479" s="23">
        <v>0</v>
      </c>
      <c r="J479" s="24">
        <v>10.17</v>
      </c>
      <c r="K479" s="24">
        <v>10.17</v>
      </c>
      <c r="L479" s="21">
        <v>39</v>
      </c>
    </row>
    <row r="480" spans="1:12" ht="27.6">
      <c r="A480" s="21" t="s">
        <v>382</v>
      </c>
      <c r="B480" s="21" t="s">
        <v>2171</v>
      </c>
      <c r="C480" s="21" t="s">
        <v>2562</v>
      </c>
      <c r="D480" s="21" t="s">
        <v>191</v>
      </c>
      <c r="E480" s="22" t="s">
        <v>2563</v>
      </c>
      <c r="F480" s="22"/>
      <c r="G480" s="21" t="s">
        <v>197</v>
      </c>
      <c r="H480" s="21">
        <v>1.3599999999999999E-2</v>
      </c>
      <c r="I480" s="23">
        <v>0</v>
      </c>
      <c r="J480" s="24">
        <v>32.92</v>
      </c>
      <c r="K480" s="24">
        <v>0.44</v>
      </c>
      <c r="L480" s="21">
        <v>39</v>
      </c>
    </row>
    <row r="481" spans="1:12" ht="27.6">
      <c r="A481" t="s">
        <v>382</v>
      </c>
      <c r="B481" t="s">
        <v>2172</v>
      </c>
      <c r="C481" t="s">
        <v>2566</v>
      </c>
      <c r="D481" t="s">
        <v>191</v>
      </c>
      <c r="E481" s="20" t="s">
        <v>2567</v>
      </c>
      <c r="F481" s="20" t="s">
        <v>2230</v>
      </c>
      <c r="G481" t="s">
        <v>318</v>
      </c>
      <c r="H481">
        <v>2.5000000000000001E-2</v>
      </c>
      <c r="I481" s="4">
        <v>0</v>
      </c>
      <c r="J481" s="9">
        <v>25.91</v>
      </c>
      <c r="K481" s="9">
        <v>0.64</v>
      </c>
      <c r="L481">
        <v>39</v>
      </c>
    </row>
    <row r="482" spans="1:12" ht="27.6">
      <c r="A482" t="s">
        <v>382</v>
      </c>
      <c r="B482" t="s">
        <v>2172</v>
      </c>
      <c r="C482" t="s">
        <v>2568</v>
      </c>
      <c r="D482" t="s">
        <v>191</v>
      </c>
      <c r="E482" s="20" t="s">
        <v>2569</v>
      </c>
      <c r="F482" s="20" t="s">
        <v>2230</v>
      </c>
      <c r="G482" t="s">
        <v>220</v>
      </c>
      <c r="H482">
        <v>2.1179999999999999</v>
      </c>
      <c r="I482" s="4">
        <v>0</v>
      </c>
      <c r="J482" s="9">
        <v>0.22</v>
      </c>
      <c r="K482" s="9">
        <v>0.46</v>
      </c>
      <c r="L482">
        <v>39</v>
      </c>
    </row>
    <row r="483" spans="1:12" ht="41.4">
      <c r="A483" s="21" t="s">
        <v>385</v>
      </c>
      <c r="B483" s="21" t="s">
        <v>2171</v>
      </c>
      <c r="C483" s="21" t="s">
        <v>2151</v>
      </c>
      <c r="D483" s="21" t="s">
        <v>191</v>
      </c>
      <c r="E483" s="22" t="s">
        <v>2152</v>
      </c>
      <c r="F483" s="22"/>
      <c r="G483" s="21" t="s">
        <v>318</v>
      </c>
      <c r="H483" s="21">
        <v>1</v>
      </c>
      <c r="I483" s="23"/>
      <c r="J483" s="24">
        <v>13.44</v>
      </c>
      <c r="K483" s="24">
        <v>13.44</v>
      </c>
      <c r="L483" s="21">
        <v>39</v>
      </c>
    </row>
    <row r="484" spans="1:12" ht="27.6">
      <c r="A484" s="21" t="s">
        <v>385</v>
      </c>
      <c r="B484" s="21" t="s">
        <v>2171</v>
      </c>
      <c r="C484" s="21" t="s">
        <v>2560</v>
      </c>
      <c r="D484" s="21" t="s">
        <v>191</v>
      </c>
      <c r="E484" s="22" t="s">
        <v>2561</v>
      </c>
      <c r="F484" s="22"/>
      <c r="G484" s="21" t="s">
        <v>197</v>
      </c>
      <c r="H484" s="21">
        <v>5.9700000000000003E-2</v>
      </c>
      <c r="I484" s="23">
        <v>0</v>
      </c>
      <c r="J484" s="24">
        <v>39.9</v>
      </c>
      <c r="K484" s="24">
        <v>2.38</v>
      </c>
      <c r="L484" s="21">
        <v>39</v>
      </c>
    </row>
    <row r="485" spans="1:12" ht="27.6">
      <c r="A485" s="21" t="s">
        <v>385</v>
      </c>
      <c r="B485" s="21" t="s">
        <v>2171</v>
      </c>
      <c r="C485" s="21" t="s">
        <v>2562</v>
      </c>
      <c r="D485" s="21" t="s">
        <v>191</v>
      </c>
      <c r="E485" s="22" t="s">
        <v>2563</v>
      </c>
      <c r="F485" s="22"/>
      <c r="G485" s="21" t="s">
        <v>197</v>
      </c>
      <c r="H485" s="21">
        <v>9.7999999999999997E-3</v>
      </c>
      <c r="I485" s="23">
        <v>0</v>
      </c>
      <c r="J485" s="24">
        <v>32.92</v>
      </c>
      <c r="K485" s="24">
        <v>0.32</v>
      </c>
      <c r="L485" s="21">
        <v>39</v>
      </c>
    </row>
    <row r="486" spans="1:12" ht="27.6">
      <c r="A486" s="21" t="s">
        <v>385</v>
      </c>
      <c r="B486" s="21" t="s">
        <v>2171</v>
      </c>
      <c r="C486" s="21" t="s">
        <v>2602</v>
      </c>
      <c r="D486" s="21" t="s">
        <v>191</v>
      </c>
      <c r="E486" s="22" t="s">
        <v>2603</v>
      </c>
      <c r="F486" s="22"/>
      <c r="G486" s="21" t="s">
        <v>318</v>
      </c>
      <c r="H486" s="21">
        <v>1</v>
      </c>
      <c r="I486" s="23">
        <v>0</v>
      </c>
      <c r="J486" s="24">
        <v>9.81</v>
      </c>
      <c r="K486" s="24">
        <v>9.81</v>
      </c>
      <c r="L486" s="21">
        <v>39</v>
      </c>
    </row>
    <row r="487" spans="1:12" ht="27.6">
      <c r="A487" t="s">
        <v>385</v>
      </c>
      <c r="B487" t="s">
        <v>2172</v>
      </c>
      <c r="C487" t="s">
        <v>2566</v>
      </c>
      <c r="D487" t="s">
        <v>191</v>
      </c>
      <c r="E487" s="20" t="s">
        <v>2567</v>
      </c>
      <c r="F487" s="20" t="s">
        <v>2230</v>
      </c>
      <c r="G487" t="s">
        <v>318</v>
      </c>
      <c r="H487">
        <v>2.5000000000000001E-2</v>
      </c>
      <c r="I487" s="4">
        <v>0</v>
      </c>
      <c r="J487" s="9">
        <v>25.91</v>
      </c>
      <c r="K487" s="9">
        <v>0.64</v>
      </c>
      <c r="L487">
        <v>39</v>
      </c>
    </row>
    <row r="488" spans="1:12" ht="27.6">
      <c r="A488" t="s">
        <v>385</v>
      </c>
      <c r="B488" t="s">
        <v>2172</v>
      </c>
      <c r="C488" t="s">
        <v>2568</v>
      </c>
      <c r="D488" t="s">
        <v>191</v>
      </c>
      <c r="E488" s="20" t="s">
        <v>2569</v>
      </c>
      <c r="F488" s="20" t="s">
        <v>2230</v>
      </c>
      <c r="G488" t="s">
        <v>220</v>
      </c>
      <c r="H488">
        <v>1.333</v>
      </c>
      <c r="I488" s="4">
        <v>0</v>
      </c>
      <c r="J488" s="9">
        <v>0.22</v>
      </c>
      <c r="K488" s="9">
        <v>0.28999999999999998</v>
      </c>
      <c r="L488">
        <v>39</v>
      </c>
    </row>
    <row r="489" spans="1:12" ht="41.4">
      <c r="A489" s="21" t="s">
        <v>388</v>
      </c>
      <c r="B489" s="21" t="s">
        <v>2171</v>
      </c>
      <c r="C489" s="21" t="s">
        <v>2153</v>
      </c>
      <c r="D489" s="21" t="s">
        <v>191</v>
      </c>
      <c r="E489" s="22" t="s">
        <v>2154</v>
      </c>
      <c r="F489" s="22"/>
      <c r="G489" s="21" t="s">
        <v>318</v>
      </c>
      <c r="H489" s="21">
        <v>1</v>
      </c>
      <c r="I489" s="23"/>
      <c r="J489" s="24">
        <v>12.11</v>
      </c>
      <c r="K489" s="24">
        <v>12.11</v>
      </c>
      <c r="L489" s="21">
        <v>39</v>
      </c>
    </row>
    <row r="490" spans="1:12" ht="27.6">
      <c r="A490" s="21" t="s">
        <v>388</v>
      </c>
      <c r="B490" s="21" t="s">
        <v>2171</v>
      </c>
      <c r="C490" s="21" t="s">
        <v>2560</v>
      </c>
      <c r="D490" s="21" t="s">
        <v>191</v>
      </c>
      <c r="E490" s="22" t="s">
        <v>2561</v>
      </c>
      <c r="F490" s="22"/>
      <c r="G490" s="21" t="s">
        <v>197</v>
      </c>
      <c r="H490" s="21">
        <v>4.0300000000000002E-2</v>
      </c>
      <c r="I490" s="23">
        <v>0</v>
      </c>
      <c r="J490" s="24">
        <v>39.9</v>
      </c>
      <c r="K490" s="24">
        <v>1.6</v>
      </c>
      <c r="L490" s="21">
        <v>39</v>
      </c>
    </row>
    <row r="491" spans="1:12" ht="27.6">
      <c r="A491" s="21" t="s">
        <v>388</v>
      </c>
      <c r="B491" s="21" t="s">
        <v>2171</v>
      </c>
      <c r="C491" s="21" t="s">
        <v>2564</v>
      </c>
      <c r="D491" s="21" t="s">
        <v>191</v>
      </c>
      <c r="E491" s="22" t="s">
        <v>2565</v>
      </c>
      <c r="F491" s="22"/>
      <c r="G491" s="21" t="s">
        <v>318</v>
      </c>
      <c r="H491" s="21">
        <v>1</v>
      </c>
      <c r="I491" s="23">
        <v>0</v>
      </c>
      <c r="J491" s="24">
        <v>9.5</v>
      </c>
      <c r="K491" s="24">
        <v>9.5</v>
      </c>
      <c r="L491" s="21">
        <v>39</v>
      </c>
    </row>
    <row r="492" spans="1:12" ht="27.6">
      <c r="A492" s="21" t="s">
        <v>388</v>
      </c>
      <c r="B492" s="21" t="s">
        <v>2171</v>
      </c>
      <c r="C492" s="21" t="s">
        <v>2562</v>
      </c>
      <c r="D492" s="21" t="s">
        <v>191</v>
      </c>
      <c r="E492" s="22" t="s">
        <v>2563</v>
      </c>
      <c r="F492" s="22"/>
      <c r="G492" s="21" t="s">
        <v>197</v>
      </c>
      <c r="H492" s="21">
        <v>6.6E-3</v>
      </c>
      <c r="I492" s="23">
        <v>0</v>
      </c>
      <c r="J492" s="24">
        <v>32.92</v>
      </c>
      <c r="K492" s="24">
        <v>0.21</v>
      </c>
      <c r="L492" s="21">
        <v>39</v>
      </c>
    </row>
    <row r="493" spans="1:12" ht="27.6">
      <c r="A493" t="s">
        <v>388</v>
      </c>
      <c r="B493" t="s">
        <v>2172</v>
      </c>
      <c r="C493" t="s">
        <v>2568</v>
      </c>
      <c r="D493" t="s">
        <v>191</v>
      </c>
      <c r="E493" s="20" t="s">
        <v>2576</v>
      </c>
      <c r="F493" s="20" t="s">
        <v>2230</v>
      </c>
      <c r="G493" t="s">
        <v>220</v>
      </c>
      <c r="H493">
        <v>0.72799999999999998</v>
      </c>
      <c r="I493" s="4">
        <v>0</v>
      </c>
      <c r="J493" s="9">
        <v>0.22</v>
      </c>
      <c r="K493" s="9">
        <v>0.16</v>
      </c>
      <c r="L493">
        <v>39</v>
      </c>
    </row>
    <row r="494" spans="1:12" ht="27.6">
      <c r="A494" t="s">
        <v>388</v>
      </c>
      <c r="B494" t="s">
        <v>2172</v>
      </c>
      <c r="C494" t="s">
        <v>2566</v>
      </c>
      <c r="D494" t="s">
        <v>191</v>
      </c>
      <c r="E494" s="20" t="s">
        <v>2577</v>
      </c>
      <c r="F494" s="20" t="s">
        <v>2230</v>
      </c>
      <c r="G494" t="s">
        <v>318</v>
      </c>
      <c r="H494">
        <v>2.5000000000000001E-2</v>
      </c>
      <c r="I494" s="4">
        <v>0</v>
      </c>
      <c r="J494" s="9">
        <v>25.91</v>
      </c>
      <c r="K494" s="9">
        <v>0.64</v>
      </c>
      <c r="L494">
        <v>39</v>
      </c>
    </row>
    <row r="495" spans="1:12" ht="41.4">
      <c r="A495" s="21" t="s">
        <v>391</v>
      </c>
      <c r="B495" s="21" t="s">
        <v>2171</v>
      </c>
      <c r="C495" s="21" t="s">
        <v>2155</v>
      </c>
      <c r="D495" s="21" t="s">
        <v>191</v>
      </c>
      <c r="E495" s="22" t="s">
        <v>2156</v>
      </c>
      <c r="F495" s="22"/>
      <c r="G495" s="21" t="s">
        <v>318</v>
      </c>
      <c r="H495" s="21">
        <v>1</v>
      </c>
      <c r="I495" s="23"/>
      <c r="J495" s="24">
        <v>10.54</v>
      </c>
      <c r="K495" s="24">
        <v>10.54</v>
      </c>
      <c r="L495" s="21">
        <v>39</v>
      </c>
    </row>
    <row r="496" spans="1:12" ht="27.6">
      <c r="A496" s="21" t="s">
        <v>391</v>
      </c>
      <c r="B496" s="21" t="s">
        <v>2171</v>
      </c>
      <c r="C496" s="21" t="s">
        <v>2560</v>
      </c>
      <c r="D496" s="21" t="s">
        <v>191</v>
      </c>
      <c r="E496" s="22" t="s">
        <v>2561</v>
      </c>
      <c r="F496" s="22"/>
      <c r="G496" s="21" t="s">
        <v>197</v>
      </c>
      <c r="H496" s="21">
        <v>2.5899999999999999E-2</v>
      </c>
      <c r="I496" s="23">
        <v>0</v>
      </c>
      <c r="J496" s="24">
        <v>39.9</v>
      </c>
      <c r="K496" s="24">
        <v>1.03</v>
      </c>
      <c r="L496" s="21">
        <v>40</v>
      </c>
    </row>
    <row r="497" spans="1:12" ht="27.6">
      <c r="A497" s="21" t="s">
        <v>391</v>
      </c>
      <c r="B497" s="21" t="s">
        <v>2171</v>
      </c>
      <c r="C497" s="21" t="s">
        <v>2570</v>
      </c>
      <c r="D497" s="21" t="s">
        <v>191</v>
      </c>
      <c r="E497" s="22" t="s">
        <v>2571</v>
      </c>
      <c r="F497" s="22"/>
      <c r="G497" s="21" t="s">
        <v>318</v>
      </c>
      <c r="H497" s="21">
        <v>1</v>
      </c>
      <c r="I497" s="23">
        <v>0</v>
      </c>
      <c r="J497" s="24">
        <v>8.67</v>
      </c>
      <c r="K497" s="24">
        <v>8.67</v>
      </c>
      <c r="L497" s="21">
        <v>40</v>
      </c>
    </row>
    <row r="498" spans="1:12" ht="27.6">
      <c r="A498" s="21" t="s">
        <v>391</v>
      </c>
      <c r="B498" s="21" t="s">
        <v>2171</v>
      </c>
      <c r="C498" s="21" t="s">
        <v>2562</v>
      </c>
      <c r="D498" s="21" t="s">
        <v>191</v>
      </c>
      <c r="E498" s="22" t="s">
        <v>2563</v>
      </c>
      <c r="F498" s="22"/>
      <c r="G498" s="21" t="s">
        <v>197</v>
      </c>
      <c r="H498" s="21">
        <v>4.1999999999999997E-3</v>
      </c>
      <c r="I498" s="23">
        <v>0</v>
      </c>
      <c r="J498" s="24">
        <v>32.92</v>
      </c>
      <c r="K498" s="24">
        <v>0.13</v>
      </c>
      <c r="L498" s="21">
        <v>40</v>
      </c>
    </row>
    <row r="499" spans="1:12" ht="27.6">
      <c r="A499" t="s">
        <v>391</v>
      </c>
      <c r="B499" t="s">
        <v>2172</v>
      </c>
      <c r="C499" t="s">
        <v>2566</v>
      </c>
      <c r="D499" t="s">
        <v>191</v>
      </c>
      <c r="E499" s="20" t="s">
        <v>2567</v>
      </c>
      <c r="F499" s="20" t="s">
        <v>2230</v>
      </c>
      <c r="G499" t="s">
        <v>318</v>
      </c>
      <c r="H499">
        <v>2.5000000000000001E-2</v>
      </c>
      <c r="I499" s="4">
        <v>0</v>
      </c>
      <c r="J499" s="9">
        <v>25.91</v>
      </c>
      <c r="K499" s="9">
        <v>0.64</v>
      </c>
      <c r="L499">
        <v>40</v>
      </c>
    </row>
    <row r="500" spans="1:12" ht="27.6">
      <c r="A500" t="s">
        <v>391</v>
      </c>
      <c r="B500" t="s">
        <v>2172</v>
      </c>
      <c r="C500" t="s">
        <v>2568</v>
      </c>
      <c r="D500" t="s">
        <v>191</v>
      </c>
      <c r="E500" s="20" t="s">
        <v>2569</v>
      </c>
      <c r="F500" s="20" t="s">
        <v>2230</v>
      </c>
      <c r="G500" t="s">
        <v>220</v>
      </c>
      <c r="H500">
        <v>0.35699999999999998</v>
      </c>
      <c r="I500" s="4">
        <v>0</v>
      </c>
      <c r="J500" s="9">
        <v>0.22</v>
      </c>
      <c r="K500" s="9">
        <v>7.0000000000000007E-2</v>
      </c>
      <c r="L500">
        <v>40</v>
      </c>
    </row>
    <row r="501" spans="1:12" ht="41.4">
      <c r="A501" s="21" t="s">
        <v>394</v>
      </c>
      <c r="B501" s="21" t="s">
        <v>2171</v>
      </c>
      <c r="C501" s="21" t="s">
        <v>2157</v>
      </c>
      <c r="D501" s="21" t="s">
        <v>191</v>
      </c>
      <c r="E501" s="22" t="s">
        <v>2158</v>
      </c>
      <c r="F501" s="22"/>
      <c r="G501" s="21" t="s">
        <v>318</v>
      </c>
      <c r="H501" s="21">
        <v>1</v>
      </c>
      <c r="I501" s="23"/>
      <c r="J501" s="24">
        <v>8.69</v>
      </c>
      <c r="K501" s="24">
        <v>8.69</v>
      </c>
      <c r="L501" s="21">
        <v>40</v>
      </c>
    </row>
    <row r="502" spans="1:12" ht="27.6">
      <c r="A502" s="21" t="s">
        <v>394</v>
      </c>
      <c r="B502" s="21" t="s">
        <v>2171</v>
      </c>
      <c r="C502" s="21" t="s">
        <v>2562</v>
      </c>
      <c r="D502" s="21" t="s">
        <v>191</v>
      </c>
      <c r="E502" s="22" t="s">
        <v>2563</v>
      </c>
      <c r="F502" s="22"/>
      <c r="G502" s="21" t="s">
        <v>197</v>
      </c>
      <c r="H502" s="21">
        <v>2.3E-3</v>
      </c>
      <c r="I502" s="23">
        <v>0</v>
      </c>
      <c r="J502" s="24">
        <v>32.92</v>
      </c>
      <c r="K502" s="24">
        <v>7.0000000000000007E-2</v>
      </c>
      <c r="L502" s="21">
        <v>40</v>
      </c>
    </row>
    <row r="503" spans="1:12" ht="27.6">
      <c r="A503" s="21" t="s">
        <v>394</v>
      </c>
      <c r="B503" s="21" t="s">
        <v>2171</v>
      </c>
      <c r="C503" s="21" t="s">
        <v>2572</v>
      </c>
      <c r="D503" s="21" t="s">
        <v>191</v>
      </c>
      <c r="E503" s="22" t="s">
        <v>2573</v>
      </c>
      <c r="F503" s="22"/>
      <c r="G503" s="21" t="s">
        <v>318</v>
      </c>
      <c r="H503" s="21">
        <v>1</v>
      </c>
      <c r="I503" s="23">
        <v>0</v>
      </c>
      <c r="J503" s="24">
        <v>7.38</v>
      </c>
      <c r="K503" s="24">
        <v>7.38</v>
      </c>
      <c r="L503" s="21">
        <v>40</v>
      </c>
    </row>
    <row r="504" spans="1:12" ht="27.6">
      <c r="A504" s="21" t="s">
        <v>394</v>
      </c>
      <c r="B504" s="21" t="s">
        <v>2171</v>
      </c>
      <c r="C504" s="21" t="s">
        <v>2560</v>
      </c>
      <c r="D504" s="21" t="s">
        <v>191</v>
      </c>
      <c r="E504" s="22" t="s">
        <v>2561</v>
      </c>
      <c r="F504" s="22"/>
      <c r="G504" s="21" t="s">
        <v>197</v>
      </c>
      <c r="H504" s="21">
        <v>1.43E-2</v>
      </c>
      <c r="I504" s="23">
        <v>0</v>
      </c>
      <c r="J504" s="24">
        <v>39.9</v>
      </c>
      <c r="K504" s="24">
        <v>0.56999999999999995</v>
      </c>
      <c r="L504" s="21">
        <v>40</v>
      </c>
    </row>
    <row r="505" spans="1:12" ht="27.6">
      <c r="A505" t="s">
        <v>394</v>
      </c>
      <c r="B505" t="s">
        <v>2172</v>
      </c>
      <c r="C505" t="s">
        <v>2566</v>
      </c>
      <c r="D505" t="s">
        <v>191</v>
      </c>
      <c r="E505" s="20" t="s">
        <v>2567</v>
      </c>
      <c r="F505" s="20" t="s">
        <v>2230</v>
      </c>
      <c r="G505" t="s">
        <v>318</v>
      </c>
      <c r="H505">
        <v>2.5000000000000001E-2</v>
      </c>
      <c r="I505" s="4">
        <v>0</v>
      </c>
      <c r="J505" s="9">
        <v>25.91</v>
      </c>
      <c r="K505" s="9">
        <v>0.64</v>
      </c>
      <c r="L505">
        <v>40</v>
      </c>
    </row>
    <row r="506" spans="1:12" ht="27.6">
      <c r="A506" t="s">
        <v>394</v>
      </c>
      <c r="B506" t="s">
        <v>2172</v>
      </c>
      <c r="C506" t="s">
        <v>2568</v>
      </c>
      <c r="D506" t="s">
        <v>191</v>
      </c>
      <c r="E506" s="20" t="s">
        <v>2569</v>
      </c>
      <c r="F506" s="20" t="s">
        <v>2230</v>
      </c>
      <c r="G506" t="s">
        <v>220</v>
      </c>
      <c r="H506">
        <v>0.14699999999999999</v>
      </c>
      <c r="I506" s="4">
        <v>0</v>
      </c>
      <c r="J506" s="9">
        <v>0.22</v>
      </c>
      <c r="K506" s="9">
        <v>0.03</v>
      </c>
      <c r="L506">
        <v>40</v>
      </c>
    </row>
    <row r="507" spans="1:12" ht="41.4">
      <c r="A507" s="21" t="s">
        <v>397</v>
      </c>
      <c r="B507" s="21" t="s">
        <v>2171</v>
      </c>
      <c r="C507" s="21" t="s">
        <v>1332</v>
      </c>
      <c r="D507" s="21" t="s">
        <v>361</v>
      </c>
      <c r="E507" s="22" t="s">
        <v>2159</v>
      </c>
      <c r="F507" s="22"/>
      <c r="G507" s="21" t="s">
        <v>254</v>
      </c>
      <c r="H507" s="21">
        <v>1</v>
      </c>
      <c r="I507" s="23"/>
      <c r="J507" s="24">
        <v>695.76</v>
      </c>
      <c r="K507" s="24">
        <v>695.76</v>
      </c>
      <c r="L507" s="21">
        <v>40</v>
      </c>
    </row>
    <row r="508" spans="1:12" ht="27.6">
      <c r="A508" s="21" t="s">
        <v>397</v>
      </c>
      <c r="B508" s="21" t="s">
        <v>2171</v>
      </c>
      <c r="C508" s="21" t="s">
        <v>2331</v>
      </c>
      <c r="D508" s="21" t="s">
        <v>191</v>
      </c>
      <c r="E508" s="22" t="s">
        <v>2332</v>
      </c>
      <c r="F508" s="22"/>
      <c r="G508" s="21" t="s">
        <v>197</v>
      </c>
      <c r="H508" s="21">
        <v>0.82599999999999996</v>
      </c>
      <c r="I508" s="23">
        <v>0</v>
      </c>
      <c r="J508" s="24">
        <v>31.89</v>
      </c>
      <c r="K508" s="24">
        <v>26.34</v>
      </c>
      <c r="L508" s="21">
        <v>40</v>
      </c>
    </row>
    <row r="509" spans="1:12" ht="27.6">
      <c r="A509" s="21" t="s">
        <v>397</v>
      </c>
      <c r="B509" s="21" t="s">
        <v>2171</v>
      </c>
      <c r="C509" s="21" t="s">
        <v>2327</v>
      </c>
      <c r="D509" s="21" t="s">
        <v>191</v>
      </c>
      <c r="E509" s="22" t="s">
        <v>2328</v>
      </c>
      <c r="F509" s="22"/>
      <c r="G509" s="21" t="s">
        <v>197</v>
      </c>
      <c r="H509" s="21">
        <v>0.125</v>
      </c>
      <c r="I509" s="23">
        <v>0</v>
      </c>
      <c r="J509" s="24">
        <v>40.74</v>
      </c>
      <c r="K509" s="24">
        <v>5.09</v>
      </c>
      <c r="L509" s="21">
        <v>40</v>
      </c>
    </row>
    <row r="510" spans="1:12" ht="27.6">
      <c r="A510" s="21" t="s">
        <v>397</v>
      </c>
      <c r="B510" s="21" t="s">
        <v>2171</v>
      </c>
      <c r="C510" s="21" t="s">
        <v>2455</v>
      </c>
      <c r="D510" s="21" t="s">
        <v>191</v>
      </c>
      <c r="E510" s="22" t="s">
        <v>2472</v>
      </c>
      <c r="F510" s="22"/>
      <c r="G510" s="21" t="s">
        <v>197</v>
      </c>
      <c r="H510" s="21">
        <v>0.753</v>
      </c>
      <c r="I510" s="23">
        <v>0</v>
      </c>
      <c r="J510" s="24">
        <v>41.06</v>
      </c>
      <c r="K510" s="24">
        <v>30.91</v>
      </c>
      <c r="L510" s="21">
        <v>40</v>
      </c>
    </row>
    <row r="511" spans="1:12" ht="41.4">
      <c r="A511" s="21" t="s">
        <v>397</v>
      </c>
      <c r="B511" s="21" t="s">
        <v>2171</v>
      </c>
      <c r="C511" s="21" t="s">
        <v>2580</v>
      </c>
      <c r="D511" s="21" t="s">
        <v>191</v>
      </c>
      <c r="E511" s="22" t="s">
        <v>2581</v>
      </c>
      <c r="F511" s="22"/>
      <c r="G511" s="21" t="s">
        <v>2459</v>
      </c>
      <c r="H511" s="21">
        <v>0.13100000000000001</v>
      </c>
      <c r="I511" s="23">
        <v>0</v>
      </c>
      <c r="J511" s="24">
        <v>0.53</v>
      </c>
      <c r="K511" s="24">
        <v>0.06</v>
      </c>
      <c r="L511" s="21">
        <v>40</v>
      </c>
    </row>
    <row r="512" spans="1:12" ht="41.4">
      <c r="A512" s="21" t="s">
        <v>397</v>
      </c>
      <c r="B512" s="21" t="s">
        <v>2171</v>
      </c>
      <c r="C512" s="21" t="s">
        <v>2578</v>
      </c>
      <c r="D512" s="21" t="s">
        <v>191</v>
      </c>
      <c r="E512" s="22" t="s">
        <v>2579</v>
      </c>
      <c r="F512" s="22"/>
      <c r="G512" s="21" t="s">
        <v>2462</v>
      </c>
      <c r="H512" s="21">
        <v>0.12</v>
      </c>
      <c r="I512" s="23">
        <v>0</v>
      </c>
      <c r="J512" s="24">
        <v>1.46</v>
      </c>
      <c r="K512" s="24">
        <v>0.17</v>
      </c>
      <c r="L512" s="21">
        <v>40</v>
      </c>
    </row>
    <row r="513" spans="1:12" ht="41.4">
      <c r="A513" t="s">
        <v>397</v>
      </c>
      <c r="B513" t="s">
        <v>2172</v>
      </c>
      <c r="C513" t="s">
        <v>2582</v>
      </c>
      <c r="D513" t="s">
        <v>191</v>
      </c>
      <c r="E513" s="20" t="s">
        <v>2583</v>
      </c>
      <c r="F513" s="20" t="s">
        <v>2230</v>
      </c>
      <c r="G513" t="s">
        <v>254</v>
      </c>
      <c r="H513">
        <v>1.103</v>
      </c>
      <c r="I513" s="4">
        <v>0</v>
      </c>
      <c r="J513" s="9">
        <v>574.07000000000005</v>
      </c>
      <c r="K513" s="9">
        <v>633.19000000000005</v>
      </c>
      <c r="L513">
        <v>40</v>
      </c>
    </row>
    <row r="514" spans="1:12" ht="41.4">
      <c r="A514" s="21" t="s">
        <v>399</v>
      </c>
      <c r="B514" s="21" t="s">
        <v>2171</v>
      </c>
      <c r="C514" s="21" t="s">
        <v>2160</v>
      </c>
      <c r="D514" s="21" t="s">
        <v>191</v>
      </c>
      <c r="E514" s="22" t="s">
        <v>2161</v>
      </c>
      <c r="F514" s="22"/>
      <c r="G514" s="21" t="s">
        <v>167</v>
      </c>
      <c r="H514" s="21">
        <v>1</v>
      </c>
      <c r="I514" s="23"/>
      <c r="J514" s="24">
        <v>154.69</v>
      </c>
      <c r="K514" s="24">
        <v>154.69</v>
      </c>
      <c r="L514" s="21">
        <v>40</v>
      </c>
    </row>
    <row r="515" spans="1:12" ht="55.2">
      <c r="A515" s="21" t="s">
        <v>399</v>
      </c>
      <c r="B515" s="21" t="s">
        <v>2171</v>
      </c>
      <c r="C515" s="21" t="s">
        <v>2620</v>
      </c>
      <c r="D515" s="21" t="s">
        <v>191</v>
      </c>
      <c r="E515" s="22" t="s">
        <v>2621</v>
      </c>
      <c r="F515" s="22"/>
      <c r="G515" s="21" t="s">
        <v>167</v>
      </c>
      <c r="H515" s="21">
        <v>1</v>
      </c>
      <c r="I515" s="23">
        <v>0</v>
      </c>
      <c r="J515" s="24">
        <v>4.8600000000000003</v>
      </c>
      <c r="K515" s="24">
        <v>4.8600000000000003</v>
      </c>
      <c r="L515" s="21">
        <v>40</v>
      </c>
    </row>
    <row r="516" spans="1:12" ht="55.2">
      <c r="A516" s="21" t="s">
        <v>399</v>
      </c>
      <c r="B516" s="21" t="s">
        <v>2171</v>
      </c>
      <c r="C516" s="21" t="s">
        <v>2622</v>
      </c>
      <c r="D516" s="21" t="s">
        <v>191</v>
      </c>
      <c r="E516" s="22" t="s">
        <v>2623</v>
      </c>
      <c r="F516" s="22"/>
      <c r="G516" s="21" t="s">
        <v>167</v>
      </c>
      <c r="H516" s="21">
        <v>0.08</v>
      </c>
      <c r="I516" s="23">
        <v>0</v>
      </c>
      <c r="J516" s="24">
        <v>180.55</v>
      </c>
      <c r="K516" s="24">
        <v>14.44</v>
      </c>
      <c r="L516" s="21">
        <v>40</v>
      </c>
    </row>
    <row r="517" spans="1:12" ht="41.4">
      <c r="A517" s="21" t="s">
        <v>399</v>
      </c>
      <c r="B517" s="21" t="s">
        <v>2171</v>
      </c>
      <c r="C517" s="21" t="s">
        <v>2624</v>
      </c>
      <c r="D517" s="21" t="s">
        <v>191</v>
      </c>
      <c r="E517" s="22" t="s">
        <v>2625</v>
      </c>
      <c r="F517" s="22"/>
      <c r="G517" s="21" t="s">
        <v>254</v>
      </c>
      <c r="H517" s="21">
        <v>0.1</v>
      </c>
      <c r="I517" s="23">
        <v>0</v>
      </c>
      <c r="J517" s="24">
        <v>214.5</v>
      </c>
      <c r="K517" s="24">
        <v>21.45</v>
      </c>
      <c r="L517" s="21">
        <v>40</v>
      </c>
    </row>
    <row r="518" spans="1:12" ht="41.4">
      <c r="A518" s="21" t="s">
        <v>399</v>
      </c>
      <c r="B518" s="21" t="s">
        <v>2171</v>
      </c>
      <c r="C518" s="21" t="s">
        <v>2626</v>
      </c>
      <c r="D518" s="21" t="s">
        <v>191</v>
      </c>
      <c r="E518" s="22" t="s">
        <v>2627</v>
      </c>
      <c r="F518" s="22"/>
      <c r="G518" s="21" t="s">
        <v>318</v>
      </c>
      <c r="H518" s="21">
        <v>3.6</v>
      </c>
      <c r="I518" s="23">
        <v>0</v>
      </c>
      <c r="J518" s="24">
        <v>13.17</v>
      </c>
      <c r="K518" s="24">
        <v>47.41</v>
      </c>
      <c r="L518" s="21">
        <v>40</v>
      </c>
    </row>
    <row r="519" spans="1:12" ht="41.4">
      <c r="A519" s="21" t="s">
        <v>399</v>
      </c>
      <c r="B519" s="21" t="s">
        <v>2171</v>
      </c>
      <c r="C519" s="21" t="s">
        <v>2628</v>
      </c>
      <c r="D519" s="21" t="s">
        <v>191</v>
      </c>
      <c r="E519" s="22" t="s">
        <v>2629</v>
      </c>
      <c r="F519" s="22"/>
      <c r="G519" s="21" t="s">
        <v>254</v>
      </c>
      <c r="H519" s="21">
        <v>0.1</v>
      </c>
      <c r="I519" s="23">
        <v>0</v>
      </c>
      <c r="J519" s="24">
        <v>638.57000000000005</v>
      </c>
      <c r="K519" s="24">
        <v>63.85</v>
      </c>
      <c r="L519" s="21">
        <v>40</v>
      </c>
    </row>
    <row r="520" spans="1:12" ht="41.4">
      <c r="A520" s="21" t="s">
        <v>399</v>
      </c>
      <c r="B520" s="21" t="s">
        <v>2171</v>
      </c>
      <c r="C520" s="21" t="s">
        <v>2630</v>
      </c>
      <c r="D520" s="21" t="s">
        <v>191</v>
      </c>
      <c r="E520" s="22" t="s">
        <v>2631</v>
      </c>
      <c r="F520" s="22"/>
      <c r="G520" s="21" t="s">
        <v>167</v>
      </c>
      <c r="H520" s="21">
        <v>1</v>
      </c>
      <c r="I520" s="23">
        <v>0</v>
      </c>
      <c r="J520" s="24">
        <v>2.68</v>
      </c>
      <c r="K520" s="24">
        <v>2.68</v>
      </c>
      <c r="L520" s="21">
        <v>40</v>
      </c>
    </row>
    <row r="521" spans="1:12" ht="41.4">
      <c r="A521" s="21" t="s">
        <v>402</v>
      </c>
      <c r="B521" s="21" t="s">
        <v>2171</v>
      </c>
      <c r="C521" s="21" t="s">
        <v>2162</v>
      </c>
      <c r="D521" s="21" t="s">
        <v>191</v>
      </c>
      <c r="E521" s="22" t="s">
        <v>2163</v>
      </c>
      <c r="F521" s="22"/>
      <c r="G521" s="21" t="s">
        <v>167</v>
      </c>
      <c r="H521" s="21">
        <v>1</v>
      </c>
      <c r="I521" s="23"/>
      <c r="J521" s="24">
        <v>177.5</v>
      </c>
      <c r="K521" s="24">
        <v>177.5</v>
      </c>
      <c r="L521" s="21">
        <v>40</v>
      </c>
    </row>
    <row r="522" spans="1:12" ht="27.6">
      <c r="A522" s="21" t="s">
        <v>402</v>
      </c>
      <c r="B522" s="21" t="s">
        <v>2171</v>
      </c>
      <c r="C522" s="21" t="s">
        <v>2539</v>
      </c>
      <c r="D522" s="21" t="s">
        <v>191</v>
      </c>
      <c r="E522" s="22" t="s">
        <v>2540</v>
      </c>
      <c r="F522" s="22"/>
      <c r="G522" s="21" t="s">
        <v>197</v>
      </c>
      <c r="H522" s="21">
        <v>0.17399999999999999</v>
      </c>
      <c r="I522" s="23">
        <v>0</v>
      </c>
      <c r="J522" s="24">
        <v>32.770000000000003</v>
      </c>
      <c r="K522" s="24">
        <v>5.7</v>
      </c>
      <c r="L522" s="21">
        <v>40</v>
      </c>
    </row>
    <row r="523" spans="1:12" ht="41.4">
      <c r="A523" s="21" t="s">
        <v>402</v>
      </c>
      <c r="B523" s="21" t="s">
        <v>2171</v>
      </c>
      <c r="C523" s="21" t="s">
        <v>2537</v>
      </c>
      <c r="D523" s="21" t="s">
        <v>191</v>
      </c>
      <c r="E523" s="22" t="s">
        <v>2538</v>
      </c>
      <c r="F523" s="22"/>
      <c r="G523" s="21" t="s">
        <v>2459</v>
      </c>
      <c r="H523" s="21">
        <v>0.112</v>
      </c>
      <c r="I523" s="23">
        <v>0</v>
      </c>
      <c r="J523" s="24">
        <v>44.71</v>
      </c>
      <c r="K523" s="24">
        <v>5</v>
      </c>
      <c r="L523" s="21">
        <v>40</v>
      </c>
    </row>
    <row r="524" spans="1:12" ht="27.6">
      <c r="A524" s="21" t="s">
        <v>402</v>
      </c>
      <c r="B524" s="21" t="s">
        <v>2171</v>
      </c>
      <c r="C524" s="21" t="s">
        <v>2327</v>
      </c>
      <c r="D524" s="21" t="s">
        <v>191</v>
      </c>
      <c r="E524" s="22" t="s">
        <v>2328</v>
      </c>
      <c r="F524" s="22"/>
      <c r="G524" s="21" t="s">
        <v>197</v>
      </c>
      <c r="H524" s="21">
        <v>0.872</v>
      </c>
      <c r="I524" s="23">
        <v>0</v>
      </c>
      <c r="J524" s="24">
        <v>40.74</v>
      </c>
      <c r="K524" s="24">
        <v>35.520000000000003</v>
      </c>
      <c r="L524" s="21">
        <v>40</v>
      </c>
    </row>
    <row r="525" spans="1:12" ht="41.4">
      <c r="A525" s="21" t="s">
        <v>402</v>
      </c>
      <c r="B525" s="21" t="s">
        <v>2171</v>
      </c>
      <c r="C525" s="21" t="s">
        <v>2541</v>
      </c>
      <c r="D525" s="21" t="s">
        <v>191</v>
      </c>
      <c r="E525" s="22" t="s">
        <v>2542</v>
      </c>
      <c r="F525" s="22"/>
      <c r="G525" s="21" t="s">
        <v>2462</v>
      </c>
      <c r="H525" s="21">
        <v>6.2E-2</v>
      </c>
      <c r="I525" s="23">
        <v>0</v>
      </c>
      <c r="J525" s="24">
        <v>46.36</v>
      </c>
      <c r="K525" s="24">
        <v>2.87</v>
      </c>
      <c r="L525" s="21">
        <v>40</v>
      </c>
    </row>
    <row r="526" spans="1:12" ht="27.6">
      <c r="A526" t="s">
        <v>402</v>
      </c>
      <c r="B526" t="s">
        <v>2172</v>
      </c>
      <c r="C526" t="s">
        <v>2557</v>
      </c>
      <c r="D526" t="s">
        <v>191</v>
      </c>
      <c r="E526" s="20" t="s">
        <v>2632</v>
      </c>
      <c r="F526" s="20" t="s">
        <v>2230</v>
      </c>
      <c r="G526" t="s">
        <v>167</v>
      </c>
      <c r="H526">
        <v>1.3280000000000001</v>
      </c>
      <c r="I526" s="4">
        <v>0</v>
      </c>
      <c r="J526" s="9">
        <v>45.9</v>
      </c>
      <c r="K526" s="9">
        <v>60.95</v>
      </c>
      <c r="L526">
        <v>40</v>
      </c>
    </row>
    <row r="527" spans="1:12">
      <c r="A527" t="s">
        <v>402</v>
      </c>
      <c r="B527" t="s">
        <v>2172</v>
      </c>
      <c r="C527" t="s">
        <v>2543</v>
      </c>
      <c r="D527" t="s">
        <v>191</v>
      </c>
      <c r="E527" s="20" t="s">
        <v>2544</v>
      </c>
      <c r="F527" s="20" t="s">
        <v>2230</v>
      </c>
      <c r="G527" t="s">
        <v>318</v>
      </c>
      <c r="H527">
        <v>0.08</v>
      </c>
      <c r="I527" s="4">
        <v>0</v>
      </c>
      <c r="J527" s="9">
        <v>19.91</v>
      </c>
      <c r="K527" s="9">
        <v>1.59</v>
      </c>
      <c r="L527">
        <v>40</v>
      </c>
    </row>
    <row r="528" spans="1:12" ht="27.6">
      <c r="A528" t="s">
        <v>402</v>
      </c>
      <c r="B528" t="s">
        <v>2172</v>
      </c>
      <c r="C528" t="s">
        <v>2549</v>
      </c>
      <c r="D528" t="s">
        <v>191</v>
      </c>
      <c r="E528" s="20" t="s">
        <v>2550</v>
      </c>
      <c r="F528" s="20" t="s">
        <v>2230</v>
      </c>
      <c r="G528" t="s">
        <v>236</v>
      </c>
      <c r="H528">
        <v>7.1879999999999997</v>
      </c>
      <c r="I528" s="4">
        <v>0</v>
      </c>
      <c r="J528" s="9">
        <v>8.56</v>
      </c>
      <c r="K528" s="9">
        <v>61.52</v>
      </c>
      <c r="L528">
        <v>40</v>
      </c>
    </row>
    <row r="529" spans="1:12" ht="27.6">
      <c r="A529" t="s">
        <v>402</v>
      </c>
      <c r="B529" t="s">
        <v>2172</v>
      </c>
      <c r="C529" t="s">
        <v>2545</v>
      </c>
      <c r="D529" t="s">
        <v>191</v>
      </c>
      <c r="E529" s="20" t="s">
        <v>2546</v>
      </c>
      <c r="F529" s="20" t="s">
        <v>2230</v>
      </c>
      <c r="G529" t="s">
        <v>236</v>
      </c>
      <c r="H529">
        <v>1.198</v>
      </c>
      <c r="I529" s="4">
        <v>0</v>
      </c>
      <c r="J529" s="9">
        <v>2.99</v>
      </c>
      <c r="K529" s="9">
        <v>3.58</v>
      </c>
      <c r="L529">
        <v>40</v>
      </c>
    </row>
    <row r="530" spans="1:12">
      <c r="A530" t="s">
        <v>402</v>
      </c>
      <c r="B530" t="s">
        <v>2172</v>
      </c>
      <c r="C530" t="s">
        <v>2551</v>
      </c>
      <c r="D530" t="s">
        <v>191</v>
      </c>
      <c r="E530" s="20" t="s">
        <v>2552</v>
      </c>
      <c r="F530" s="20" t="s">
        <v>2230</v>
      </c>
      <c r="G530" t="s">
        <v>318</v>
      </c>
      <c r="H530">
        <v>3.5999999999999997E-2</v>
      </c>
      <c r="I530" s="4">
        <v>0</v>
      </c>
      <c r="J530" s="9">
        <v>21.62</v>
      </c>
      <c r="K530" s="9">
        <v>0.77</v>
      </c>
      <c r="L530">
        <v>40</v>
      </c>
    </row>
    <row r="532" spans="1:12">
      <c r="A532" s="52" t="s">
        <v>2</v>
      </c>
      <c r="B532" s="53"/>
      <c r="C532" s="53"/>
      <c r="D532" s="53"/>
      <c r="E532" s="53"/>
      <c r="F532" s="53"/>
      <c r="G532" s="53"/>
      <c r="H532" s="53"/>
    </row>
    <row r="533" spans="1:12">
      <c r="A533" s="53"/>
      <c r="B533" s="54"/>
      <c r="C533" s="54"/>
      <c r="D533" s="54"/>
      <c r="E533" s="54"/>
      <c r="F533" s="54"/>
      <c r="G533" s="54"/>
      <c r="H533" s="53"/>
    </row>
    <row r="534" spans="1:12">
      <c r="A534" s="53"/>
      <c r="B534" s="53"/>
      <c r="C534" s="53"/>
      <c r="D534" s="53"/>
      <c r="E534" s="53"/>
      <c r="F534" s="53"/>
      <c r="G534" s="53"/>
      <c r="H534" s="53"/>
    </row>
    <row r="535" spans="1:12">
      <c r="A535" s="27"/>
      <c r="B535" s="27"/>
      <c r="C535" s="27"/>
      <c r="D535" s="27"/>
      <c r="E535" s="27"/>
      <c r="F535" s="27"/>
      <c r="G535" s="27"/>
      <c r="H535" s="27"/>
    </row>
    <row r="536" spans="1:12">
      <c r="A536" s="55" t="s">
        <v>3</v>
      </c>
      <c r="B536" s="53"/>
      <c r="C536" s="53"/>
      <c r="D536" s="53"/>
      <c r="E536" s="53"/>
      <c r="F536" s="53"/>
      <c r="G536" s="53"/>
      <c r="H536" s="53"/>
    </row>
    <row r="537" spans="1:12">
      <c r="A537" s="53"/>
      <c r="B537" s="54"/>
      <c r="C537" s="54"/>
      <c r="D537" s="54"/>
      <c r="E537" s="54"/>
      <c r="F537" s="54"/>
      <c r="G537" s="54"/>
      <c r="H537" s="53"/>
    </row>
    <row r="538" spans="1:12">
      <c r="A538" s="53"/>
      <c r="B538" s="54"/>
      <c r="C538" s="54"/>
      <c r="D538" s="54"/>
      <c r="E538" s="54"/>
      <c r="F538" s="54"/>
      <c r="G538" s="54"/>
      <c r="H538" s="53"/>
    </row>
    <row r="539" spans="1:12">
      <c r="A539" s="53"/>
      <c r="B539" s="53"/>
      <c r="C539" s="53"/>
      <c r="D539" s="53"/>
      <c r="E539" s="53"/>
      <c r="F539" s="53"/>
      <c r="G539" s="53"/>
      <c r="H539" s="53"/>
    </row>
  </sheetData>
  <mergeCells count="2">
    <mergeCell ref="A536:H539"/>
    <mergeCell ref="A532:H534"/>
  </mergeCells>
  <pageMargins left="0.7" right="0.7" top="0.75" bottom="0.75" header="0.3" footer="0.3"/>
  <pageSetup paperSize="9" scale="32"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H1055"/>
  <sheetViews>
    <sheetView topLeftCell="A1026" zoomScaleNormal="100" workbookViewId="0">
      <selection activeCell="A1048" sqref="A1048:H1050"/>
    </sheetView>
  </sheetViews>
  <sheetFormatPr defaultRowHeight="13.8"/>
  <cols>
    <col min="1" max="1" width="14" customWidth="1"/>
    <col min="2" max="2" width="34" customWidth="1"/>
    <col min="3" max="3" width="38" customWidth="1"/>
    <col min="4" max="4" width="28" customWidth="1"/>
    <col min="5" max="5" width="52" customWidth="1"/>
    <col min="6" max="6" width="14" customWidth="1"/>
    <col min="7" max="7" width="10" customWidth="1"/>
    <col min="8" max="8" width="9" customWidth="1"/>
  </cols>
  <sheetData>
    <row r="1" spans="1:8" ht="39.299999999999997" customHeight="1">
      <c r="A1" s="57"/>
      <c r="B1" s="57"/>
      <c r="C1" s="57"/>
      <c r="D1" s="57"/>
      <c r="E1" s="57"/>
      <c r="F1" s="57"/>
      <c r="G1" s="57"/>
      <c r="H1" s="57"/>
    </row>
    <row r="2" spans="1:8">
      <c r="A2" s="57"/>
      <c r="B2" s="58"/>
      <c r="C2" s="58"/>
      <c r="D2" s="58"/>
      <c r="E2" s="58"/>
      <c r="F2" s="58"/>
      <c r="G2" s="58"/>
      <c r="H2" s="57"/>
    </row>
    <row r="3" spans="1:8">
      <c r="A3" s="57"/>
      <c r="B3" s="57"/>
      <c r="C3" s="57"/>
      <c r="D3" s="57"/>
      <c r="E3" s="57"/>
      <c r="F3" s="57"/>
      <c r="G3" s="57"/>
      <c r="H3" s="57"/>
    </row>
    <row r="4" spans="1:8">
      <c r="A4" s="69" t="s">
        <v>2633</v>
      </c>
      <c r="B4" s="57"/>
      <c r="C4" s="57"/>
      <c r="D4" s="57"/>
      <c r="E4" s="57"/>
      <c r="F4" s="57"/>
      <c r="G4" s="57"/>
      <c r="H4" s="57"/>
    </row>
    <row r="6" spans="1:8">
      <c r="A6" s="25" t="s">
        <v>4</v>
      </c>
      <c r="B6" s="25" t="s">
        <v>5</v>
      </c>
      <c r="C6" s="25" t="s">
        <v>2634</v>
      </c>
      <c r="D6" s="25" t="s">
        <v>2635</v>
      </c>
      <c r="E6" s="25" t="s">
        <v>2636</v>
      </c>
      <c r="F6" s="25" t="s">
        <v>2637</v>
      </c>
      <c r="G6" s="25" t="s">
        <v>2638</v>
      </c>
      <c r="H6" s="25" t="s">
        <v>2639</v>
      </c>
    </row>
    <row r="7" spans="1:8" ht="27.6">
      <c r="A7" t="s">
        <v>2640</v>
      </c>
      <c r="B7" s="26" t="s">
        <v>2641</v>
      </c>
      <c r="C7" s="26" t="s">
        <v>2642</v>
      </c>
      <c r="D7" s="26" t="s">
        <v>2643</v>
      </c>
      <c r="E7" s="26" t="s">
        <v>2644</v>
      </c>
      <c r="F7">
        <v>1</v>
      </c>
      <c r="G7" t="s">
        <v>2645</v>
      </c>
      <c r="H7">
        <v>261</v>
      </c>
    </row>
    <row r="8" spans="1:8" ht="27.6">
      <c r="A8" t="s">
        <v>2646</v>
      </c>
      <c r="B8" s="26" t="s">
        <v>2641</v>
      </c>
      <c r="C8" s="26" t="s">
        <v>2642</v>
      </c>
      <c r="D8" s="26" t="s">
        <v>2643</v>
      </c>
      <c r="E8" s="26" t="s">
        <v>2647</v>
      </c>
      <c r="F8">
        <v>1</v>
      </c>
      <c r="G8" t="s">
        <v>2645</v>
      </c>
      <c r="H8">
        <v>261</v>
      </c>
    </row>
    <row r="9" spans="1:8" ht="27.6">
      <c r="A9" t="s">
        <v>2648</v>
      </c>
      <c r="B9" s="26" t="s">
        <v>2641</v>
      </c>
      <c r="C9" s="26" t="s">
        <v>2642</v>
      </c>
      <c r="D9" s="26" t="s">
        <v>2643</v>
      </c>
      <c r="E9" s="26" t="s">
        <v>2649</v>
      </c>
      <c r="F9">
        <v>1</v>
      </c>
      <c r="G9" t="s">
        <v>2645</v>
      </c>
      <c r="H9">
        <v>261</v>
      </c>
    </row>
    <row r="10" spans="1:8" ht="27.6">
      <c r="A10" t="s">
        <v>2650</v>
      </c>
      <c r="B10" s="26" t="s">
        <v>2641</v>
      </c>
      <c r="C10" s="26" t="s">
        <v>2642</v>
      </c>
      <c r="D10" s="26" t="s">
        <v>2643</v>
      </c>
      <c r="E10" s="26" t="s">
        <v>2651</v>
      </c>
      <c r="F10">
        <v>1</v>
      </c>
      <c r="G10" t="s">
        <v>2645</v>
      </c>
      <c r="H10">
        <v>261</v>
      </c>
    </row>
    <row r="11" spans="1:8" ht="27.6">
      <c r="A11" t="s">
        <v>2652</v>
      </c>
      <c r="B11" s="26" t="s">
        <v>2641</v>
      </c>
      <c r="C11" s="26" t="s">
        <v>2642</v>
      </c>
      <c r="D11" s="26" t="s">
        <v>2643</v>
      </c>
      <c r="E11" s="26" t="s">
        <v>2653</v>
      </c>
      <c r="F11">
        <v>1</v>
      </c>
      <c r="G11" t="s">
        <v>2645</v>
      </c>
      <c r="H11">
        <v>261</v>
      </c>
    </row>
    <row r="12" spans="1:8" ht="27.6">
      <c r="A12" t="s">
        <v>2654</v>
      </c>
      <c r="B12" s="26" t="s">
        <v>2641</v>
      </c>
      <c r="C12" s="26" t="s">
        <v>2642</v>
      </c>
      <c r="D12" s="26" t="s">
        <v>2643</v>
      </c>
      <c r="E12" s="26" t="s">
        <v>2655</v>
      </c>
      <c r="F12">
        <v>1</v>
      </c>
      <c r="G12" t="s">
        <v>2645</v>
      </c>
      <c r="H12">
        <v>261</v>
      </c>
    </row>
    <row r="13" spans="1:8" ht="27.6">
      <c r="A13" t="s">
        <v>658</v>
      </c>
      <c r="B13" s="26" t="s">
        <v>2656</v>
      </c>
      <c r="C13" s="26" t="s">
        <v>2642</v>
      </c>
      <c r="D13" s="26" t="s">
        <v>2643</v>
      </c>
      <c r="E13" s="26" t="s">
        <v>2657</v>
      </c>
      <c r="H13">
        <v>261</v>
      </c>
    </row>
    <row r="14" spans="1:8" ht="27.6">
      <c r="A14" t="s">
        <v>2658</v>
      </c>
      <c r="B14" s="26" t="s">
        <v>2656</v>
      </c>
      <c r="C14" s="26" t="s">
        <v>2642</v>
      </c>
      <c r="D14" s="26" t="s">
        <v>2643</v>
      </c>
      <c r="E14" s="26" t="s">
        <v>2659</v>
      </c>
      <c r="F14">
        <v>1</v>
      </c>
      <c r="G14" t="s">
        <v>2645</v>
      </c>
      <c r="H14">
        <v>261</v>
      </c>
    </row>
    <row r="15" spans="1:8" ht="27.6">
      <c r="A15" t="s">
        <v>2660</v>
      </c>
      <c r="B15" s="26" t="s">
        <v>2656</v>
      </c>
      <c r="C15" s="26" t="s">
        <v>2642</v>
      </c>
      <c r="D15" s="26" t="s">
        <v>2643</v>
      </c>
      <c r="E15" s="26" t="s">
        <v>2661</v>
      </c>
      <c r="F15">
        <v>1</v>
      </c>
      <c r="G15" t="s">
        <v>2645</v>
      </c>
      <c r="H15">
        <v>261</v>
      </c>
    </row>
    <row r="16" spans="1:8" ht="27.6">
      <c r="A16" t="s">
        <v>2662</v>
      </c>
      <c r="B16" s="26" t="s">
        <v>2656</v>
      </c>
      <c r="C16" s="26" t="s">
        <v>2642</v>
      </c>
      <c r="D16" s="26" t="s">
        <v>2643</v>
      </c>
      <c r="E16" s="26" t="s">
        <v>2663</v>
      </c>
      <c r="F16">
        <v>1</v>
      </c>
      <c r="G16" t="s">
        <v>2645</v>
      </c>
      <c r="H16">
        <v>261</v>
      </c>
    </row>
    <row r="17" spans="1:8" ht="27.6">
      <c r="A17" t="s">
        <v>2664</v>
      </c>
      <c r="B17" s="26" t="s">
        <v>2656</v>
      </c>
      <c r="C17" s="26" t="s">
        <v>2642</v>
      </c>
      <c r="D17" s="26" t="s">
        <v>2643</v>
      </c>
      <c r="E17" s="26" t="s">
        <v>2665</v>
      </c>
      <c r="F17">
        <v>1</v>
      </c>
      <c r="G17" t="s">
        <v>2645</v>
      </c>
      <c r="H17">
        <v>261</v>
      </c>
    </row>
    <row r="18" spans="1:8" ht="27.6">
      <c r="A18" t="s">
        <v>2666</v>
      </c>
      <c r="B18" s="26" t="s">
        <v>2656</v>
      </c>
      <c r="C18" s="26" t="s">
        <v>2642</v>
      </c>
      <c r="D18" s="26" t="s">
        <v>2643</v>
      </c>
      <c r="E18" s="26" t="s">
        <v>2667</v>
      </c>
      <c r="F18">
        <v>1</v>
      </c>
      <c r="G18" t="s">
        <v>2645</v>
      </c>
      <c r="H18">
        <v>261</v>
      </c>
    </row>
    <row r="19" spans="1:8" ht="27.6">
      <c r="A19" t="s">
        <v>2668</v>
      </c>
      <c r="B19" s="26" t="s">
        <v>2656</v>
      </c>
      <c r="C19" s="26" t="s">
        <v>2642</v>
      </c>
      <c r="D19" s="26" t="s">
        <v>2643</v>
      </c>
      <c r="E19" s="26" t="s">
        <v>2669</v>
      </c>
      <c r="F19">
        <v>1</v>
      </c>
      <c r="G19" t="s">
        <v>2645</v>
      </c>
      <c r="H19">
        <v>261</v>
      </c>
    </row>
    <row r="20" spans="1:8" ht="27.6">
      <c r="A20" t="s">
        <v>2670</v>
      </c>
      <c r="B20" s="26" t="s">
        <v>2656</v>
      </c>
      <c r="C20" s="26" t="s">
        <v>2642</v>
      </c>
      <c r="D20" s="26" t="s">
        <v>2643</v>
      </c>
      <c r="E20" s="26" t="s">
        <v>2671</v>
      </c>
      <c r="F20">
        <v>1</v>
      </c>
      <c r="G20" t="s">
        <v>2645</v>
      </c>
      <c r="H20">
        <v>261</v>
      </c>
    </row>
    <row r="21" spans="1:8" ht="27.6">
      <c r="A21" t="s">
        <v>2672</v>
      </c>
      <c r="B21" s="26" t="s">
        <v>2656</v>
      </c>
      <c r="C21" s="26" t="s">
        <v>2642</v>
      </c>
      <c r="D21" s="26" t="s">
        <v>2643</v>
      </c>
      <c r="E21" s="26" t="s">
        <v>2673</v>
      </c>
      <c r="F21">
        <v>1</v>
      </c>
      <c r="G21" t="s">
        <v>2645</v>
      </c>
      <c r="H21">
        <v>261</v>
      </c>
    </row>
    <row r="22" spans="1:8" ht="27.6">
      <c r="A22" t="s">
        <v>2674</v>
      </c>
      <c r="B22" s="26" t="s">
        <v>2656</v>
      </c>
      <c r="C22" s="26" t="s">
        <v>2642</v>
      </c>
      <c r="D22" s="26" t="s">
        <v>2643</v>
      </c>
      <c r="E22" s="26" t="s">
        <v>2675</v>
      </c>
      <c r="F22">
        <v>1</v>
      </c>
      <c r="G22" t="s">
        <v>2645</v>
      </c>
      <c r="H22">
        <v>261</v>
      </c>
    </row>
    <row r="23" spans="1:8" ht="27.6">
      <c r="A23" t="s">
        <v>2676</v>
      </c>
      <c r="B23" s="26" t="s">
        <v>2656</v>
      </c>
      <c r="C23" s="26" t="s">
        <v>2642</v>
      </c>
      <c r="D23" s="26" t="s">
        <v>2643</v>
      </c>
      <c r="E23" s="26" t="s">
        <v>2677</v>
      </c>
      <c r="F23">
        <v>1</v>
      </c>
      <c r="G23" t="s">
        <v>2645</v>
      </c>
      <c r="H23">
        <v>261</v>
      </c>
    </row>
    <row r="24" spans="1:8" ht="27.6">
      <c r="A24" t="s">
        <v>2678</v>
      </c>
      <c r="B24" s="26" t="s">
        <v>2656</v>
      </c>
      <c r="C24" s="26" t="s">
        <v>2642</v>
      </c>
      <c r="D24" s="26" t="s">
        <v>2643</v>
      </c>
      <c r="E24" s="26" t="s">
        <v>2679</v>
      </c>
      <c r="F24">
        <v>1</v>
      </c>
      <c r="G24" t="s">
        <v>2645</v>
      </c>
      <c r="H24">
        <v>261</v>
      </c>
    </row>
    <row r="25" spans="1:8" ht="27.6">
      <c r="A25" t="s">
        <v>2680</v>
      </c>
      <c r="B25" s="26" t="s">
        <v>2656</v>
      </c>
      <c r="C25" s="26" t="s">
        <v>2642</v>
      </c>
      <c r="D25" s="26" t="s">
        <v>2643</v>
      </c>
      <c r="E25" s="26" t="s">
        <v>2681</v>
      </c>
      <c r="F25">
        <v>1</v>
      </c>
      <c r="G25" t="s">
        <v>2645</v>
      </c>
      <c r="H25">
        <v>261</v>
      </c>
    </row>
    <row r="26" spans="1:8" ht="27.6">
      <c r="A26" t="s">
        <v>2682</v>
      </c>
      <c r="B26" s="26" t="s">
        <v>2656</v>
      </c>
      <c r="C26" s="26" t="s">
        <v>2642</v>
      </c>
      <c r="D26" s="26" t="s">
        <v>2643</v>
      </c>
      <c r="E26" s="26" t="s">
        <v>2683</v>
      </c>
      <c r="F26">
        <v>1</v>
      </c>
      <c r="G26" t="s">
        <v>2645</v>
      </c>
      <c r="H26">
        <v>261</v>
      </c>
    </row>
    <row r="27" spans="1:8" ht="27.6">
      <c r="A27" t="s">
        <v>2684</v>
      </c>
      <c r="B27" s="26" t="s">
        <v>2656</v>
      </c>
      <c r="C27" s="26" t="s">
        <v>2642</v>
      </c>
      <c r="D27" s="26" t="s">
        <v>2643</v>
      </c>
      <c r="E27" s="26" t="s">
        <v>2685</v>
      </c>
      <c r="F27">
        <v>1</v>
      </c>
      <c r="G27" t="s">
        <v>2645</v>
      </c>
      <c r="H27">
        <v>261</v>
      </c>
    </row>
    <row r="28" spans="1:8" ht="27.6">
      <c r="A28" t="s">
        <v>2686</v>
      </c>
      <c r="B28" s="26" t="s">
        <v>2656</v>
      </c>
      <c r="C28" s="26" t="s">
        <v>2642</v>
      </c>
      <c r="D28" s="26" t="s">
        <v>2643</v>
      </c>
      <c r="E28" s="26" t="s">
        <v>2687</v>
      </c>
      <c r="F28">
        <v>1</v>
      </c>
      <c r="G28" t="s">
        <v>2645</v>
      </c>
      <c r="H28">
        <v>261</v>
      </c>
    </row>
    <row r="29" spans="1:8" ht="27.6">
      <c r="A29" t="s">
        <v>2688</v>
      </c>
      <c r="B29" s="26" t="s">
        <v>2656</v>
      </c>
      <c r="C29" s="26" t="s">
        <v>2642</v>
      </c>
      <c r="D29" s="26" t="s">
        <v>2643</v>
      </c>
      <c r="E29" s="26" t="s">
        <v>2689</v>
      </c>
      <c r="F29">
        <v>1</v>
      </c>
      <c r="G29" t="s">
        <v>2645</v>
      </c>
      <c r="H29">
        <v>261</v>
      </c>
    </row>
    <row r="30" spans="1:8" ht="27.6">
      <c r="A30" t="s">
        <v>2690</v>
      </c>
      <c r="B30" s="26" t="s">
        <v>2656</v>
      </c>
      <c r="C30" s="26" t="s">
        <v>2642</v>
      </c>
      <c r="D30" s="26" t="s">
        <v>2643</v>
      </c>
      <c r="E30" s="26" t="s">
        <v>2691</v>
      </c>
      <c r="F30">
        <v>1</v>
      </c>
      <c r="G30" t="s">
        <v>2645</v>
      </c>
      <c r="H30">
        <v>261</v>
      </c>
    </row>
    <row r="31" spans="1:8" ht="27.6">
      <c r="A31" t="s">
        <v>2692</v>
      </c>
      <c r="B31" s="26" t="s">
        <v>2656</v>
      </c>
      <c r="C31" s="26" t="s">
        <v>2642</v>
      </c>
      <c r="D31" s="26" t="s">
        <v>2643</v>
      </c>
      <c r="E31" s="26" t="s">
        <v>2693</v>
      </c>
      <c r="F31">
        <v>1</v>
      </c>
      <c r="G31" t="s">
        <v>2645</v>
      </c>
      <c r="H31">
        <v>261</v>
      </c>
    </row>
    <row r="32" spans="1:8" ht="27.6">
      <c r="A32" t="s">
        <v>660</v>
      </c>
      <c r="B32" s="26" t="s">
        <v>2694</v>
      </c>
      <c r="C32" s="26" t="s">
        <v>2642</v>
      </c>
      <c r="D32" s="26" t="s">
        <v>2643</v>
      </c>
      <c r="E32" s="26" t="s">
        <v>2695</v>
      </c>
      <c r="H32">
        <v>261</v>
      </c>
    </row>
    <row r="33" spans="1:8" ht="27.6">
      <c r="A33" t="s">
        <v>660</v>
      </c>
      <c r="B33" s="26" t="s">
        <v>2696</v>
      </c>
      <c r="C33" s="26" t="s">
        <v>2642</v>
      </c>
      <c r="D33" s="26" t="s">
        <v>2643</v>
      </c>
      <c r="E33" s="26" t="s">
        <v>2697</v>
      </c>
      <c r="H33">
        <v>261</v>
      </c>
    </row>
    <row r="34" spans="1:8" ht="27.6">
      <c r="A34" t="s">
        <v>2698</v>
      </c>
      <c r="B34" s="26" t="s">
        <v>2694</v>
      </c>
      <c r="C34" s="26" t="s">
        <v>2642</v>
      </c>
      <c r="D34" s="26" t="s">
        <v>2643</v>
      </c>
      <c r="E34" s="26" t="s">
        <v>2699</v>
      </c>
      <c r="F34">
        <v>0.72</v>
      </c>
      <c r="G34" t="s">
        <v>167</v>
      </c>
      <c r="H34">
        <v>261</v>
      </c>
    </row>
    <row r="35" spans="1:8" ht="27.6">
      <c r="A35" t="s">
        <v>2698</v>
      </c>
      <c r="B35" s="26" t="s">
        <v>2696</v>
      </c>
      <c r="C35" s="26" t="s">
        <v>2642</v>
      </c>
      <c r="D35" s="26" t="s">
        <v>2643</v>
      </c>
      <c r="E35" s="26" t="s">
        <v>2700</v>
      </c>
      <c r="F35">
        <v>0.73</v>
      </c>
      <c r="G35" t="s">
        <v>167</v>
      </c>
      <c r="H35">
        <v>261</v>
      </c>
    </row>
    <row r="36" spans="1:8" ht="27.6">
      <c r="A36" t="s">
        <v>2701</v>
      </c>
      <c r="B36" s="26" t="s">
        <v>2694</v>
      </c>
      <c r="C36" s="26" t="s">
        <v>2642</v>
      </c>
      <c r="D36" s="26" t="s">
        <v>2643</v>
      </c>
      <c r="E36" s="26" t="s">
        <v>2702</v>
      </c>
      <c r="F36">
        <v>0.72</v>
      </c>
      <c r="G36" t="s">
        <v>167</v>
      </c>
      <c r="H36">
        <v>261</v>
      </c>
    </row>
    <row r="37" spans="1:8" ht="27.6">
      <c r="A37" t="s">
        <v>2701</v>
      </c>
      <c r="B37" s="26" t="s">
        <v>2696</v>
      </c>
      <c r="C37" s="26" t="s">
        <v>2642</v>
      </c>
      <c r="D37" s="26" t="s">
        <v>2643</v>
      </c>
      <c r="E37" s="26" t="s">
        <v>2703</v>
      </c>
      <c r="F37">
        <v>0.73</v>
      </c>
      <c r="G37" t="s">
        <v>167</v>
      </c>
      <c r="H37">
        <v>261</v>
      </c>
    </row>
    <row r="38" spans="1:8" ht="27.6">
      <c r="A38" t="s">
        <v>2704</v>
      </c>
      <c r="B38" s="26" t="s">
        <v>2694</v>
      </c>
      <c r="C38" s="26" t="s">
        <v>2642</v>
      </c>
      <c r="D38" s="26" t="s">
        <v>2643</v>
      </c>
      <c r="E38" s="26" t="s">
        <v>2705</v>
      </c>
      <c r="F38">
        <v>0.72</v>
      </c>
      <c r="G38" t="s">
        <v>167</v>
      </c>
      <c r="H38">
        <v>261</v>
      </c>
    </row>
    <row r="39" spans="1:8" ht="27.6">
      <c r="A39" t="s">
        <v>2704</v>
      </c>
      <c r="B39" s="26" t="s">
        <v>2696</v>
      </c>
      <c r="C39" s="26" t="s">
        <v>2642</v>
      </c>
      <c r="D39" s="26" t="s">
        <v>2643</v>
      </c>
      <c r="E39" s="26" t="s">
        <v>2706</v>
      </c>
      <c r="F39">
        <v>0.73</v>
      </c>
      <c r="G39" t="s">
        <v>167</v>
      </c>
      <c r="H39">
        <v>261</v>
      </c>
    </row>
    <row r="40" spans="1:8" ht="27.6">
      <c r="A40" t="s">
        <v>2707</v>
      </c>
      <c r="B40" s="26" t="s">
        <v>2694</v>
      </c>
      <c r="C40" s="26" t="s">
        <v>2642</v>
      </c>
      <c r="D40" s="26" t="s">
        <v>2643</v>
      </c>
      <c r="E40" s="26" t="s">
        <v>2708</v>
      </c>
      <c r="F40">
        <v>0.72</v>
      </c>
      <c r="G40" t="s">
        <v>167</v>
      </c>
      <c r="H40">
        <v>261</v>
      </c>
    </row>
    <row r="41" spans="1:8" ht="27.6">
      <c r="A41" t="s">
        <v>2707</v>
      </c>
      <c r="B41" s="26" t="s">
        <v>2696</v>
      </c>
      <c r="C41" s="26" t="s">
        <v>2642</v>
      </c>
      <c r="D41" s="26" t="s">
        <v>2643</v>
      </c>
      <c r="E41" s="26" t="s">
        <v>2709</v>
      </c>
      <c r="F41">
        <v>0.73</v>
      </c>
      <c r="G41" t="s">
        <v>167</v>
      </c>
      <c r="H41">
        <v>261</v>
      </c>
    </row>
    <row r="42" spans="1:8" ht="27.6">
      <c r="A42" t="s">
        <v>2710</v>
      </c>
      <c r="B42" s="26" t="s">
        <v>2694</v>
      </c>
      <c r="C42" s="26" t="s">
        <v>2642</v>
      </c>
      <c r="D42" s="26" t="s">
        <v>2643</v>
      </c>
      <c r="E42" s="26" t="s">
        <v>2711</v>
      </c>
      <c r="F42">
        <v>0.72</v>
      </c>
      <c r="G42" t="s">
        <v>167</v>
      </c>
      <c r="H42">
        <v>261</v>
      </c>
    </row>
    <row r="43" spans="1:8" ht="27.6">
      <c r="A43" t="s">
        <v>2710</v>
      </c>
      <c r="B43" s="26" t="s">
        <v>2696</v>
      </c>
      <c r="C43" s="26" t="s">
        <v>2642</v>
      </c>
      <c r="D43" s="26" t="s">
        <v>2643</v>
      </c>
      <c r="E43" s="26" t="s">
        <v>2712</v>
      </c>
      <c r="F43">
        <v>0.73</v>
      </c>
      <c r="G43" t="s">
        <v>167</v>
      </c>
      <c r="H43">
        <v>261</v>
      </c>
    </row>
    <row r="44" spans="1:8" ht="27.6">
      <c r="A44" t="s">
        <v>2713</v>
      </c>
      <c r="B44" s="26" t="s">
        <v>2694</v>
      </c>
      <c r="C44" s="26" t="s">
        <v>2642</v>
      </c>
      <c r="D44" s="26" t="s">
        <v>2643</v>
      </c>
      <c r="E44" s="26" t="s">
        <v>2714</v>
      </c>
      <c r="F44">
        <v>0.72</v>
      </c>
      <c r="G44" t="s">
        <v>167</v>
      </c>
      <c r="H44">
        <v>261</v>
      </c>
    </row>
    <row r="45" spans="1:8" ht="27.6">
      <c r="A45" t="s">
        <v>2713</v>
      </c>
      <c r="B45" s="26" t="s">
        <v>2696</v>
      </c>
      <c r="C45" s="26" t="s">
        <v>2642</v>
      </c>
      <c r="D45" s="26" t="s">
        <v>2643</v>
      </c>
      <c r="E45" s="26" t="s">
        <v>2715</v>
      </c>
      <c r="F45">
        <v>0.73</v>
      </c>
      <c r="G45" t="s">
        <v>167</v>
      </c>
      <c r="H45">
        <v>261</v>
      </c>
    </row>
    <row r="46" spans="1:8" ht="27.6">
      <c r="A46" t="s">
        <v>2716</v>
      </c>
      <c r="B46" s="26" t="s">
        <v>2694</v>
      </c>
      <c r="C46" s="26" t="s">
        <v>2642</v>
      </c>
      <c r="D46" s="26" t="s">
        <v>2643</v>
      </c>
      <c r="E46" s="26" t="s">
        <v>2717</v>
      </c>
      <c r="F46">
        <v>0.72</v>
      </c>
      <c r="G46" t="s">
        <v>167</v>
      </c>
      <c r="H46">
        <v>261</v>
      </c>
    </row>
    <row r="47" spans="1:8" ht="27.6">
      <c r="A47" t="s">
        <v>2716</v>
      </c>
      <c r="B47" s="26" t="s">
        <v>2696</v>
      </c>
      <c r="C47" s="26" t="s">
        <v>2642</v>
      </c>
      <c r="D47" s="26" t="s">
        <v>2643</v>
      </c>
      <c r="E47" s="26" t="s">
        <v>2718</v>
      </c>
      <c r="F47">
        <v>0.73</v>
      </c>
      <c r="G47" t="s">
        <v>167</v>
      </c>
      <c r="H47">
        <v>261</v>
      </c>
    </row>
    <row r="48" spans="1:8" ht="27.6">
      <c r="A48" t="s">
        <v>2719</v>
      </c>
      <c r="B48" s="26" t="s">
        <v>2694</v>
      </c>
      <c r="C48" s="26" t="s">
        <v>2642</v>
      </c>
      <c r="D48" s="26" t="s">
        <v>2643</v>
      </c>
      <c r="E48" s="26" t="s">
        <v>2720</v>
      </c>
      <c r="F48">
        <v>0.72</v>
      </c>
      <c r="G48" t="s">
        <v>167</v>
      </c>
      <c r="H48">
        <v>261</v>
      </c>
    </row>
    <row r="49" spans="1:8" ht="27.6">
      <c r="A49" t="s">
        <v>2719</v>
      </c>
      <c r="B49" s="26" t="s">
        <v>2696</v>
      </c>
      <c r="C49" s="26" t="s">
        <v>2642</v>
      </c>
      <c r="D49" s="26" t="s">
        <v>2643</v>
      </c>
      <c r="E49" s="26" t="s">
        <v>2721</v>
      </c>
      <c r="F49">
        <v>0.73</v>
      </c>
      <c r="G49" t="s">
        <v>167</v>
      </c>
      <c r="H49">
        <v>261</v>
      </c>
    </row>
    <row r="50" spans="1:8" ht="27.6">
      <c r="A50" t="s">
        <v>2722</v>
      </c>
      <c r="B50" s="26" t="s">
        <v>2694</v>
      </c>
      <c r="C50" s="26" t="s">
        <v>2642</v>
      </c>
      <c r="D50" s="26" t="s">
        <v>2643</v>
      </c>
      <c r="E50" s="26" t="s">
        <v>2723</v>
      </c>
      <c r="F50">
        <v>0.72</v>
      </c>
      <c r="G50" t="s">
        <v>167</v>
      </c>
      <c r="H50">
        <v>261</v>
      </c>
    </row>
    <row r="51" spans="1:8" ht="27.6">
      <c r="A51" t="s">
        <v>2722</v>
      </c>
      <c r="B51" s="26" t="s">
        <v>2696</v>
      </c>
      <c r="C51" s="26" t="s">
        <v>2642</v>
      </c>
      <c r="D51" s="26" t="s">
        <v>2643</v>
      </c>
      <c r="E51" s="26" t="s">
        <v>2724</v>
      </c>
      <c r="F51">
        <v>0.73</v>
      </c>
      <c r="G51" t="s">
        <v>167</v>
      </c>
      <c r="H51">
        <v>261</v>
      </c>
    </row>
    <row r="52" spans="1:8" ht="27.6">
      <c r="A52" t="s">
        <v>2725</v>
      </c>
      <c r="B52" s="26" t="s">
        <v>2694</v>
      </c>
      <c r="C52" s="26" t="s">
        <v>2642</v>
      </c>
      <c r="D52" s="26" t="s">
        <v>2643</v>
      </c>
      <c r="E52" s="26" t="s">
        <v>2726</v>
      </c>
      <c r="F52">
        <v>0.72</v>
      </c>
      <c r="G52" t="s">
        <v>167</v>
      </c>
      <c r="H52">
        <v>261</v>
      </c>
    </row>
    <row r="53" spans="1:8" ht="27.6">
      <c r="A53" t="s">
        <v>2725</v>
      </c>
      <c r="B53" s="26" t="s">
        <v>2696</v>
      </c>
      <c r="C53" s="26" t="s">
        <v>2642</v>
      </c>
      <c r="D53" s="26" t="s">
        <v>2643</v>
      </c>
      <c r="E53" s="26" t="s">
        <v>2727</v>
      </c>
      <c r="F53">
        <v>0.73</v>
      </c>
      <c r="G53" t="s">
        <v>167</v>
      </c>
      <c r="H53">
        <v>261</v>
      </c>
    </row>
    <row r="54" spans="1:8" ht="27.6">
      <c r="A54" t="s">
        <v>2728</v>
      </c>
      <c r="B54" s="26" t="s">
        <v>2694</v>
      </c>
      <c r="C54" s="26" t="s">
        <v>2642</v>
      </c>
      <c r="D54" s="26" t="s">
        <v>2643</v>
      </c>
      <c r="E54" s="26" t="s">
        <v>2729</v>
      </c>
      <c r="F54">
        <v>0.72</v>
      </c>
      <c r="G54" t="s">
        <v>167</v>
      </c>
      <c r="H54">
        <v>261</v>
      </c>
    </row>
    <row r="55" spans="1:8" ht="27.6">
      <c r="A55" t="s">
        <v>2728</v>
      </c>
      <c r="B55" s="26" t="s">
        <v>2696</v>
      </c>
      <c r="C55" s="26" t="s">
        <v>2642</v>
      </c>
      <c r="D55" s="26" t="s">
        <v>2643</v>
      </c>
      <c r="E55" s="26" t="s">
        <v>2730</v>
      </c>
      <c r="F55">
        <v>0.73</v>
      </c>
      <c r="G55" t="s">
        <v>167</v>
      </c>
      <c r="H55">
        <v>261</v>
      </c>
    </row>
    <row r="56" spans="1:8" ht="27.6">
      <c r="A56" t="s">
        <v>2731</v>
      </c>
      <c r="B56" s="26" t="s">
        <v>2694</v>
      </c>
      <c r="C56" s="26" t="s">
        <v>2642</v>
      </c>
      <c r="D56" s="26" t="s">
        <v>2643</v>
      </c>
      <c r="E56" s="26" t="s">
        <v>2732</v>
      </c>
      <c r="F56">
        <v>0.72</v>
      </c>
      <c r="G56" t="s">
        <v>167</v>
      </c>
      <c r="H56">
        <v>261</v>
      </c>
    </row>
    <row r="57" spans="1:8" ht="27.6">
      <c r="A57" t="s">
        <v>2731</v>
      </c>
      <c r="B57" s="26" t="s">
        <v>2696</v>
      </c>
      <c r="C57" s="26" t="s">
        <v>2642</v>
      </c>
      <c r="D57" s="26" t="s">
        <v>2643</v>
      </c>
      <c r="E57" s="26" t="s">
        <v>2733</v>
      </c>
      <c r="F57">
        <v>0.73</v>
      </c>
      <c r="G57" t="s">
        <v>167</v>
      </c>
      <c r="H57">
        <v>261</v>
      </c>
    </row>
    <row r="58" spans="1:8" ht="27.6">
      <c r="A58" t="s">
        <v>2734</v>
      </c>
      <c r="B58" s="26" t="s">
        <v>2694</v>
      </c>
      <c r="C58" s="26" t="s">
        <v>2642</v>
      </c>
      <c r="D58" s="26" t="s">
        <v>2643</v>
      </c>
      <c r="E58" s="26" t="s">
        <v>2735</v>
      </c>
      <c r="F58">
        <v>0.72</v>
      </c>
      <c r="G58" t="s">
        <v>167</v>
      </c>
      <c r="H58">
        <v>261</v>
      </c>
    </row>
    <row r="59" spans="1:8" ht="27.6">
      <c r="A59" t="s">
        <v>2734</v>
      </c>
      <c r="B59" s="26" t="s">
        <v>2696</v>
      </c>
      <c r="C59" s="26" t="s">
        <v>2642</v>
      </c>
      <c r="D59" s="26" t="s">
        <v>2643</v>
      </c>
      <c r="E59" s="26" t="s">
        <v>2736</v>
      </c>
      <c r="F59">
        <v>0.73</v>
      </c>
      <c r="G59" t="s">
        <v>167</v>
      </c>
      <c r="H59">
        <v>261</v>
      </c>
    </row>
    <row r="60" spans="1:8" ht="27.6">
      <c r="A60" t="s">
        <v>2737</v>
      </c>
      <c r="B60" s="26" t="s">
        <v>2694</v>
      </c>
      <c r="C60" s="26" t="s">
        <v>2642</v>
      </c>
      <c r="D60" s="26" t="s">
        <v>2643</v>
      </c>
      <c r="E60" s="26" t="s">
        <v>2738</v>
      </c>
      <c r="F60">
        <v>0.72</v>
      </c>
      <c r="G60" t="s">
        <v>167</v>
      </c>
      <c r="H60">
        <v>261</v>
      </c>
    </row>
    <row r="61" spans="1:8" ht="27.6">
      <c r="A61" t="s">
        <v>2737</v>
      </c>
      <c r="B61" s="26" t="s">
        <v>2696</v>
      </c>
      <c r="C61" s="26" t="s">
        <v>2642</v>
      </c>
      <c r="D61" s="26" t="s">
        <v>2643</v>
      </c>
      <c r="E61" s="26" t="s">
        <v>2739</v>
      </c>
      <c r="F61">
        <v>0.73</v>
      </c>
      <c r="G61" t="s">
        <v>167</v>
      </c>
      <c r="H61">
        <v>261</v>
      </c>
    </row>
    <row r="62" spans="1:8" ht="27.6">
      <c r="A62" t="s">
        <v>2740</v>
      </c>
      <c r="B62" s="26" t="s">
        <v>2694</v>
      </c>
      <c r="C62" s="26" t="s">
        <v>2642</v>
      </c>
      <c r="D62" s="26" t="s">
        <v>2643</v>
      </c>
      <c r="E62" s="26" t="s">
        <v>2741</v>
      </c>
      <c r="F62">
        <v>0.98</v>
      </c>
      <c r="G62" t="s">
        <v>167</v>
      </c>
      <c r="H62">
        <v>261</v>
      </c>
    </row>
    <row r="63" spans="1:8" ht="27.6">
      <c r="A63" t="s">
        <v>2740</v>
      </c>
      <c r="B63" s="26" t="s">
        <v>2696</v>
      </c>
      <c r="C63" s="26" t="s">
        <v>2642</v>
      </c>
      <c r="D63" s="26" t="s">
        <v>2643</v>
      </c>
      <c r="E63" s="26" t="s">
        <v>2742</v>
      </c>
      <c r="F63">
        <v>0.73</v>
      </c>
      <c r="G63" t="s">
        <v>167</v>
      </c>
      <c r="H63">
        <v>261</v>
      </c>
    </row>
    <row r="64" spans="1:8" ht="27.6">
      <c r="A64" t="s">
        <v>2743</v>
      </c>
      <c r="B64" s="26" t="s">
        <v>2694</v>
      </c>
      <c r="C64" s="26" t="s">
        <v>2642</v>
      </c>
      <c r="D64" s="26" t="s">
        <v>2643</v>
      </c>
      <c r="E64" s="26" t="s">
        <v>2744</v>
      </c>
      <c r="F64">
        <v>0.98</v>
      </c>
      <c r="G64" t="s">
        <v>167</v>
      </c>
      <c r="H64">
        <v>261</v>
      </c>
    </row>
    <row r="65" spans="1:8" ht="27.6">
      <c r="A65" t="s">
        <v>2743</v>
      </c>
      <c r="B65" s="26" t="s">
        <v>2696</v>
      </c>
      <c r="C65" s="26" t="s">
        <v>2642</v>
      </c>
      <c r="D65" s="26" t="s">
        <v>2643</v>
      </c>
      <c r="E65" s="26" t="s">
        <v>2745</v>
      </c>
      <c r="F65">
        <v>0.73</v>
      </c>
      <c r="G65" t="s">
        <v>167</v>
      </c>
      <c r="H65">
        <v>261</v>
      </c>
    </row>
    <row r="66" spans="1:8" ht="27.6">
      <c r="A66" t="s">
        <v>2746</v>
      </c>
      <c r="B66" s="26" t="s">
        <v>2694</v>
      </c>
      <c r="C66" s="26" t="s">
        <v>2642</v>
      </c>
      <c r="D66" s="26" t="s">
        <v>2643</v>
      </c>
      <c r="E66" s="26" t="s">
        <v>2747</v>
      </c>
      <c r="F66">
        <v>31.567</v>
      </c>
      <c r="G66" t="s">
        <v>167</v>
      </c>
      <c r="H66">
        <v>261</v>
      </c>
    </row>
    <row r="67" spans="1:8" ht="27.6">
      <c r="A67" t="s">
        <v>2746</v>
      </c>
      <c r="B67" s="26" t="s">
        <v>2696</v>
      </c>
      <c r="C67" s="26" t="s">
        <v>2642</v>
      </c>
      <c r="D67" s="26" t="s">
        <v>2643</v>
      </c>
      <c r="E67" s="26" t="s">
        <v>2748</v>
      </c>
      <c r="F67">
        <v>0.73</v>
      </c>
      <c r="G67" t="s">
        <v>167</v>
      </c>
      <c r="H67">
        <v>261</v>
      </c>
    </row>
    <row r="68" spans="1:8" ht="27.6">
      <c r="A68" t="s">
        <v>2749</v>
      </c>
      <c r="B68" s="26" t="s">
        <v>2694</v>
      </c>
      <c r="C68" s="26" t="s">
        <v>2642</v>
      </c>
      <c r="D68" s="26" t="s">
        <v>2643</v>
      </c>
      <c r="E68" s="26" t="s">
        <v>2750</v>
      </c>
      <c r="F68">
        <v>0.75</v>
      </c>
      <c r="G68" t="s">
        <v>167</v>
      </c>
      <c r="H68">
        <v>261</v>
      </c>
    </row>
    <row r="69" spans="1:8" ht="27.6">
      <c r="A69" t="s">
        <v>2749</v>
      </c>
      <c r="B69" s="26" t="s">
        <v>2696</v>
      </c>
      <c r="C69" s="26" t="s">
        <v>2642</v>
      </c>
      <c r="D69" s="26" t="s">
        <v>2643</v>
      </c>
      <c r="E69" s="26" t="s">
        <v>2751</v>
      </c>
      <c r="F69">
        <v>0.73</v>
      </c>
      <c r="G69" t="s">
        <v>167</v>
      </c>
      <c r="H69">
        <v>261</v>
      </c>
    </row>
    <row r="70" spans="1:8" ht="27.6">
      <c r="A70" t="s">
        <v>2752</v>
      </c>
      <c r="B70" s="26" t="s">
        <v>2696</v>
      </c>
      <c r="C70" s="26" t="s">
        <v>2642</v>
      </c>
      <c r="D70" s="26" t="s">
        <v>2643</v>
      </c>
      <c r="E70" s="26" t="s">
        <v>2753</v>
      </c>
      <c r="F70">
        <v>0.73</v>
      </c>
      <c r="G70" t="s">
        <v>167</v>
      </c>
      <c r="H70">
        <v>261</v>
      </c>
    </row>
    <row r="71" spans="1:8" ht="27.6">
      <c r="A71" t="s">
        <v>2754</v>
      </c>
      <c r="B71" s="26" t="s">
        <v>2696</v>
      </c>
      <c r="C71" s="26" t="s">
        <v>2642</v>
      </c>
      <c r="D71" s="26" t="s">
        <v>2643</v>
      </c>
      <c r="E71" s="26" t="s">
        <v>2755</v>
      </c>
      <c r="F71">
        <v>0.73</v>
      </c>
      <c r="G71" t="s">
        <v>167</v>
      </c>
      <c r="H71">
        <v>261</v>
      </c>
    </row>
    <row r="72" spans="1:8" ht="27.6">
      <c r="A72" t="s">
        <v>2756</v>
      </c>
      <c r="B72" s="26" t="s">
        <v>2696</v>
      </c>
      <c r="C72" s="26" t="s">
        <v>2642</v>
      </c>
      <c r="D72" s="26" t="s">
        <v>2643</v>
      </c>
      <c r="E72" s="26" t="s">
        <v>2757</v>
      </c>
      <c r="F72">
        <v>0.73</v>
      </c>
      <c r="G72" t="s">
        <v>167</v>
      </c>
      <c r="H72">
        <v>261</v>
      </c>
    </row>
    <row r="73" spans="1:8" ht="27.6">
      <c r="A73" t="s">
        <v>2758</v>
      </c>
      <c r="B73" s="26" t="s">
        <v>2696</v>
      </c>
      <c r="C73" s="26" t="s">
        <v>2642</v>
      </c>
      <c r="D73" s="26" t="s">
        <v>2643</v>
      </c>
      <c r="E73" s="26" t="s">
        <v>2759</v>
      </c>
      <c r="F73">
        <v>0.73</v>
      </c>
      <c r="G73" t="s">
        <v>167</v>
      </c>
      <c r="H73">
        <v>261</v>
      </c>
    </row>
    <row r="74" spans="1:8" ht="27.6">
      <c r="A74" t="s">
        <v>2760</v>
      </c>
      <c r="B74" s="26" t="s">
        <v>2694</v>
      </c>
      <c r="C74" s="26" t="s">
        <v>2642</v>
      </c>
      <c r="D74" s="26" t="s">
        <v>2643</v>
      </c>
      <c r="E74" s="26" t="s">
        <v>2761</v>
      </c>
      <c r="F74">
        <v>0.72</v>
      </c>
      <c r="G74" t="s">
        <v>167</v>
      </c>
      <c r="H74">
        <v>261</v>
      </c>
    </row>
    <row r="75" spans="1:8" ht="27.6">
      <c r="A75" t="s">
        <v>2760</v>
      </c>
      <c r="B75" s="26" t="s">
        <v>2696</v>
      </c>
      <c r="C75" s="26" t="s">
        <v>2642</v>
      </c>
      <c r="D75" s="26" t="s">
        <v>2643</v>
      </c>
      <c r="E75" s="26" t="s">
        <v>2762</v>
      </c>
      <c r="F75">
        <v>0.73</v>
      </c>
      <c r="G75" t="s">
        <v>167</v>
      </c>
      <c r="H75">
        <v>261</v>
      </c>
    </row>
    <row r="76" spans="1:8" ht="27.6">
      <c r="A76" t="s">
        <v>2763</v>
      </c>
      <c r="B76" s="26" t="s">
        <v>2696</v>
      </c>
      <c r="C76" s="26" t="s">
        <v>2642</v>
      </c>
      <c r="D76" s="26" t="s">
        <v>2643</v>
      </c>
      <c r="E76" s="26" t="s">
        <v>2764</v>
      </c>
      <c r="F76">
        <v>0.73</v>
      </c>
      <c r="G76" t="s">
        <v>167</v>
      </c>
      <c r="H76">
        <v>261</v>
      </c>
    </row>
    <row r="77" spans="1:8" ht="27.6">
      <c r="A77" t="s">
        <v>2765</v>
      </c>
      <c r="B77" s="26" t="s">
        <v>2696</v>
      </c>
      <c r="C77" s="26" t="s">
        <v>2642</v>
      </c>
      <c r="D77" s="26" t="s">
        <v>2643</v>
      </c>
      <c r="E77" s="26" t="s">
        <v>2766</v>
      </c>
      <c r="F77">
        <v>0.73</v>
      </c>
      <c r="G77" t="s">
        <v>167</v>
      </c>
      <c r="H77">
        <v>261</v>
      </c>
    </row>
    <row r="78" spans="1:8" ht="27.6">
      <c r="A78" t="s">
        <v>2767</v>
      </c>
      <c r="B78" s="26" t="s">
        <v>2696</v>
      </c>
      <c r="C78" s="26" t="s">
        <v>2642</v>
      </c>
      <c r="D78" s="26" t="s">
        <v>2643</v>
      </c>
      <c r="E78" s="26" t="s">
        <v>2768</v>
      </c>
      <c r="F78">
        <v>0.73</v>
      </c>
      <c r="G78" t="s">
        <v>167</v>
      </c>
      <c r="H78">
        <v>261</v>
      </c>
    </row>
    <row r="79" spans="1:8" ht="27.6">
      <c r="A79" t="s">
        <v>2769</v>
      </c>
      <c r="B79" s="26" t="s">
        <v>2696</v>
      </c>
      <c r="C79" s="26" t="s">
        <v>2642</v>
      </c>
      <c r="D79" s="26" t="s">
        <v>2643</v>
      </c>
      <c r="E79" s="26" t="s">
        <v>2770</v>
      </c>
      <c r="F79">
        <v>0.73</v>
      </c>
      <c r="G79" t="s">
        <v>167</v>
      </c>
      <c r="H79">
        <v>261</v>
      </c>
    </row>
    <row r="80" spans="1:8" ht="27.6">
      <c r="A80" t="s">
        <v>2771</v>
      </c>
      <c r="B80" s="26" t="s">
        <v>2694</v>
      </c>
      <c r="C80" s="26" t="s">
        <v>2642</v>
      </c>
      <c r="D80" s="26" t="s">
        <v>2643</v>
      </c>
      <c r="E80" s="26" t="s">
        <v>2772</v>
      </c>
      <c r="F80">
        <v>0.72</v>
      </c>
      <c r="G80" t="s">
        <v>167</v>
      </c>
      <c r="H80">
        <v>261</v>
      </c>
    </row>
    <row r="81" spans="1:8" ht="27.6">
      <c r="A81" t="s">
        <v>2771</v>
      </c>
      <c r="B81" s="26" t="s">
        <v>2696</v>
      </c>
      <c r="C81" s="26" t="s">
        <v>2642</v>
      </c>
      <c r="D81" s="26" t="s">
        <v>2643</v>
      </c>
      <c r="E81" s="26" t="s">
        <v>2773</v>
      </c>
      <c r="F81">
        <v>0.73</v>
      </c>
      <c r="G81" t="s">
        <v>167</v>
      </c>
      <c r="H81">
        <v>261</v>
      </c>
    </row>
    <row r="82" spans="1:8" ht="27.6">
      <c r="A82" t="s">
        <v>2774</v>
      </c>
      <c r="B82" s="26" t="s">
        <v>2694</v>
      </c>
      <c r="C82" s="26" t="s">
        <v>2642</v>
      </c>
      <c r="D82" s="26" t="s">
        <v>2643</v>
      </c>
      <c r="E82" s="26" t="s">
        <v>2775</v>
      </c>
      <c r="F82">
        <v>0.72</v>
      </c>
      <c r="G82" t="s">
        <v>167</v>
      </c>
      <c r="H82">
        <v>261</v>
      </c>
    </row>
    <row r="83" spans="1:8" ht="27.6">
      <c r="A83" t="s">
        <v>2774</v>
      </c>
      <c r="B83" s="26" t="s">
        <v>2696</v>
      </c>
      <c r="C83" s="26" t="s">
        <v>2642</v>
      </c>
      <c r="D83" s="26" t="s">
        <v>2643</v>
      </c>
      <c r="E83" s="26" t="s">
        <v>2776</v>
      </c>
      <c r="F83">
        <v>0.73</v>
      </c>
      <c r="G83" t="s">
        <v>167</v>
      </c>
      <c r="H83">
        <v>261</v>
      </c>
    </row>
    <row r="84" spans="1:8" ht="27.6">
      <c r="A84" t="s">
        <v>2777</v>
      </c>
      <c r="B84" s="26" t="s">
        <v>2694</v>
      </c>
      <c r="C84" s="26" t="s">
        <v>2642</v>
      </c>
      <c r="D84" s="26" t="s">
        <v>2643</v>
      </c>
      <c r="E84" s="26" t="s">
        <v>2778</v>
      </c>
      <c r="F84">
        <v>0.72</v>
      </c>
      <c r="G84" t="s">
        <v>167</v>
      </c>
      <c r="H84">
        <v>261</v>
      </c>
    </row>
    <row r="85" spans="1:8" ht="27.6">
      <c r="A85" t="s">
        <v>2777</v>
      </c>
      <c r="B85" s="26" t="s">
        <v>2696</v>
      </c>
      <c r="C85" s="26" t="s">
        <v>2642</v>
      </c>
      <c r="D85" s="26" t="s">
        <v>2643</v>
      </c>
      <c r="E85" s="26" t="s">
        <v>2779</v>
      </c>
      <c r="F85">
        <v>0.73</v>
      </c>
      <c r="G85" t="s">
        <v>167</v>
      </c>
      <c r="H85">
        <v>261</v>
      </c>
    </row>
    <row r="86" spans="1:8" ht="27.6">
      <c r="A86" t="s">
        <v>2780</v>
      </c>
      <c r="B86" s="26" t="s">
        <v>2694</v>
      </c>
      <c r="C86" s="26" t="s">
        <v>2642</v>
      </c>
      <c r="D86" s="26" t="s">
        <v>2643</v>
      </c>
      <c r="E86" s="26" t="s">
        <v>2781</v>
      </c>
      <c r="F86">
        <v>0.72</v>
      </c>
      <c r="G86" t="s">
        <v>167</v>
      </c>
      <c r="H86">
        <v>261</v>
      </c>
    </row>
    <row r="87" spans="1:8" ht="27.6">
      <c r="A87" t="s">
        <v>2780</v>
      </c>
      <c r="B87" s="26" t="s">
        <v>2696</v>
      </c>
      <c r="C87" s="26" t="s">
        <v>2642</v>
      </c>
      <c r="D87" s="26" t="s">
        <v>2643</v>
      </c>
      <c r="E87" s="26" t="s">
        <v>2782</v>
      </c>
      <c r="F87">
        <v>0.73</v>
      </c>
      <c r="G87" t="s">
        <v>167</v>
      </c>
      <c r="H87">
        <v>261</v>
      </c>
    </row>
    <row r="88" spans="1:8" ht="27.6">
      <c r="A88" t="s">
        <v>2783</v>
      </c>
      <c r="B88" s="26" t="s">
        <v>2694</v>
      </c>
      <c r="C88" s="26" t="s">
        <v>2642</v>
      </c>
      <c r="D88" s="26" t="s">
        <v>2643</v>
      </c>
      <c r="E88" s="26" t="s">
        <v>2784</v>
      </c>
      <c r="F88">
        <v>0.72</v>
      </c>
      <c r="G88" t="s">
        <v>167</v>
      </c>
      <c r="H88">
        <v>261</v>
      </c>
    </row>
    <row r="89" spans="1:8" ht="27.6">
      <c r="A89" t="s">
        <v>2783</v>
      </c>
      <c r="B89" s="26" t="s">
        <v>2696</v>
      </c>
      <c r="C89" s="26" t="s">
        <v>2642</v>
      </c>
      <c r="D89" s="26" t="s">
        <v>2643</v>
      </c>
      <c r="E89" s="26" t="s">
        <v>2785</v>
      </c>
      <c r="F89">
        <v>0.73</v>
      </c>
      <c r="G89" t="s">
        <v>167</v>
      </c>
      <c r="H89">
        <v>261</v>
      </c>
    </row>
    <row r="90" spans="1:8" ht="27.6">
      <c r="A90" t="s">
        <v>2786</v>
      </c>
      <c r="B90" s="26" t="s">
        <v>2694</v>
      </c>
      <c r="C90" s="26" t="s">
        <v>2642</v>
      </c>
      <c r="D90" s="26" t="s">
        <v>2643</v>
      </c>
      <c r="E90" s="26" t="s">
        <v>2787</v>
      </c>
      <c r="F90">
        <v>0.72</v>
      </c>
      <c r="G90" t="s">
        <v>167</v>
      </c>
      <c r="H90">
        <v>261</v>
      </c>
    </row>
    <row r="91" spans="1:8" ht="27.6">
      <c r="A91" t="s">
        <v>2786</v>
      </c>
      <c r="B91" s="26" t="s">
        <v>2696</v>
      </c>
      <c r="C91" s="26" t="s">
        <v>2642</v>
      </c>
      <c r="D91" s="26" t="s">
        <v>2643</v>
      </c>
      <c r="E91" s="26" t="s">
        <v>2788</v>
      </c>
      <c r="F91">
        <v>0.73</v>
      </c>
      <c r="G91" t="s">
        <v>167</v>
      </c>
      <c r="H91">
        <v>261</v>
      </c>
    </row>
    <row r="92" spans="1:8" ht="27.6">
      <c r="A92" t="s">
        <v>663</v>
      </c>
      <c r="B92" s="26" t="s">
        <v>2789</v>
      </c>
      <c r="C92" s="26" t="s">
        <v>2642</v>
      </c>
      <c r="D92" s="26" t="s">
        <v>2643</v>
      </c>
      <c r="E92" s="26" t="s">
        <v>2790</v>
      </c>
      <c r="H92">
        <v>261</v>
      </c>
    </row>
    <row r="93" spans="1:8" ht="27.6">
      <c r="A93" t="s">
        <v>2791</v>
      </c>
      <c r="B93" s="26" t="s">
        <v>2789</v>
      </c>
      <c r="C93" s="26" t="s">
        <v>2642</v>
      </c>
      <c r="D93" s="26" t="s">
        <v>2643</v>
      </c>
      <c r="E93" s="26" t="s">
        <v>2792</v>
      </c>
      <c r="F93">
        <v>1</v>
      </c>
      <c r="G93" t="s">
        <v>2645</v>
      </c>
      <c r="H93">
        <v>261</v>
      </c>
    </row>
    <row r="94" spans="1:8" ht="27.6">
      <c r="A94" t="s">
        <v>635</v>
      </c>
      <c r="B94" s="26" t="s">
        <v>2793</v>
      </c>
      <c r="C94" s="26" t="s">
        <v>2642</v>
      </c>
      <c r="D94" s="26" t="s">
        <v>2643</v>
      </c>
      <c r="E94" s="26" t="s">
        <v>2794</v>
      </c>
      <c r="H94">
        <v>261</v>
      </c>
    </row>
    <row r="95" spans="1:8" ht="27.6">
      <c r="A95" t="s">
        <v>2795</v>
      </c>
      <c r="B95" s="26" t="s">
        <v>2793</v>
      </c>
      <c r="C95" s="26" t="s">
        <v>2642</v>
      </c>
      <c r="D95" s="26" t="s">
        <v>2643</v>
      </c>
      <c r="E95" s="26" t="s">
        <v>2796</v>
      </c>
      <c r="F95">
        <v>1</v>
      </c>
      <c r="G95" t="s">
        <v>2645</v>
      </c>
      <c r="H95">
        <v>261</v>
      </c>
    </row>
    <row r="96" spans="1:8" ht="27.6">
      <c r="A96" t="s">
        <v>2797</v>
      </c>
      <c r="B96" s="26" t="s">
        <v>2793</v>
      </c>
      <c r="C96" s="26" t="s">
        <v>2642</v>
      </c>
      <c r="D96" s="26" t="s">
        <v>2643</v>
      </c>
      <c r="E96" s="26" t="s">
        <v>2798</v>
      </c>
      <c r="F96">
        <v>1</v>
      </c>
      <c r="G96" t="s">
        <v>2645</v>
      </c>
      <c r="H96">
        <v>261</v>
      </c>
    </row>
    <row r="97" spans="1:8" ht="27.6">
      <c r="A97" t="s">
        <v>638</v>
      </c>
      <c r="B97" s="26" t="s">
        <v>2799</v>
      </c>
      <c r="C97" s="26" t="s">
        <v>2642</v>
      </c>
      <c r="D97" s="26" t="s">
        <v>2643</v>
      </c>
      <c r="E97" s="26" t="s">
        <v>2800</v>
      </c>
      <c r="H97">
        <v>261</v>
      </c>
    </row>
    <row r="98" spans="1:8" ht="27.6">
      <c r="A98" t="s">
        <v>2801</v>
      </c>
      <c r="B98" s="26" t="s">
        <v>2799</v>
      </c>
      <c r="C98" s="26" t="s">
        <v>2642</v>
      </c>
      <c r="D98" s="26" t="s">
        <v>2643</v>
      </c>
      <c r="E98" s="26" t="s">
        <v>2802</v>
      </c>
      <c r="F98">
        <v>1</v>
      </c>
      <c r="G98" t="s">
        <v>2645</v>
      </c>
      <c r="H98">
        <v>261</v>
      </c>
    </row>
    <row r="99" spans="1:8" ht="27.6">
      <c r="A99" t="s">
        <v>2803</v>
      </c>
      <c r="B99" s="26" t="s">
        <v>2799</v>
      </c>
      <c r="C99" s="26" t="s">
        <v>2642</v>
      </c>
      <c r="D99" s="26" t="s">
        <v>2643</v>
      </c>
      <c r="E99" s="26" t="s">
        <v>2804</v>
      </c>
      <c r="F99">
        <v>1</v>
      </c>
      <c r="G99" t="s">
        <v>2645</v>
      </c>
      <c r="H99">
        <v>261</v>
      </c>
    </row>
    <row r="100" spans="1:8" ht="27.6">
      <c r="A100" t="s">
        <v>2805</v>
      </c>
      <c r="B100" s="26" t="s">
        <v>2799</v>
      </c>
      <c r="C100" s="26" t="s">
        <v>2642</v>
      </c>
      <c r="D100" s="26" t="s">
        <v>2643</v>
      </c>
      <c r="E100" s="26" t="s">
        <v>2806</v>
      </c>
      <c r="F100">
        <v>1</v>
      </c>
      <c r="G100" t="s">
        <v>2645</v>
      </c>
      <c r="H100">
        <v>261</v>
      </c>
    </row>
    <row r="101" spans="1:8" ht="27.6">
      <c r="A101" t="s">
        <v>2807</v>
      </c>
      <c r="B101" s="26" t="s">
        <v>2799</v>
      </c>
      <c r="C101" s="26" t="s">
        <v>2642</v>
      </c>
      <c r="D101" s="26" t="s">
        <v>2643</v>
      </c>
      <c r="E101" s="26" t="s">
        <v>2808</v>
      </c>
      <c r="F101">
        <v>1</v>
      </c>
      <c r="G101" t="s">
        <v>2645</v>
      </c>
      <c r="H101">
        <v>261</v>
      </c>
    </row>
    <row r="102" spans="1:8" ht="27.6">
      <c r="A102" t="s">
        <v>2809</v>
      </c>
      <c r="B102" s="26" t="s">
        <v>2799</v>
      </c>
      <c r="C102" s="26" t="s">
        <v>2642</v>
      </c>
      <c r="D102" s="26" t="s">
        <v>2643</v>
      </c>
      <c r="E102" s="26" t="s">
        <v>2810</v>
      </c>
      <c r="F102">
        <v>1</v>
      </c>
      <c r="G102" t="s">
        <v>2645</v>
      </c>
      <c r="H102">
        <v>261</v>
      </c>
    </row>
    <row r="103" spans="1:8" ht="27.6">
      <c r="A103" t="s">
        <v>2811</v>
      </c>
      <c r="B103" s="26" t="s">
        <v>2799</v>
      </c>
      <c r="C103" s="26" t="s">
        <v>2642</v>
      </c>
      <c r="D103" s="26" t="s">
        <v>2643</v>
      </c>
      <c r="E103" s="26" t="s">
        <v>2812</v>
      </c>
      <c r="F103">
        <v>1</v>
      </c>
      <c r="G103" t="s">
        <v>2645</v>
      </c>
      <c r="H103">
        <v>261</v>
      </c>
    </row>
    <row r="104" spans="1:8" ht="27.6">
      <c r="A104" t="s">
        <v>2813</v>
      </c>
      <c r="B104" s="26" t="s">
        <v>2799</v>
      </c>
      <c r="C104" s="26" t="s">
        <v>2642</v>
      </c>
      <c r="D104" s="26" t="s">
        <v>2643</v>
      </c>
      <c r="E104" s="26" t="s">
        <v>2814</v>
      </c>
      <c r="F104">
        <v>1</v>
      </c>
      <c r="G104" t="s">
        <v>2645</v>
      </c>
      <c r="H104">
        <v>261</v>
      </c>
    </row>
    <row r="105" spans="1:8" ht="27.6">
      <c r="A105" t="s">
        <v>2815</v>
      </c>
      <c r="B105" s="26" t="s">
        <v>2799</v>
      </c>
      <c r="C105" s="26" t="s">
        <v>2642</v>
      </c>
      <c r="D105" s="26" t="s">
        <v>2643</v>
      </c>
      <c r="E105" s="26" t="s">
        <v>2816</v>
      </c>
      <c r="F105">
        <v>1</v>
      </c>
      <c r="G105" t="s">
        <v>2645</v>
      </c>
      <c r="H105">
        <v>261</v>
      </c>
    </row>
    <row r="106" spans="1:8" ht="27.6">
      <c r="A106" t="s">
        <v>2817</v>
      </c>
      <c r="B106" s="26" t="s">
        <v>2799</v>
      </c>
      <c r="C106" s="26" t="s">
        <v>2642</v>
      </c>
      <c r="D106" s="26" t="s">
        <v>2643</v>
      </c>
      <c r="E106" s="26" t="s">
        <v>2818</v>
      </c>
      <c r="F106">
        <v>1</v>
      </c>
      <c r="G106" t="s">
        <v>2645</v>
      </c>
      <c r="H106">
        <v>261</v>
      </c>
    </row>
    <row r="107" spans="1:8" ht="27.6">
      <c r="A107" t="s">
        <v>2819</v>
      </c>
      <c r="B107" s="26" t="s">
        <v>2799</v>
      </c>
      <c r="C107" s="26" t="s">
        <v>2642</v>
      </c>
      <c r="D107" s="26" t="s">
        <v>2643</v>
      </c>
      <c r="E107" s="26" t="s">
        <v>2820</v>
      </c>
      <c r="F107">
        <v>1</v>
      </c>
      <c r="G107" t="s">
        <v>2645</v>
      </c>
      <c r="H107">
        <v>261</v>
      </c>
    </row>
    <row r="108" spans="1:8" ht="27.6">
      <c r="A108" t="s">
        <v>2821</v>
      </c>
      <c r="B108" s="26" t="s">
        <v>2799</v>
      </c>
      <c r="C108" s="26" t="s">
        <v>2642</v>
      </c>
      <c r="D108" s="26" t="s">
        <v>2643</v>
      </c>
      <c r="E108" s="26" t="s">
        <v>2822</v>
      </c>
      <c r="F108">
        <v>1</v>
      </c>
      <c r="G108" t="s">
        <v>2645</v>
      </c>
      <c r="H108">
        <v>261</v>
      </c>
    </row>
    <row r="109" spans="1:8" ht="27.6">
      <c r="A109" t="s">
        <v>641</v>
      </c>
      <c r="B109" s="26" t="s">
        <v>2823</v>
      </c>
      <c r="C109" s="26" t="s">
        <v>2642</v>
      </c>
      <c r="D109" s="26" t="s">
        <v>2643</v>
      </c>
      <c r="E109" s="26" t="s">
        <v>2824</v>
      </c>
      <c r="H109">
        <v>261</v>
      </c>
    </row>
    <row r="110" spans="1:8" ht="27.6">
      <c r="A110" t="s">
        <v>2825</v>
      </c>
      <c r="B110" s="26" t="s">
        <v>2823</v>
      </c>
      <c r="C110" s="26" t="s">
        <v>2642</v>
      </c>
      <c r="D110" s="26" t="s">
        <v>2643</v>
      </c>
      <c r="E110" s="26" t="s">
        <v>2826</v>
      </c>
      <c r="F110">
        <v>1</v>
      </c>
      <c r="G110" t="s">
        <v>2645</v>
      </c>
      <c r="H110">
        <v>261</v>
      </c>
    </row>
    <row r="111" spans="1:8" ht="27.6">
      <c r="A111" t="s">
        <v>2827</v>
      </c>
      <c r="B111" s="26" t="s">
        <v>2823</v>
      </c>
      <c r="C111" s="26" t="s">
        <v>2642</v>
      </c>
      <c r="D111" s="26" t="s">
        <v>2643</v>
      </c>
      <c r="E111" s="26" t="s">
        <v>2828</v>
      </c>
      <c r="F111">
        <v>1</v>
      </c>
      <c r="G111" t="s">
        <v>2645</v>
      </c>
      <c r="H111">
        <v>261</v>
      </c>
    </row>
    <row r="112" spans="1:8" ht="27.6">
      <c r="A112" t="s">
        <v>2829</v>
      </c>
      <c r="B112" s="26" t="s">
        <v>2823</v>
      </c>
      <c r="C112" s="26" t="s">
        <v>2642</v>
      </c>
      <c r="D112" s="26" t="s">
        <v>2643</v>
      </c>
      <c r="E112" s="26" t="s">
        <v>2830</v>
      </c>
      <c r="F112">
        <v>1</v>
      </c>
      <c r="G112" t="s">
        <v>2645</v>
      </c>
      <c r="H112">
        <v>261</v>
      </c>
    </row>
    <row r="113" spans="1:8" ht="27.6">
      <c r="A113" t="s">
        <v>2831</v>
      </c>
      <c r="B113" s="26" t="s">
        <v>2823</v>
      </c>
      <c r="C113" s="26" t="s">
        <v>2642</v>
      </c>
      <c r="D113" s="26" t="s">
        <v>2643</v>
      </c>
      <c r="E113" s="26" t="s">
        <v>2832</v>
      </c>
      <c r="F113">
        <v>1</v>
      </c>
      <c r="G113" t="s">
        <v>2645</v>
      </c>
      <c r="H113">
        <v>261</v>
      </c>
    </row>
    <row r="114" spans="1:8" ht="27.6">
      <c r="A114" t="s">
        <v>2833</v>
      </c>
      <c r="B114" s="26" t="s">
        <v>2823</v>
      </c>
      <c r="C114" s="26" t="s">
        <v>2642</v>
      </c>
      <c r="D114" s="26" t="s">
        <v>2643</v>
      </c>
      <c r="E114" s="26" t="s">
        <v>2834</v>
      </c>
      <c r="F114">
        <v>1</v>
      </c>
      <c r="G114" t="s">
        <v>2645</v>
      </c>
      <c r="H114">
        <v>261</v>
      </c>
    </row>
    <row r="115" spans="1:8" ht="27.6">
      <c r="A115" t="s">
        <v>2835</v>
      </c>
      <c r="B115" s="26" t="s">
        <v>2823</v>
      </c>
      <c r="C115" s="26" t="s">
        <v>2642</v>
      </c>
      <c r="D115" s="26" t="s">
        <v>2643</v>
      </c>
      <c r="E115" s="26" t="s">
        <v>2836</v>
      </c>
      <c r="F115">
        <v>1</v>
      </c>
      <c r="G115" t="s">
        <v>2645</v>
      </c>
      <c r="H115">
        <v>261</v>
      </c>
    </row>
    <row r="116" spans="1:8" ht="27.6">
      <c r="A116" t="s">
        <v>2837</v>
      </c>
      <c r="B116" s="26" t="s">
        <v>2823</v>
      </c>
      <c r="C116" s="26" t="s">
        <v>2642</v>
      </c>
      <c r="D116" s="26" t="s">
        <v>2643</v>
      </c>
      <c r="E116" s="26" t="s">
        <v>2838</v>
      </c>
      <c r="F116">
        <v>1</v>
      </c>
      <c r="G116" t="s">
        <v>2645</v>
      </c>
      <c r="H116">
        <v>261</v>
      </c>
    </row>
    <row r="117" spans="1:8" ht="27.6">
      <c r="A117" t="s">
        <v>2839</v>
      </c>
      <c r="B117" s="26" t="s">
        <v>2823</v>
      </c>
      <c r="C117" s="26" t="s">
        <v>2642</v>
      </c>
      <c r="D117" s="26" t="s">
        <v>2643</v>
      </c>
      <c r="E117" s="26" t="s">
        <v>2840</v>
      </c>
      <c r="F117">
        <v>1</v>
      </c>
      <c r="G117" t="s">
        <v>2645</v>
      </c>
      <c r="H117">
        <v>261</v>
      </c>
    </row>
    <row r="118" spans="1:8" ht="27.6">
      <c r="A118" t="s">
        <v>2841</v>
      </c>
      <c r="B118" s="26" t="s">
        <v>2823</v>
      </c>
      <c r="C118" s="26" t="s">
        <v>2642</v>
      </c>
      <c r="D118" s="26" t="s">
        <v>2643</v>
      </c>
      <c r="E118" s="26" t="s">
        <v>2842</v>
      </c>
      <c r="F118">
        <v>1</v>
      </c>
      <c r="G118" t="s">
        <v>2645</v>
      </c>
      <c r="H118">
        <v>261</v>
      </c>
    </row>
    <row r="119" spans="1:8" ht="27.6">
      <c r="A119" t="s">
        <v>2843</v>
      </c>
      <c r="B119" s="26" t="s">
        <v>2823</v>
      </c>
      <c r="C119" s="26" t="s">
        <v>2642</v>
      </c>
      <c r="D119" s="26" t="s">
        <v>2643</v>
      </c>
      <c r="E119" s="26" t="s">
        <v>2844</v>
      </c>
      <c r="F119">
        <v>1</v>
      </c>
      <c r="G119" t="s">
        <v>2645</v>
      </c>
      <c r="H119">
        <v>261</v>
      </c>
    </row>
    <row r="120" spans="1:8" ht="27.6">
      <c r="A120" t="s">
        <v>2845</v>
      </c>
      <c r="B120" s="26" t="s">
        <v>2823</v>
      </c>
      <c r="C120" s="26" t="s">
        <v>2642</v>
      </c>
      <c r="D120" s="26" t="s">
        <v>2643</v>
      </c>
      <c r="E120" s="26" t="s">
        <v>2846</v>
      </c>
      <c r="F120">
        <v>1</v>
      </c>
      <c r="G120" t="s">
        <v>2645</v>
      </c>
      <c r="H120">
        <v>261</v>
      </c>
    </row>
    <row r="121" spans="1:8" ht="27.6">
      <c r="A121" t="s">
        <v>643</v>
      </c>
      <c r="B121" s="26" t="s">
        <v>2847</v>
      </c>
      <c r="C121" s="26" t="s">
        <v>2642</v>
      </c>
      <c r="D121" s="26" t="s">
        <v>2643</v>
      </c>
      <c r="E121" s="26" t="s">
        <v>2848</v>
      </c>
      <c r="H121">
        <v>261</v>
      </c>
    </row>
    <row r="122" spans="1:8" ht="27.6">
      <c r="A122" t="s">
        <v>2849</v>
      </c>
      <c r="B122" s="26" t="s">
        <v>2847</v>
      </c>
      <c r="C122" s="26" t="s">
        <v>2642</v>
      </c>
      <c r="D122" s="26" t="s">
        <v>2643</v>
      </c>
      <c r="E122" s="26" t="s">
        <v>2850</v>
      </c>
      <c r="F122">
        <v>1.89</v>
      </c>
      <c r="G122" t="s">
        <v>167</v>
      </c>
      <c r="H122">
        <v>261</v>
      </c>
    </row>
    <row r="123" spans="1:8" ht="27.6">
      <c r="A123" t="s">
        <v>2851</v>
      </c>
      <c r="B123" s="26" t="s">
        <v>2847</v>
      </c>
      <c r="C123" s="26" t="s">
        <v>2642</v>
      </c>
      <c r="D123" s="26" t="s">
        <v>2643</v>
      </c>
      <c r="E123" s="26" t="s">
        <v>2852</v>
      </c>
      <c r="F123">
        <v>1.47</v>
      </c>
      <c r="G123" t="s">
        <v>167</v>
      </c>
      <c r="H123">
        <v>261</v>
      </c>
    </row>
    <row r="124" spans="1:8" ht="27.6">
      <c r="A124" t="s">
        <v>2853</v>
      </c>
      <c r="B124" s="26" t="s">
        <v>2847</v>
      </c>
      <c r="C124" s="26" t="s">
        <v>2642</v>
      </c>
      <c r="D124" s="26" t="s">
        <v>2643</v>
      </c>
      <c r="E124" s="26" t="s">
        <v>2854</v>
      </c>
      <c r="F124">
        <v>1.47</v>
      </c>
      <c r="G124" t="s">
        <v>167</v>
      </c>
      <c r="H124">
        <v>261</v>
      </c>
    </row>
    <row r="125" spans="1:8" ht="27.6">
      <c r="A125" t="s">
        <v>2855</v>
      </c>
      <c r="B125" s="26" t="s">
        <v>2847</v>
      </c>
      <c r="C125" s="26" t="s">
        <v>2642</v>
      </c>
      <c r="D125" s="26" t="s">
        <v>2643</v>
      </c>
      <c r="E125" s="26" t="s">
        <v>2856</v>
      </c>
      <c r="F125">
        <v>1.47</v>
      </c>
      <c r="G125" t="s">
        <v>167</v>
      </c>
      <c r="H125">
        <v>261</v>
      </c>
    </row>
    <row r="126" spans="1:8" ht="27.6">
      <c r="A126" t="s">
        <v>2857</v>
      </c>
      <c r="B126" s="26" t="s">
        <v>2847</v>
      </c>
      <c r="C126" s="26" t="s">
        <v>2642</v>
      </c>
      <c r="D126" s="26" t="s">
        <v>2643</v>
      </c>
      <c r="E126" s="26" t="s">
        <v>2858</v>
      </c>
      <c r="F126">
        <v>1.47</v>
      </c>
      <c r="G126" t="s">
        <v>167</v>
      </c>
      <c r="H126">
        <v>261</v>
      </c>
    </row>
    <row r="127" spans="1:8" ht="27.6">
      <c r="A127" t="s">
        <v>2859</v>
      </c>
      <c r="B127" s="26" t="s">
        <v>2847</v>
      </c>
      <c r="C127" s="26" t="s">
        <v>2642</v>
      </c>
      <c r="D127" s="26" t="s">
        <v>2643</v>
      </c>
      <c r="E127" s="26" t="s">
        <v>2860</v>
      </c>
      <c r="F127">
        <v>1.47</v>
      </c>
      <c r="G127" t="s">
        <v>167</v>
      </c>
      <c r="H127">
        <v>261</v>
      </c>
    </row>
    <row r="128" spans="1:8" ht="27.6">
      <c r="A128" t="s">
        <v>2861</v>
      </c>
      <c r="B128" s="26" t="s">
        <v>2847</v>
      </c>
      <c r="C128" s="26" t="s">
        <v>2642</v>
      </c>
      <c r="D128" s="26" t="s">
        <v>2643</v>
      </c>
      <c r="E128" s="26" t="s">
        <v>2862</v>
      </c>
      <c r="F128">
        <v>1.47</v>
      </c>
      <c r="G128" t="s">
        <v>167</v>
      </c>
      <c r="H128">
        <v>261</v>
      </c>
    </row>
    <row r="129" spans="1:8" ht="27.6">
      <c r="A129" t="s">
        <v>646</v>
      </c>
      <c r="B129" s="26" t="s">
        <v>2863</v>
      </c>
      <c r="C129" s="26" t="s">
        <v>2642</v>
      </c>
      <c r="D129" s="26" t="s">
        <v>2643</v>
      </c>
      <c r="E129" s="26" t="s">
        <v>2864</v>
      </c>
      <c r="H129">
        <v>261</v>
      </c>
    </row>
    <row r="130" spans="1:8" ht="27.6">
      <c r="A130" t="s">
        <v>2865</v>
      </c>
      <c r="B130" s="26" t="s">
        <v>2863</v>
      </c>
      <c r="C130" s="26" t="s">
        <v>2642</v>
      </c>
      <c r="D130" s="26" t="s">
        <v>2643</v>
      </c>
      <c r="E130" s="26" t="s">
        <v>2866</v>
      </c>
      <c r="H130">
        <v>261</v>
      </c>
    </row>
    <row r="131" spans="1:8" ht="27.6">
      <c r="A131" t="s">
        <v>649</v>
      </c>
      <c r="B131" s="26" t="s">
        <v>2867</v>
      </c>
      <c r="C131" s="26" t="s">
        <v>2642</v>
      </c>
      <c r="D131" s="26" t="s">
        <v>2643</v>
      </c>
      <c r="E131" s="26" t="s">
        <v>2868</v>
      </c>
      <c r="H131">
        <v>261</v>
      </c>
    </row>
    <row r="132" spans="1:8" ht="27.6">
      <c r="A132" t="s">
        <v>2869</v>
      </c>
      <c r="B132" s="26" t="s">
        <v>2867</v>
      </c>
      <c r="C132" s="26" t="s">
        <v>2642</v>
      </c>
      <c r="D132" s="26" t="s">
        <v>2643</v>
      </c>
      <c r="E132" s="26" t="s">
        <v>2870</v>
      </c>
      <c r="F132">
        <v>1</v>
      </c>
      <c r="G132" t="s">
        <v>2645</v>
      </c>
      <c r="H132">
        <v>261</v>
      </c>
    </row>
    <row r="133" spans="1:8" ht="27.6">
      <c r="A133" t="s">
        <v>2871</v>
      </c>
      <c r="B133" s="26" t="s">
        <v>2867</v>
      </c>
      <c r="C133" s="26" t="s">
        <v>2642</v>
      </c>
      <c r="D133" s="26" t="s">
        <v>2643</v>
      </c>
      <c r="E133" s="26" t="s">
        <v>2872</v>
      </c>
      <c r="F133">
        <v>1</v>
      </c>
      <c r="G133" t="s">
        <v>2645</v>
      </c>
      <c r="H133">
        <v>261</v>
      </c>
    </row>
    <row r="134" spans="1:8" ht="27.6">
      <c r="A134" t="s">
        <v>2873</v>
      </c>
      <c r="B134" s="26" t="s">
        <v>2867</v>
      </c>
      <c r="C134" s="26" t="s">
        <v>2642</v>
      </c>
      <c r="D134" s="26" t="s">
        <v>2643</v>
      </c>
      <c r="E134" s="26" t="s">
        <v>2874</v>
      </c>
      <c r="F134">
        <v>1</v>
      </c>
      <c r="G134" t="s">
        <v>2645</v>
      </c>
      <c r="H134">
        <v>261</v>
      </c>
    </row>
    <row r="135" spans="1:8" ht="27.6">
      <c r="A135" t="s">
        <v>2875</v>
      </c>
      <c r="B135" s="26" t="s">
        <v>2867</v>
      </c>
      <c r="C135" s="26" t="s">
        <v>2642</v>
      </c>
      <c r="D135" s="26" t="s">
        <v>2643</v>
      </c>
      <c r="E135" s="26" t="s">
        <v>2876</v>
      </c>
      <c r="F135">
        <v>1</v>
      </c>
      <c r="G135" t="s">
        <v>2645</v>
      </c>
      <c r="H135">
        <v>261</v>
      </c>
    </row>
    <row r="136" spans="1:8" ht="27.6">
      <c r="A136" t="s">
        <v>2877</v>
      </c>
      <c r="B136" s="26" t="s">
        <v>2867</v>
      </c>
      <c r="C136" s="26" t="s">
        <v>2642</v>
      </c>
      <c r="D136" s="26" t="s">
        <v>2643</v>
      </c>
      <c r="E136" s="26" t="s">
        <v>2878</v>
      </c>
      <c r="F136">
        <v>1</v>
      </c>
      <c r="G136" t="s">
        <v>2645</v>
      </c>
      <c r="H136">
        <v>261</v>
      </c>
    </row>
    <row r="137" spans="1:8" ht="27.6">
      <c r="A137" t="s">
        <v>2879</v>
      </c>
      <c r="B137" s="26" t="s">
        <v>2867</v>
      </c>
      <c r="C137" s="26" t="s">
        <v>2642</v>
      </c>
      <c r="D137" s="26" t="s">
        <v>2643</v>
      </c>
      <c r="E137" s="26" t="s">
        <v>2880</v>
      </c>
      <c r="F137">
        <v>1</v>
      </c>
      <c r="G137" t="s">
        <v>2645</v>
      </c>
      <c r="H137">
        <v>261</v>
      </c>
    </row>
    <row r="138" spans="1:8" ht="27.6">
      <c r="A138" t="s">
        <v>2881</v>
      </c>
      <c r="B138" s="26" t="s">
        <v>2867</v>
      </c>
      <c r="C138" s="26" t="s">
        <v>2642</v>
      </c>
      <c r="D138" s="26" t="s">
        <v>2643</v>
      </c>
      <c r="E138" s="26" t="s">
        <v>2882</v>
      </c>
      <c r="F138">
        <v>1</v>
      </c>
      <c r="G138" t="s">
        <v>2645</v>
      </c>
      <c r="H138">
        <v>261</v>
      </c>
    </row>
    <row r="139" spans="1:8" ht="27.6">
      <c r="A139" t="s">
        <v>2883</v>
      </c>
      <c r="B139" s="26" t="s">
        <v>2867</v>
      </c>
      <c r="C139" s="26" t="s">
        <v>2642</v>
      </c>
      <c r="D139" s="26" t="s">
        <v>2643</v>
      </c>
      <c r="E139" s="26" t="s">
        <v>2884</v>
      </c>
      <c r="F139">
        <v>1</v>
      </c>
      <c r="G139" t="s">
        <v>2645</v>
      </c>
      <c r="H139">
        <v>261</v>
      </c>
    </row>
    <row r="140" spans="1:8" ht="27.6">
      <c r="A140" t="s">
        <v>2885</v>
      </c>
      <c r="B140" s="26" t="s">
        <v>2867</v>
      </c>
      <c r="C140" s="26" t="s">
        <v>2642</v>
      </c>
      <c r="D140" s="26" t="s">
        <v>2643</v>
      </c>
      <c r="E140" s="26" t="s">
        <v>2886</v>
      </c>
      <c r="F140">
        <v>1</v>
      </c>
      <c r="G140" t="s">
        <v>2645</v>
      </c>
      <c r="H140">
        <v>261</v>
      </c>
    </row>
    <row r="141" spans="1:8" ht="27.6">
      <c r="A141" t="s">
        <v>2887</v>
      </c>
      <c r="B141" s="26" t="s">
        <v>2867</v>
      </c>
      <c r="C141" s="26" t="s">
        <v>2642</v>
      </c>
      <c r="D141" s="26" t="s">
        <v>2643</v>
      </c>
      <c r="E141" s="26" t="s">
        <v>2888</v>
      </c>
      <c r="F141">
        <v>1</v>
      </c>
      <c r="G141" t="s">
        <v>2645</v>
      </c>
      <c r="H141">
        <v>261</v>
      </c>
    </row>
    <row r="142" spans="1:8" ht="27.6">
      <c r="A142" t="s">
        <v>2889</v>
      </c>
      <c r="B142" s="26" t="s">
        <v>2867</v>
      </c>
      <c r="C142" s="26" t="s">
        <v>2642</v>
      </c>
      <c r="D142" s="26" t="s">
        <v>2643</v>
      </c>
      <c r="E142" s="26" t="s">
        <v>2890</v>
      </c>
      <c r="F142">
        <v>1</v>
      </c>
      <c r="G142" t="s">
        <v>2645</v>
      </c>
      <c r="H142">
        <v>261</v>
      </c>
    </row>
    <row r="143" spans="1:8" ht="27.6">
      <c r="A143" t="s">
        <v>2891</v>
      </c>
      <c r="B143" s="26" t="s">
        <v>2867</v>
      </c>
      <c r="C143" s="26" t="s">
        <v>2642</v>
      </c>
      <c r="D143" s="26" t="s">
        <v>2643</v>
      </c>
      <c r="E143" s="26" t="s">
        <v>2892</v>
      </c>
      <c r="F143">
        <v>1</v>
      </c>
      <c r="G143" t="s">
        <v>2645</v>
      </c>
      <c r="H143">
        <v>261</v>
      </c>
    </row>
    <row r="144" spans="1:8" ht="27.6">
      <c r="A144" t="s">
        <v>2893</v>
      </c>
      <c r="B144" s="26" t="s">
        <v>2867</v>
      </c>
      <c r="C144" s="26" t="s">
        <v>2642</v>
      </c>
      <c r="D144" s="26" t="s">
        <v>2643</v>
      </c>
      <c r="E144" s="26" t="s">
        <v>2894</v>
      </c>
      <c r="F144">
        <v>1</v>
      </c>
      <c r="G144" t="s">
        <v>2645</v>
      </c>
      <c r="H144">
        <v>261</v>
      </c>
    </row>
    <row r="145" spans="1:8" ht="27.6">
      <c r="A145" t="s">
        <v>2895</v>
      </c>
      <c r="B145" s="26" t="s">
        <v>2867</v>
      </c>
      <c r="C145" s="26" t="s">
        <v>2642</v>
      </c>
      <c r="D145" s="26" t="s">
        <v>2643</v>
      </c>
      <c r="E145" s="26" t="s">
        <v>2896</v>
      </c>
      <c r="F145">
        <v>1</v>
      </c>
      <c r="G145" t="s">
        <v>2645</v>
      </c>
      <c r="H145">
        <v>261</v>
      </c>
    </row>
    <row r="146" spans="1:8" ht="27.6">
      <c r="A146" t="s">
        <v>2897</v>
      </c>
      <c r="B146" s="26" t="s">
        <v>2867</v>
      </c>
      <c r="C146" s="26" t="s">
        <v>2642</v>
      </c>
      <c r="D146" s="26" t="s">
        <v>2643</v>
      </c>
      <c r="E146" s="26" t="s">
        <v>2898</v>
      </c>
      <c r="F146">
        <v>1</v>
      </c>
      <c r="G146" t="s">
        <v>2645</v>
      </c>
      <c r="H146">
        <v>261</v>
      </c>
    </row>
    <row r="147" spans="1:8" ht="27.6">
      <c r="A147" t="s">
        <v>2899</v>
      </c>
      <c r="B147" s="26" t="s">
        <v>2867</v>
      </c>
      <c r="C147" s="26" t="s">
        <v>2642</v>
      </c>
      <c r="D147" s="26" t="s">
        <v>2643</v>
      </c>
      <c r="E147" s="26" t="s">
        <v>2900</v>
      </c>
      <c r="F147">
        <v>1</v>
      </c>
      <c r="G147" t="s">
        <v>2645</v>
      </c>
      <c r="H147">
        <v>261</v>
      </c>
    </row>
    <row r="148" spans="1:8" ht="27.6">
      <c r="A148" t="s">
        <v>2901</v>
      </c>
      <c r="B148" s="26" t="s">
        <v>2867</v>
      </c>
      <c r="C148" s="26" t="s">
        <v>2642</v>
      </c>
      <c r="D148" s="26" t="s">
        <v>2643</v>
      </c>
      <c r="E148" s="26" t="s">
        <v>2902</v>
      </c>
      <c r="F148">
        <v>1</v>
      </c>
      <c r="G148" t="s">
        <v>2645</v>
      </c>
      <c r="H148">
        <v>261</v>
      </c>
    </row>
    <row r="149" spans="1:8" ht="27.6">
      <c r="A149" t="s">
        <v>2903</v>
      </c>
      <c r="B149" s="26" t="s">
        <v>2867</v>
      </c>
      <c r="C149" s="26" t="s">
        <v>2642</v>
      </c>
      <c r="D149" s="26" t="s">
        <v>2643</v>
      </c>
      <c r="E149" s="26" t="s">
        <v>2904</v>
      </c>
      <c r="F149">
        <v>1</v>
      </c>
      <c r="G149" t="s">
        <v>2645</v>
      </c>
      <c r="H149">
        <v>261</v>
      </c>
    </row>
    <row r="150" spans="1:8" ht="27.6">
      <c r="A150" t="s">
        <v>2905</v>
      </c>
      <c r="B150" s="26" t="s">
        <v>2867</v>
      </c>
      <c r="C150" s="26" t="s">
        <v>2642</v>
      </c>
      <c r="D150" s="26" t="s">
        <v>2643</v>
      </c>
      <c r="E150" s="26" t="s">
        <v>2906</v>
      </c>
      <c r="F150">
        <v>1</v>
      </c>
      <c r="G150" t="s">
        <v>2645</v>
      </c>
      <c r="H150">
        <v>261</v>
      </c>
    </row>
    <row r="151" spans="1:8" ht="27.6">
      <c r="A151" t="s">
        <v>2907</v>
      </c>
      <c r="B151" s="26" t="s">
        <v>2867</v>
      </c>
      <c r="C151" s="26" t="s">
        <v>2642</v>
      </c>
      <c r="D151" s="26" t="s">
        <v>2643</v>
      </c>
      <c r="E151" s="26" t="s">
        <v>2908</v>
      </c>
      <c r="F151">
        <v>1</v>
      </c>
      <c r="G151" t="s">
        <v>2645</v>
      </c>
      <c r="H151">
        <v>261</v>
      </c>
    </row>
    <row r="152" spans="1:8" ht="27.6">
      <c r="A152" t="s">
        <v>2909</v>
      </c>
      <c r="B152" s="26" t="s">
        <v>2867</v>
      </c>
      <c r="C152" s="26" t="s">
        <v>2642</v>
      </c>
      <c r="D152" s="26" t="s">
        <v>2643</v>
      </c>
      <c r="E152" s="26" t="s">
        <v>2910</v>
      </c>
      <c r="F152">
        <v>1</v>
      </c>
      <c r="G152" t="s">
        <v>2645</v>
      </c>
      <c r="H152">
        <v>261</v>
      </c>
    </row>
    <row r="153" spans="1:8" ht="27.6">
      <c r="A153" t="s">
        <v>2911</v>
      </c>
      <c r="B153" s="26" t="s">
        <v>2867</v>
      </c>
      <c r="C153" s="26" t="s">
        <v>2642</v>
      </c>
      <c r="D153" s="26" t="s">
        <v>2643</v>
      </c>
      <c r="E153" s="26" t="s">
        <v>2644</v>
      </c>
      <c r="F153">
        <v>1</v>
      </c>
      <c r="G153" t="s">
        <v>2645</v>
      </c>
      <c r="H153">
        <v>261</v>
      </c>
    </row>
    <row r="154" spans="1:8" ht="27.6">
      <c r="A154" t="s">
        <v>2912</v>
      </c>
      <c r="B154" s="26" t="s">
        <v>2867</v>
      </c>
      <c r="C154" s="26" t="s">
        <v>2642</v>
      </c>
      <c r="D154" s="26" t="s">
        <v>2643</v>
      </c>
      <c r="E154" s="26" t="s">
        <v>2647</v>
      </c>
      <c r="F154">
        <v>1</v>
      </c>
      <c r="G154" t="s">
        <v>2645</v>
      </c>
      <c r="H154">
        <v>261</v>
      </c>
    </row>
    <row r="155" spans="1:8" ht="27.6">
      <c r="A155" t="s">
        <v>2913</v>
      </c>
      <c r="B155" s="26" t="s">
        <v>2867</v>
      </c>
      <c r="C155" s="26" t="s">
        <v>2642</v>
      </c>
      <c r="D155" s="26" t="s">
        <v>2643</v>
      </c>
      <c r="E155" s="26" t="s">
        <v>2649</v>
      </c>
      <c r="F155">
        <v>1</v>
      </c>
      <c r="G155" t="s">
        <v>2645</v>
      </c>
      <c r="H155">
        <v>261</v>
      </c>
    </row>
    <row r="156" spans="1:8" ht="27.6">
      <c r="A156" t="s">
        <v>2914</v>
      </c>
      <c r="B156" s="26" t="s">
        <v>2867</v>
      </c>
      <c r="C156" s="26" t="s">
        <v>2642</v>
      </c>
      <c r="D156" s="26" t="s">
        <v>2643</v>
      </c>
      <c r="E156" s="26" t="s">
        <v>2651</v>
      </c>
      <c r="F156">
        <v>1</v>
      </c>
      <c r="G156" t="s">
        <v>2645</v>
      </c>
      <c r="H156">
        <v>261</v>
      </c>
    </row>
    <row r="157" spans="1:8" ht="27.6">
      <c r="A157" t="s">
        <v>2915</v>
      </c>
      <c r="B157" s="26" t="s">
        <v>2867</v>
      </c>
      <c r="C157" s="26" t="s">
        <v>2642</v>
      </c>
      <c r="D157" s="26" t="s">
        <v>2643</v>
      </c>
      <c r="E157" s="26" t="s">
        <v>2653</v>
      </c>
      <c r="F157">
        <v>1</v>
      </c>
      <c r="G157" t="s">
        <v>2645</v>
      </c>
      <c r="H157">
        <v>261</v>
      </c>
    </row>
    <row r="158" spans="1:8" ht="27.6">
      <c r="A158" t="s">
        <v>2916</v>
      </c>
      <c r="B158" s="26" t="s">
        <v>2867</v>
      </c>
      <c r="C158" s="26" t="s">
        <v>2642</v>
      </c>
      <c r="D158" s="26" t="s">
        <v>2643</v>
      </c>
      <c r="E158" s="26" t="s">
        <v>2655</v>
      </c>
      <c r="F158">
        <v>1</v>
      </c>
      <c r="G158" t="s">
        <v>2645</v>
      </c>
      <c r="H158">
        <v>261</v>
      </c>
    </row>
    <row r="159" spans="1:8" ht="27.6">
      <c r="A159" t="s">
        <v>652</v>
      </c>
      <c r="B159" s="26" t="s">
        <v>2917</v>
      </c>
      <c r="C159" s="26" t="s">
        <v>2642</v>
      </c>
      <c r="D159" s="26" t="s">
        <v>2643</v>
      </c>
      <c r="E159" s="26" t="s">
        <v>2918</v>
      </c>
      <c r="H159">
        <v>261</v>
      </c>
    </row>
    <row r="160" spans="1:8" ht="27.6">
      <c r="A160" t="s">
        <v>2919</v>
      </c>
      <c r="B160" s="26" t="s">
        <v>2917</v>
      </c>
      <c r="C160" s="26" t="s">
        <v>2642</v>
      </c>
      <c r="D160" s="26" t="s">
        <v>2643</v>
      </c>
      <c r="E160" s="26" t="s">
        <v>2798</v>
      </c>
      <c r="F160">
        <v>1</v>
      </c>
      <c r="G160" t="s">
        <v>2645</v>
      </c>
      <c r="H160">
        <v>261</v>
      </c>
    </row>
    <row r="161" spans="1:8" ht="27.6">
      <c r="A161" t="s">
        <v>2920</v>
      </c>
      <c r="B161" s="26" t="s">
        <v>2917</v>
      </c>
      <c r="C161" s="26" t="s">
        <v>2642</v>
      </c>
      <c r="D161" s="26" t="s">
        <v>2643</v>
      </c>
      <c r="E161" s="26" t="s">
        <v>2796</v>
      </c>
      <c r="F161">
        <v>1</v>
      </c>
      <c r="G161" t="s">
        <v>2645</v>
      </c>
      <c r="H161">
        <v>261</v>
      </c>
    </row>
    <row r="162" spans="1:8" ht="27.6">
      <c r="A162" t="s">
        <v>655</v>
      </c>
      <c r="B162" s="26" t="s">
        <v>2921</v>
      </c>
      <c r="C162" s="26" t="s">
        <v>2642</v>
      </c>
      <c r="D162" s="26" t="s">
        <v>2643</v>
      </c>
      <c r="E162" s="26" t="s">
        <v>2922</v>
      </c>
      <c r="H162">
        <v>261</v>
      </c>
    </row>
    <row r="163" spans="1:8" ht="27.6">
      <c r="A163" t="s">
        <v>2923</v>
      </c>
      <c r="B163" s="26" t="s">
        <v>2921</v>
      </c>
      <c r="C163" s="26" t="s">
        <v>2642</v>
      </c>
      <c r="D163" s="26" t="s">
        <v>2643</v>
      </c>
      <c r="E163" s="26" t="s">
        <v>2796</v>
      </c>
      <c r="F163">
        <v>1.8</v>
      </c>
      <c r="G163" t="s">
        <v>517</v>
      </c>
      <c r="H163">
        <v>261</v>
      </c>
    </row>
    <row r="164" spans="1:8" ht="27.6">
      <c r="A164" t="s">
        <v>2924</v>
      </c>
      <c r="B164" s="26" t="s">
        <v>2921</v>
      </c>
      <c r="C164" s="26" t="s">
        <v>2642</v>
      </c>
      <c r="D164" s="26" t="s">
        <v>2643</v>
      </c>
      <c r="E164" s="26" t="s">
        <v>2798</v>
      </c>
      <c r="F164">
        <v>1.8</v>
      </c>
      <c r="G164" t="s">
        <v>517</v>
      </c>
      <c r="H164">
        <v>261</v>
      </c>
    </row>
    <row r="165" spans="1:8" ht="27.6">
      <c r="A165" t="s">
        <v>83</v>
      </c>
      <c r="B165" s="26" t="s">
        <v>2642</v>
      </c>
      <c r="C165" s="26" t="s">
        <v>84</v>
      </c>
      <c r="D165" s="26"/>
      <c r="E165" s="26"/>
      <c r="H165">
        <v>261</v>
      </c>
    </row>
    <row r="166" spans="1:8" ht="27.6">
      <c r="A166" t="s">
        <v>665</v>
      </c>
      <c r="B166" s="26" t="s">
        <v>2925</v>
      </c>
      <c r="C166" s="26" t="s">
        <v>2642</v>
      </c>
      <c r="D166" s="26" t="s">
        <v>84</v>
      </c>
      <c r="E166" s="26" t="s">
        <v>2926</v>
      </c>
      <c r="H166">
        <v>261</v>
      </c>
    </row>
    <row r="167" spans="1:8" ht="27.6">
      <c r="A167" t="s">
        <v>2927</v>
      </c>
      <c r="B167" s="26" t="s">
        <v>2925</v>
      </c>
      <c r="C167" s="26" t="s">
        <v>2642</v>
      </c>
      <c r="D167" s="26" t="s">
        <v>84</v>
      </c>
      <c r="E167" s="26" t="s">
        <v>2928</v>
      </c>
      <c r="F167">
        <v>5.226</v>
      </c>
      <c r="G167" t="s">
        <v>167</v>
      </c>
      <c r="H167">
        <v>262</v>
      </c>
    </row>
    <row r="168" spans="1:8" ht="27.6">
      <c r="A168" t="s">
        <v>2929</v>
      </c>
      <c r="B168" s="26" t="s">
        <v>2925</v>
      </c>
      <c r="C168" s="26" t="s">
        <v>2642</v>
      </c>
      <c r="D168" s="26" t="s">
        <v>84</v>
      </c>
      <c r="E168" s="26" t="s">
        <v>2930</v>
      </c>
      <c r="F168">
        <v>5.2359999999999998</v>
      </c>
      <c r="G168" t="s">
        <v>167</v>
      </c>
      <c r="H168">
        <v>262</v>
      </c>
    </row>
    <row r="169" spans="1:8" ht="27.6">
      <c r="A169" t="s">
        <v>2931</v>
      </c>
      <c r="B169" s="26" t="s">
        <v>2925</v>
      </c>
      <c r="C169" s="26" t="s">
        <v>2642</v>
      </c>
      <c r="D169" s="26" t="s">
        <v>84</v>
      </c>
      <c r="E169" s="26" t="s">
        <v>2932</v>
      </c>
      <c r="F169">
        <v>3.3650000000000002</v>
      </c>
      <c r="G169" t="s">
        <v>167</v>
      </c>
      <c r="H169">
        <v>262</v>
      </c>
    </row>
    <row r="170" spans="1:8" ht="27.6">
      <c r="A170" t="s">
        <v>2933</v>
      </c>
      <c r="B170" s="26" t="s">
        <v>2925</v>
      </c>
      <c r="C170" s="26" t="s">
        <v>2642</v>
      </c>
      <c r="D170" s="26" t="s">
        <v>84</v>
      </c>
      <c r="E170" s="26" t="s">
        <v>2934</v>
      </c>
      <c r="F170">
        <v>2.1</v>
      </c>
      <c r="G170" t="s">
        <v>167</v>
      </c>
      <c r="H170">
        <v>262</v>
      </c>
    </row>
    <row r="171" spans="1:8" ht="27.6">
      <c r="A171" t="s">
        <v>668</v>
      </c>
      <c r="B171" s="26" t="s">
        <v>2935</v>
      </c>
      <c r="C171" s="26" t="s">
        <v>2642</v>
      </c>
      <c r="D171" s="26" t="s">
        <v>84</v>
      </c>
      <c r="E171" s="26" t="s">
        <v>2936</v>
      </c>
      <c r="H171">
        <v>262</v>
      </c>
    </row>
    <row r="172" spans="1:8" ht="27.6">
      <c r="A172" t="s">
        <v>2937</v>
      </c>
      <c r="B172" s="26" t="s">
        <v>2935</v>
      </c>
      <c r="C172" s="26" t="s">
        <v>2642</v>
      </c>
      <c r="D172" s="26" t="s">
        <v>84</v>
      </c>
      <c r="E172" s="26" t="s">
        <v>2930</v>
      </c>
      <c r="F172">
        <v>1</v>
      </c>
      <c r="G172" t="s">
        <v>2645</v>
      </c>
      <c r="H172">
        <v>262</v>
      </c>
    </row>
    <row r="173" spans="1:8" ht="27.6">
      <c r="A173" t="s">
        <v>2938</v>
      </c>
      <c r="B173" s="26" t="s">
        <v>2935</v>
      </c>
      <c r="C173" s="26" t="s">
        <v>2642</v>
      </c>
      <c r="D173" s="26" t="s">
        <v>84</v>
      </c>
      <c r="E173" s="26" t="s">
        <v>2928</v>
      </c>
      <c r="F173">
        <v>1</v>
      </c>
      <c r="G173" t="s">
        <v>2645</v>
      </c>
      <c r="H173">
        <v>262</v>
      </c>
    </row>
    <row r="174" spans="1:8" ht="27.6">
      <c r="A174" t="s">
        <v>671</v>
      </c>
      <c r="B174" s="26" t="s">
        <v>2939</v>
      </c>
      <c r="C174" s="26" t="s">
        <v>2642</v>
      </c>
      <c r="D174" s="26" t="s">
        <v>84</v>
      </c>
      <c r="E174" s="26"/>
      <c r="F174">
        <v>2</v>
      </c>
      <c r="H174">
        <v>262</v>
      </c>
    </row>
    <row r="175" spans="1:8" ht="27.6">
      <c r="A175" t="s">
        <v>2940</v>
      </c>
      <c r="B175" s="26" t="s">
        <v>2939</v>
      </c>
      <c r="C175" s="26" t="s">
        <v>2642</v>
      </c>
      <c r="D175" s="26" t="s">
        <v>84</v>
      </c>
      <c r="E175" s="26" t="s">
        <v>2932</v>
      </c>
      <c r="F175">
        <v>1</v>
      </c>
      <c r="H175">
        <v>262</v>
      </c>
    </row>
    <row r="176" spans="1:8" ht="27.6">
      <c r="A176" t="s">
        <v>2941</v>
      </c>
      <c r="B176" s="26" t="s">
        <v>2939</v>
      </c>
      <c r="C176" s="26" t="s">
        <v>2642</v>
      </c>
      <c r="D176" s="26" t="s">
        <v>84</v>
      </c>
      <c r="E176" s="26" t="s">
        <v>2942</v>
      </c>
      <c r="F176">
        <v>1</v>
      </c>
      <c r="H176">
        <v>262</v>
      </c>
    </row>
    <row r="177" spans="1:8" ht="27.6">
      <c r="A177" t="s">
        <v>674</v>
      </c>
      <c r="B177" s="26" t="s">
        <v>2943</v>
      </c>
      <c r="C177" s="26" t="s">
        <v>2642</v>
      </c>
      <c r="D177" s="26" t="s">
        <v>84</v>
      </c>
      <c r="E177" s="26"/>
      <c r="F177">
        <v>1</v>
      </c>
      <c r="H177">
        <v>262</v>
      </c>
    </row>
    <row r="178" spans="1:8" ht="27.6">
      <c r="A178" t="s">
        <v>2944</v>
      </c>
      <c r="B178" s="26" t="s">
        <v>2943</v>
      </c>
      <c r="C178" s="26" t="s">
        <v>2642</v>
      </c>
      <c r="D178" s="26" t="s">
        <v>84</v>
      </c>
      <c r="E178" s="26" t="s">
        <v>2934</v>
      </c>
      <c r="F178">
        <v>1</v>
      </c>
      <c r="H178">
        <v>262</v>
      </c>
    </row>
    <row r="179" spans="1:8" ht="27.6">
      <c r="A179" t="s">
        <v>677</v>
      </c>
      <c r="B179" s="26" t="s">
        <v>2945</v>
      </c>
      <c r="C179" s="26" t="s">
        <v>2642</v>
      </c>
      <c r="D179" s="26" t="s">
        <v>84</v>
      </c>
      <c r="E179" s="26" t="s">
        <v>2946</v>
      </c>
      <c r="H179">
        <v>262</v>
      </c>
    </row>
    <row r="180" spans="1:8" ht="27.6">
      <c r="A180" t="s">
        <v>2947</v>
      </c>
      <c r="B180" s="26" t="s">
        <v>2945</v>
      </c>
      <c r="C180" s="26" t="s">
        <v>2642</v>
      </c>
      <c r="D180" s="26" t="s">
        <v>84</v>
      </c>
      <c r="E180" s="26" t="s">
        <v>2948</v>
      </c>
      <c r="F180">
        <v>54.93</v>
      </c>
      <c r="H180">
        <v>262</v>
      </c>
    </row>
    <row r="181" spans="1:8" ht="27.6">
      <c r="A181" t="s">
        <v>2949</v>
      </c>
      <c r="B181" s="26" t="s">
        <v>2945</v>
      </c>
      <c r="C181" s="26" t="s">
        <v>2642</v>
      </c>
      <c r="D181" s="26" t="s">
        <v>84</v>
      </c>
      <c r="E181" s="26" t="s">
        <v>2750</v>
      </c>
      <c r="F181">
        <v>0.75</v>
      </c>
      <c r="H181">
        <v>262</v>
      </c>
    </row>
    <row r="182" spans="1:8" ht="27.6">
      <c r="A182" t="s">
        <v>2950</v>
      </c>
      <c r="B182" s="26" t="s">
        <v>2945</v>
      </c>
      <c r="C182" s="26" t="s">
        <v>2642</v>
      </c>
      <c r="D182" s="26" t="s">
        <v>84</v>
      </c>
      <c r="E182" s="26" t="s">
        <v>2781</v>
      </c>
      <c r="F182">
        <v>0.72</v>
      </c>
      <c r="H182">
        <v>262</v>
      </c>
    </row>
    <row r="183" spans="1:8" ht="27.6">
      <c r="A183" t="s">
        <v>2951</v>
      </c>
      <c r="B183" s="26" t="s">
        <v>2945</v>
      </c>
      <c r="C183" s="26" t="s">
        <v>2642</v>
      </c>
      <c r="D183" s="26" t="s">
        <v>84</v>
      </c>
      <c r="E183" s="26" t="s">
        <v>2778</v>
      </c>
      <c r="F183">
        <v>0.72</v>
      </c>
      <c r="H183">
        <v>262</v>
      </c>
    </row>
    <row r="184" spans="1:8" ht="27.6">
      <c r="A184" t="s">
        <v>2952</v>
      </c>
      <c r="B184" s="26" t="s">
        <v>2945</v>
      </c>
      <c r="C184" s="26" t="s">
        <v>2642</v>
      </c>
      <c r="D184" s="26" t="s">
        <v>84</v>
      </c>
      <c r="E184" s="26" t="s">
        <v>2775</v>
      </c>
      <c r="F184">
        <v>0.72</v>
      </c>
      <c r="H184">
        <v>262</v>
      </c>
    </row>
    <row r="185" spans="1:8" ht="27.6">
      <c r="A185" t="s">
        <v>2953</v>
      </c>
      <c r="B185" s="26" t="s">
        <v>2945</v>
      </c>
      <c r="C185" s="26" t="s">
        <v>2642</v>
      </c>
      <c r="D185" s="26" t="s">
        <v>84</v>
      </c>
      <c r="E185" s="26" t="s">
        <v>2761</v>
      </c>
      <c r="F185">
        <v>0.72</v>
      </c>
      <c r="H185">
        <v>262</v>
      </c>
    </row>
    <row r="186" spans="1:8" ht="27.6">
      <c r="A186" t="s">
        <v>2954</v>
      </c>
      <c r="B186" s="26" t="s">
        <v>2945</v>
      </c>
      <c r="C186" s="26" t="s">
        <v>2642</v>
      </c>
      <c r="D186" s="26" t="s">
        <v>84</v>
      </c>
      <c r="E186" s="26" t="s">
        <v>2772</v>
      </c>
      <c r="F186">
        <v>0.72</v>
      </c>
      <c r="H186">
        <v>262</v>
      </c>
    </row>
    <row r="187" spans="1:8" ht="27.6">
      <c r="A187" t="s">
        <v>2955</v>
      </c>
      <c r="B187" s="26" t="s">
        <v>2945</v>
      </c>
      <c r="C187" s="26" t="s">
        <v>2642</v>
      </c>
      <c r="D187" s="26" t="s">
        <v>84</v>
      </c>
      <c r="E187" s="26" t="s">
        <v>2705</v>
      </c>
      <c r="F187">
        <v>0.72</v>
      </c>
      <c r="H187">
        <v>262</v>
      </c>
    </row>
    <row r="188" spans="1:8" ht="27.6">
      <c r="A188" t="s">
        <v>2956</v>
      </c>
      <c r="B188" s="26" t="s">
        <v>2945</v>
      </c>
      <c r="C188" s="26" t="s">
        <v>2642</v>
      </c>
      <c r="D188" s="26" t="s">
        <v>84</v>
      </c>
      <c r="E188" s="26" t="s">
        <v>2702</v>
      </c>
      <c r="F188">
        <v>0.72</v>
      </c>
      <c r="H188">
        <v>262</v>
      </c>
    </row>
    <row r="189" spans="1:8" ht="27.6">
      <c r="A189" t="s">
        <v>2957</v>
      </c>
      <c r="B189" s="26" t="s">
        <v>2945</v>
      </c>
      <c r="C189" s="26" t="s">
        <v>2642</v>
      </c>
      <c r="D189" s="26" t="s">
        <v>84</v>
      </c>
      <c r="E189" s="26" t="s">
        <v>2787</v>
      </c>
      <c r="F189">
        <v>0.72</v>
      </c>
      <c r="H189">
        <v>262</v>
      </c>
    </row>
    <row r="190" spans="1:8" ht="27.6">
      <c r="A190" t="s">
        <v>2958</v>
      </c>
      <c r="B190" s="26" t="s">
        <v>2945</v>
      </c>
      <c r="C190" s="26" t="s">
        <v>2642</v>
      </c>
      <c r="D190" s="26" t="s">
        <v>84</v>
      </c>
      <c r="E190" s="26" t="s">
        <v>2714</v>
      </c>
      <c r="F190">
        <v>0.72</v>
      </c>
      <c r="H190">
        <v>262</v>
      </c>
    </row>
    <row r="191" spans="1:8" ht="27.6">
      <c r="A191" t="s">
        <v>2959</v>
      </c>
      <c r="B191" s="26" t="s">
        <v>2945</v>
      </c>
      <c r="C191" s="26" t="s">
        <v>2642</v>
      </c>
      <c r="D191" s="26" t="s">
        <v>84</v>
      </c>
      <c r="E191" s="26" t="s">
        <v>2960</v>
      </c>
      <c r="F191">
        <v>89.787999999999997</v>
      </c>
      <c r="H191">
        <v>262</v>
      </c>
    </row>
    <row r="192" spans="1:8" ht="27.6">
      <c r="A192" t="s">
        <v>2961</v>
      </c>
      <c r="B192" s="26" t="s">
        <v>2945</v>
      </c>
      <c r="C192" s="26" t="s">
        <v>2642</v>
      </c>
      <c r="D192" s="26" t="s">
        <v>84</v>
      </c>
      <c r="E192" s="26" t="s">
        <v>2711</v>
      </c>
      <c r="F192">
        <v>0.72</v>
      </c>
      <c r="H192">
        <v>262</v>
      </c>
    </row>
    <row r="193" spans="1:8" ht="27.6">
      <c r="A193" t="s">
        <v>2962</v>
      </c>
      <c r="B193" s="26" t="s">
        <v>2945</v>
      </c>
      <c r="C193" s="26" t="s">
        <v>2642</v>
      </c>
      <c r="D193" s="26" t="s">
        <v>84</v>
      </c>
      <c r="E193" s="26" t="s">
        <v>2717</v>
      </c>
      <c r="F193">
        <v>0.72</v>
      </c>
      <c r="H193">
        <v>262</v>
      </c>
    </row>
    <row r="194" spans="1:8" ht="27.6">
      <c r="A194" t="s">
        <v>2963</v>
      </c>
      <c r="B194" s="26" t="s">
        <v>2945</v>
      </c>
      <c r="C194" s="26" t="s">
        <v>2642</v>
      </c>
      <c r="D194" s="26" t="s">
        <v>84</v>
      </c>
      <c r="E194" s="26" t="s">
        <v>2708</v>
      </c>
      <c r="F194">
        <v>0.72</v>
      </c>
      <c r="H194">
        <v>262</v>
      </c>
    </row>
    <row r="195" spans="1:8" ht="27.6">
      <c r="A195" t="s">
        <v>2964</v>
      </c>
      <c r="B195" s="26" t="s">
        <v>2945</v>
      </c>
      <c r="C195" s="26" t="s">
        <v>2642</v>
      </c>
      <c r="D195" s="26" t="s">
        <v>84</v>
      </c>
      <c r="E195" s="26" t="s">
        <v>2784</v>
      </c>
      <c r="F195">
        <v>0.72</v>
      </c>
      <c r="H195">
        <v>262</v>
      </c>
    </row>
    <row r="196" spans="1:8" ht="27.6">
      <c r="A196" t="s">
        <v>2965</v>
      </c>
      <c r="B196" s="26" t="s">
        <v>2945</v>
      </c>
      <c r="C196" s="26" t="s">
        <v>2642</v>
      </c>
      <c r="D196" s="26" t="s">
        <v>84</v>
      </c>
      <c r="E196" s="26" t="s">
        <v>2699</v>
      </c>
      <c r="F196">
        <v>0.72</v>
      </c>
      <c r="H196">
        <v>262</v>
      </c>
    </row>
    <row r="197" spans="1:8" ht="27.6">
      <c r="A197" t="s">
        <v>2966</v>
      </c>
      <c r="B197" s="26" t="s">
        <v>2945</v>
      </c>
      <c r="C197" s="26" t="s">
        <v>2642</v>
      </c>
      <c r="D197" s="26" t="s">
        <v>84</v>
      </c>
      <c r="E197" s="26" t="s">
        <v>2747</v>
      </c>
      <c r="F197">
        <v>31.567</v>
      </c>
      <c r="H197">
        <v>262</v>
      </c>
    </row>
    <row r="198" spans="1:8" ht="27.6">
      <c r="A198" t="s">
        <v>2967</v>
      </c>
      <c r="B198" s="26" t="s">
        <v>2945</v>
      </c>
      <c r="C198" s="26" t="s">
        <v>2642</v>
      </c>
      <c r="D198" s="26" t="s">
        <v>84</v>
      </c>
      <c r="E198" s="26" t="s">
        <v>2968</v>
      </c>
      <c r="F198">
        <v>0.72</v>
      </c>
      <c r="H198">
        <v>262</v>
      </c>
    </row>
    <row r="199" spans="1:8" ht="27.6">
      <c r="A199" t="s">
        <v>2969</v>
      </c>
      <c r="B199" s="26" t="s">
        <v>2945</v>
      </c>
      <c r="C199" s="26" t="s">
        <v>2642</v>
      </c>
      <c r="D199" s="26" t="s">
        <v>84</v>
      </c>
      <c r="E199" s="26" t="s">
        <v>2970</v>
      </c>
      <c r="F199">
        <v>0.72</v>
      </c>
      <c r="H199">
        <v>262</v>
      </c>
    </row>
    <row r="200" spans="1:8" ht="27.6">
      <c r="A200" t="s">
        <v>2971</v>
      </c>
      <c r="B200" s="26" t="s">
        <v>2945</v>
      </c>
      <c r="C200" s="26" t="s">
        <v>2642</v>
      </c>
      <c r="D200" s="26" t="s">
        <v>84</v>
      </c>
      <c r="E200" s="26" t="s">
        <v>2972</v>
      </c>
      <c r="F200">
        <v>0.72</v>
      </c>
      <c r="H200">
        <v>262</v>
      </c>
    </row>
    <row r="201" spans="1:8" ht="27.6">
      <c r="A201" t="s">
        <v>2973</v>
      </c>
      <c r="B201" s="26" t="s">
        <v>2945</v>
      </c>
      <c r="C201" s="26" t="s">
        <v>2642</v>
      </c>
      <c r="D201" s="26" t="s">
        <v>84</v>
      </c>
      <c r="E201" s="26" t="s">
        <v>2974</v>
      </c>
      <c r="F201">
        <v>0.72</v>
      </c>
      <c r="H201">
        <v>262</v>
      </c>
    </row>
    <row r="202" spans="1:8" ht="27.6">
      <c r="A202" t="s">
        <v>2975</v>
      </c>
      <c r="B202" s="26" t="s">
        <v>2945</v>
      </c>
      <c r="C202" s="26" t="s">
        <v>2642</v>
      </c>
      <c r="D202" s="26" t="s">
        <v>84</v>
      </c>
      <c r="E202" s="26" t="s">
        <v>2976</v>
      </c>
      <c r="F202">
        <v>0.72</v>
      </c>
      <c r="H202">
        <v>262</v>
      </c>
    </row>
    <row r="203" spans="1:8" ht="27.6">
      <c r="A203" t="s">
        <v>2977</v>
      </c>
      <c r="B203" s="26" t="s">
        <v>2945</v>
      </c>
      <c r="C203" s="26" t="s">
        <v>2642</v>
      </c>
      <c r="D203" s="26" t="s">
        <v>84</v>
      </c>
      <c r="E203" s="26" t="s">
        <v>2744</v>
      </c>
      <c r="F203">
        <v>0.98</v>
      </c>
      <c r="H203">
        <v>262</v>
      </c>
    </row>
    <row r="204" spans="1:8" ht="27.6">
      <c r="A204" t="s">
        <v>2978</v>
      </c>
      <c r="B204" s="26" t="s">
        <v>2945</v>
      </c>
      <c r="C204" s="26" t="s">
        <v>2642</v>
      </c>
      <c r="D204" s="26" t="s">
        <v>84</v>
      </c>
      <c r="E204" s="26" t="s">
        <v>2741</v>
      </c>
      <c r="F204">
        <v>0.98</v>
      </c>
      <c r="H204">
        <v>262</v>
      </c>
    </row>
    <row r="205" spans="1:8" ht="27.6">
      <c r="A205" t="s">
        <v>680</v>
      </c>
      <c r="B205" s="26" t="s">
        <v>2979</v>
      </c>
      <c r="C205" s="26" t="s">
        <v>2642</v>
      </c>
      <c r="D205" s="26" t="s">
        <v>84</v>
      </c>
      <c r="E205" s="26" t="s">
        <v>2980</v>
      </c>
      <c r="H205">
        <v>262</v>
      </c>
    </row>
    <row r="206" spans="1:8" ht="27.6">
      <c r="A206" t="s">
        <v>2981</v>
      </c>
      <c r="B206" s="26" t="s">
        <v>2979</v>
      </c>
      <c r="C206" s="26" t="s">
        <v>2642</v>
      </c>
      <c r="D206" s="26" t="s">
        <v>84</v>
      </c>
      <c r="E206" s="26" t="s">
        <v>2960</v>
      </c>
      <c r="F206">
        <v>89.787999999999997</v>
      </c>
      <c r="H206">
        <v>262</v>
      </c>
    </row>
    <row r="207" spans="1:8" ht="27.6">
      <c r="A207" t="s">
        <v>2982</v>
      </c>
      <c r="B207" s="26" t="s">
        <v>2979</v>
      </c>
      <c r="C207" s="26" t="s">
        <v>2642</v>
      </c>
      <c r="D207" s="26" t="s">
        <v>84</v>
      </c>
      <c r="E207" s="26" t="s">
        <v>2948</v>
      </c>
      <c r="F207">
        <v>54.93</v>
      </c>
      <c r="H207">
        <v>262</v>
      </c>
    </row>
    <row r="208" spans="1:8" ht="27.6">
      <c r="A208" t="s">
        <v>2983</v>
      </c>
      <c r="B208" s="26" t="s">
        <v>2979</v>
      </c>
      <c r="C208" s="26" t="s">
        <v>2642</v>
      </c>
      <c r="D208" s="26" t="s">
        <v>84</v>
      </c>
      <c r="E208" s="26" t="s">
        <v>2984</v>
      </c>
      <c r="H208">
        <v>262</v>
      </c>
    </row>
    <row r="209" spans="1:8" ht="27.6">
      <c r="A209" t="s">
        <v>2985</v>
      </c>
      <c r="B209" s="26" t="s">
        <v>2979</v>
      </c>
      <c r="C209" s="26" t="s">
        <v>2642</v>
      </c>
      <c r="D209" s="26" t="s">
        <v>84</v>
      </c>
      <c r="E209" s="26" t="s">
        <v>2986</v>
      </c>
      <c r="F209">
        <v>1.944</v>
      </c>
      <c r="H209">
        <v>262</v>
      </c>
    </row>
    <row r="210" spans="1:8" ht="27.6">
      <c r="A210" t="s">
        <v>683</v>
      </c>
      <c r="B210" s="26" t="s">
        <v>2987</v>
      </c>
      <c r="C210" s="26" t="s">
        <v>2642</v>
      </c>
      <c r="D210" s="26" t="s">
        <v>84</v>
      </c>
      <c r="E210" s="26" t="s">
        <v>2988</v>
      </c>
      <c r="H210">
        <v>262</v>
      </c>
    </row>
    <row r="211" spans="1:8" ht="27.6">
      <c r="A211" t="s">
        <v>2989</v>
      </c>
      <c r="B211" s="26" t="s">
        <v>2987</v>
      </c>
      <c r="C211" s="26" t="s">
        <v>2642</v>
      </c>
      <c r="D211" s="26" t="s">
        <v>84</v>
      </c>
      <c r="E211" s="26" t="s">
        <v>2984</v>
      </c>
      <c r="H211">
        <v>262</v>
      </c>
    </row>
    <row r="212" spans="1:8" ht="27.6">
      <c r="A212" t="s">
        <v>686</v>
      </c>
      <c r="B212" s="26" t="s">
        <v>2990</v>
      </c>
      <c r="C212" s="26" t="s">
        <v>2642</v>
      </c>
      <c r="D212" s="26" t="s">
        <v>84</v>
      </c>
      <c r="E212" s="26" t="s">
        <v>2991</v>
      </c>
      <c r="H212">
        <v>262</v>
      </c>
    </row>
    <row r="213" spans="1:8" ht="27.6">
      <c r="A213" t="s">
        <v>2992</v>
      </c>
      <c r="B213" s="26" t="s">
        <v>2990</v>
      </c>
      <c r="C213" s="26" t="s">
        <v>2642</v>
      </c>
      <c r="D213" s="26" t="s">
        <v>84</v>
      </c>
      <c r="E213" s="26" t="s">
        <v>2986</v>
      </c>
      <c r="F213">
        <v>1.944</v>
      </c>
      <c r="H213">
        <v>262</v>
      </c>
    </row>
    <row r="214" spans="1:8" ht="27.6">
      <c r="A214" t="s">
        <v>689</v>
      </c>
      <c r="B214" s="26" t="s">
        <v>2993</v>
      </c>
      <c r="C214" s="26" t="s">
        <v>2642</v>
      </c>
      <c r="D214" s="26" t="s">
        <v>84</v>
      </c>
      <c r="E214" s="26"/>
      <c r="F214">
        <v>3</v>
      </c>
      <c r="H214">
        <v>262</v>
      </c>
    </row>
    <row r="215" spans="1:8" ht="27.6">
      <c r="A215" t="s">
        <v>2994</v>
      </c>
      <c r="B215" s="26" t="s">
        <v>2993</v>
      </c>
      <c r="C215" s="26" t="s">
        <v>2642</v>
      </c>
      <c r="D215" s="26" t="s">
        <v>84</v>
      </c>
      <c r="E215" s="26" t="s">
        <v>2932</v>
      </c>
      <c r="F215">
        <v>1</v>
      </c>
      <c r="H215">
        <v>262</v>
      </c>
    </row>
    <row r="216" spans="1:8" ht="27.6">
      <c r="A216" t="s">
        <v>2995</v>
      </c>
      <c r="B216" s="26" t="s">
        <v>2993</v>
      </c>
      <c r="C216" s="26" t="s">
        <v>2642</v>
      </c>
      <c r="D216" s="26" t="s">
        <v>84</v>
      </c>
      <c r="E216" s="26" t="s">
        <v>2996</v>
      </c>
      <c r="F216">
        <v>1</v>
      </c>
      <c r="H216">
        <v>262</v>
      </c>
    </row>
    <row r="217" spans="1:8" ht="27.6">
      <c r="A217" t="s">
        <v>2997</v>
      </c>
      <c r="B217" s="26" t="s">
        <v>2993</v>
      </c>
      <c r="C217" s="26" t="s">
        <v>2642</v>
      </c>
      <c r="D217" s="26" t="s">
        <v>84</v>
      </c>
      <c r="E217" s="26" t="s">
        <v>2934</v>
      </c>
      <c r="F217">
        <v>1</v>
      </c>
      <c r="H217">
        <v>262</v>
      </c>
    </row>
    <row r="218" spans="1:8" ht="27.6">
      <c r="A218" t="s">
        <v>85</v>
      </c>
      <c r="B218" s="26" t="s">
        <v>2642</v>
      </c>
      <c r="C218" s="26" t="s">
        <v>86</v>
      </c>
      <c r="D218" s="26"/>
      <c r="E218" s="26"/>
      <c r="H218">
        <v>262</v>
      </c>
    </row>
    <row r="219" spans="1:8" ht="27.6">
      <c r="A219" t="s">
        <v>694</v>
      </c>
      <c r="B219" s="26" t="s">
        <v>2998</v>
      </c>
      <c r="C219" s="26" t="s">
        <v>2642</v>
      </c>
      <c r="D219" s="26" t="s">
        <v>86</v>
      </c>
      <c r="E219" s="26" t="s">
        <v>2999</v>
      </c>
      <c r="H219">
        <v>262</v>
      </c>
    </row>
    <row r="220" spans="1:8" ht="27.6">
      <c r="A220" t="s">
        <v>3000</v>
      </c>
      <c r="B220" s="26" t="s">
        <v>2998</v>
      </c>
      <c r="C220" s="26" t="s">
        <v>2642</v>
      </c>
      <c r="D220" s="26" t="s">
        <v>86</v>
      </c>
      <c r="E220" s="26" t="s">
        <v>3001</v>
      </c>
      <c r="F220">
        <v>9.1769999999999996</v>
      </c>
      <c r="G220" t="s">
        <v>517</v>
      </c>
      <c r="H220">
        <v>262</v>
      </c>
    </row>
    <row r="221" spans="1:8" ht="27.6">
      <c r="A221" t="s">
        <v>3002</v>
      </c>
      <c r="B221" s="26" t="s">
        <v>2998</v>
      </c>
      <c r="C221" s="26" t="s">
        <v>2642</v>
      </c>
      <c r="D221" s="26" t="s">
        <v>86</v>
      </c>
      <c r="E221" s="26" t="s">
        <v>3003</v>
      </c>
      <c r="F221">
        <v>3.02</v>
      </c>
      <c r="G221" t="s">
        <v>517</v>
      </c>
      <c r="H221">
        <v>262</v>
      </c>
    </row>
    <row r="222" spans="1:8" ht="27.6">
      <c r="A222" t="s">
        <v>3004</v>
      </c>
      <c r="B222" s="26" t="s">
        <v>2998</v>
      </c>
      <c r="C222" s="26" t="s">
        <v>2642</v>
      </c>
      <c r="D222" s="26" t="s">
        <v>86</v>
      </c>
      <c r="E222" s="26" t="s">
        <v>3005</v>
      </c>
      <c r="F222">
        <v>3.02</v>
      </c>
      <c r="G222" t="s">
        <v>517</v>
      </c>
      <c r="H222">
        <v>262</v>
      </c>
    </row>
    <row r="223" spans="1:8" ht="27.6">
      <c r="A223" t="s">
        <v>3006</v>
      </c>
      <c r="B223" s="26" t="s">
        <v>2998</v>
      </c>
      <c r="C223" s="26" t="s">
        <v>2642</v>
      </c>
      <c r="D223" s="26" t="s">
        <v>86</v>
      </c>
      <c r="E223" s="26" t="s">
        <v>3007</v>
      </c>
      <c r="F223">
        <v>9.5779999999999994</v>
      </c>
      <c r="G223" t="s">
        <v>517</v>
      </c>
      <c r="H223">
        <v>262</v>
      </c>
    </row>
    <row r="224" spans="1:8" ht="27.6">
      <c r="A224" t="s">
        <v>3008</v>
      </c>
      <c r="B224" s="26" t="s">
        <v>2998</v>
      </c>
      <c r="C224" s="26" t="s">
        <v>2642</v>
      </c>
      <c r="D224" s="26" t="s">
        <v>86</v>
      </c>
      <c r="E224" s="26" t="s">
        <v>3009</v>
      </c>
      <c r="F224">
        <v>1.5669999999999999</v>
      </c>
      <c r="G224" t="s">
        <v>517</v>
      </c>
      <c r="H224">
        <v>262</v>
      </c>
    </row>
    <row r="225" spans="1:8" ht="27.6">
      <c r="A225" t="s">
        <v>3010</v>
      </c>
      <c r="B225" s="26" t="s">
        <v>2998</v>
      </c>
      <c r="C225" s="26" t="s">
        <v>2642</v>
      </c>
      <c r="D225" s="26" t="s">
        <v>86</v>
      </c>
      <c r="E225" s="26" t="s">
        <v>3011</v>
      </c>
      <c r="F225">
        <v>1.5669999999999999</v>
      </c>
      <c r="G225" t="s">
        <v>517</v>
      </c>
      <c r="H225">
        <v>262</v>
      </c>
    </row>
    <row r="226" spans="1:8" ht="27.6">
      <c r="A226" t="s">
        <v>719</v>
      </c>
      <c r="B226" s="26" t="s">
        <v>3012</v>
      </c>
      <c r="C226" s="26" t="s">
        <v>2642</v>
      </c>
      <c r="D226" s="26" t="s">
        <v>86</v>
      </c>
      <c r="E226" s="26" t="s">
        <v>3013</v>
      </c>
      <c r="F226">
        <v>1.4</v>
      </c>
      <c r="G226" t="s">
        <v>236</v>
      </c>
      <c r="H226">
        <v>262</v>
      </c>
    </row>
    <row r="227" spans="1:8" ht="27.6">
      <c r="A227" t="s">
        <v>3014</v>
      </c>
      <c r="B227" s="26" t="s">
        <v>3012</v>
      </c>
      <c r="C227" s="26" t="s">
        <v>2642</v>
      </c>
      <c r="D227" s="26" t="s">
        <v>86</v>
      </c>
      <c r="E227" s="26" t="s">
        <v>3015</v>
      </c>
      <c r="F227">
        <v>11.638</v>
      </c>
      <c r="G227" t="s">
        <v>167</v>
      </c>
      <c r="H227">
        <v>262</v>
      </c>
    </row>
    <row r="228" spans="1:8" ht="27.6">
      <c r="A228" t="s">
        <v>697</v>
      </c>
      <c r="B228" s="26" t="s">
        <v>3016</v>
      </c>
      <c r="C228" s="26" t="s">
        <v>2642</v>
      </c>
      <c r="D228" s="26" t="s">
        <v>86</v>
      </c>
      <c r="E228" s="26" t="s">
        <v>3017</v>
      </c>
      <c r="H228">
        <v>262</v>
      </c>
    </row>
    <row r="229" spans="1:8" ht="27.6">
      <c r="A229" t="s">
        <v>3018</v>
      </c>
      <c r="B229" s="26" t="s">
        <v>3016</v>
      </c>
      <c r="C229" s="26" t="s">
        <v>2642</v>
      </c>
      <c r="D229" s="26" t="s">
        <v>86</v>
      </c>
      <c r="E229" s="26" t="s">
        <v>3019</v>
      </c>
      <c r="F229">
        <v>6.2030000000000003</v>
      </c>
      <c r="G229" t="s">
        <v>517</v>
      </c>
      <c r="H229">
        <v>262</v>
      </c>
    </row>
    <row r="230" spans="1:8" ht="27.6">
      <c r="A230" t="s">
        <v>700</v>
      </c>
      <c r="B230" s="26" t="s">
        <v>3020</v>
      </c>
      <c r="C230" s="26" t="s">
        <v>2642</v>
      </c>
      <c r="D230" s="26" t="s">
        <v>86</v>
      </c>
      <c r="E230" s="26" t="s">
        <v>3021</v>
      </c>
      <c r="H230">
        <v>262</v>
      </c>
    </row>
    <row r="231" spans="1:8" ht="27.6">
      <c r="A231" t="s">
        <v>3022</v>
      </c>
      <c r="B231" s="26" t="s">
        <v>3020</v>
      </c>
      <c r="C231" s="26" t="s">
        <v>2642</v>
      </c>
      <c r="D231" s="26" t="s">
        <v>86</v>
      </c>
      <c r="E231" s="26" t="s">
        <v>3023</v>
      </c>
      <c r="H231">
        <v>262</v>
      </c>
    </row>
    <row r="232" spans="1:8" ht="27.6">
      <c r="A232" t="s">
        <v>3024</v>
      </c>
      <c r="B232" s="26" t="s">
        <v>3020</v>
      </c>
      <c r="C232" s="26" t="s">
        <v>2642</v>
      </c>
      <c r="D232" s="26" t="s">
        <v>86</v>
      </c>
      <c r="E232" s="26" t="s">
        <v>3025</v>
      </c>
      <c r="H232">
        <v>262</v>
      </c>
    </row>
    <row r="233" spans="1:8" ht="27.6">
      <c r="A233" t="s">
        <v>3026</v>
      </c>
      <c r="B233" s="26" t="s">
        <v>3020</v>
      </c>
      <c r="C233" s="26" t="s">
        <v>2642</v>
      </c>
      <c r="D233" s="26" t="s">
        <v>86</v>
      </c>
      <c r="E233" s="26" t="s">
        <v>3027</v>
      </c>
      <c r="H233">
        <v>262</v>
      </c>
    </row>
    <row r="234" spans="1:8" ht="27.6">
      <c r="A234" t="s">
        <v>3028</v>
      </c>
      <c r="B234" s="26" t="s">
        <v>3020</v>
      </c>
      <c r="C234" s="26" t="s">
        <v>2642</v>
      </c>
      <c r="D234" s="26" t="s">
        <v>86</v>
      </c>
      <c r="E234" s="26" t="s">
        <v>3029</v>
      </c>
      <c r="H234">
        <v>262</v>
      </c>
    </row>
    <row r="235" spans="1:8" ht="27.6">
      <c r="A235" t="s">
        <v>3030</v>
      </c>
      <c r="B235" s="26" t="s">
        <v>3020</v>
      </c>
      <c r="C235" s="26" t="s">
        <v>2642</v>
      </c>
      <c r="D235" s="26" t="s">
        <v>86</v>
      </c>
      <c r="E235" s="26" t="s">
        <v>3031</v>
      </c>
      <c r="H235">
        <v>262</v>
      </c>
    </row>
    <row r="236" spans="1:8" ht="27.6">
      <c r="A236" t="s">
        <v>3032</v>
      </c>
      <c r="B236" s="26" t="s">
        <v>3020</v>
      </c>
      <c r="C236" s="26" t="s">
        <v>2642</v>
      </c>
      <c r="D236" s="26" t="s">
        <v>86</v>
      </c>
      <c r="E236" s="26" t="s">
        <v>3033</v>
      </c>
      <c r="H236">
        <v>262</v>
      </c>
    </row>
    <row r="237" spans="1:8" ht="27.6">
      <c r="A237" t="s">
        <v>3034</v>
      </c>
      <c r="B237" s="26" t="s">
        <v>3020</v>
      </c>
      <c r="C237" s="26" t="s">
        <v>2642</v>
      </c>
      <c r="D237" s="26" t="s">
        <v>86</v>
      </c>
      <c r="E237" s="26" t="s">
        <v>3035</v>
      </c>
      <c r="H237">
        <v>262</v>
      </c>
    </row>
    <row r="238" spans="1:8" ht="27.6">
      <c r="A238" t="s">
        <v>3036</v>
      </c>
      <c r="B238" s="26" t="s">
        <v>3020</v>
      </c>
      <c r="C238" s="26" t="s">
        <v>2642</v>
      </c>
      <c r="D238" s="26" t="s">
        <v>86</v>
      </c>
      <c r="E238" s="26" t="s">
        <v>3037</v>
      </c>
      <c r="H238">
        <v>262</v>
      </c>
    </row>
    <row r="239" spans="1:8" ht="27.6">
      <c r="A239" t="s">
        <v>3038</v>
      </c>
      <c r="B239" s="26" t="s">
        <v>3020</v>
      </c>
      <c r="C239" s="26" t="s">
        <v>2642</v>
      </c>
      <c r="D239" s="26" t="s">
        <v>86</v>
      </c>
      <c r="E239" s="26" t="s">
        <v>3039</v>
      </c>
      <c r="H239">
        <v>262</v>
      </c>
    </row>
    <row r="240" spans="1:8" ht="27.6">
      <c r="A240" t="s">
        <v>3040</v>
      </c>
      <c r="B240" s="26" t="s">
        <v>3020</v>
      </c>
      <c r="C240" s="26" t="s">
        <v>2642</v>
      </c>
      <c r="D240" s="26" t="s">
        <v>86</v>
      </c>
      <c r="E240" s="26" t="s">
        <v>3041</v>
      </c>
      <c r="H240">
        <v>262</v>
      </c>
    </row>
    <row r="241" spans="1:8" ht="27.6">
      <c r="A241" t="s">
        <v>3042</v>
      </c>
      <c r="B241" s="26" t="s">
        <v>3020</v>
      </c>
      <c r="C241" s="26" t="s">
        <v>2642</v>
      </c>
      <c r="D241" s="26" t="s">
        <v>86</v>
      </c>
      <c r="E241" s="26" t="s">
        <v>3043</v>
      </c>
      <c r="H241">
        <v>262</v>
      </c>
    </row>
    <row r="242" spans="1:8" ht="27.6">
      <c r="A242" t="s">
        <v>3044</v>
      </c>
      <c r="B242" s="26" t="s">
        <v>3020</v>
      </c>
      <c r="C242" s="26" t="s">
        <v>2642</v>
      </c>
      <c r="D242" s="26" t="s">
        <v>86</v>
      </c>
      <c r="E242" s="26" t="s">
        <v>3045</v>
      </c>
      <c r="H242">
        <v>262</v>
      </c>
    </row>
    <row r="243" spans="1:8" ht="27.6">
      <c r="A243" t="s">
        <v>702</v>
      </c>
      <c r="B243" s="26" t="s">
        <v>3046</v>
      </c>
      <c r="C243" s="26" t="s">
        <v>2642</v>
      </c>
      <c r="D243" s="26" t="s">
        <v>86</v>
      </c>
      <c r="E243" s="26" t="s">
        <v>3047</v>
      </c>
      <c r="H243">
        <v>262</v>
      </c>
    </row>
    <row r="244" spans="1:8" ht="27.6">
      <c r="A244" t="s">
        <v>3048</v>
      </c>
      <c r="B244" s="26" t="s">
        <v>3046</v>
      </c>
      <c r="C244" s="26" t="s">
        <v>2642</v>
      </c>
      <c r="D244" s="26" t="s">
        <v>86</v>
      </c>
      <c r="E244" s="26" t="s">
        <v>3049</v>
      </c>
      <c r="F244">
        <v>1</v>
      </c>
      <c r="G244" t="s">
        <v>2645</v>
      </c>
      <c r="H244">
        <v>262</v>
      </c>
    </row>
    <row r="245" spans="1:8" ht="27.6">
      <c r="A245" t="s">
        <v>704</v>
      </c>
      <c r="B245" s="26" t="s">
        <v>3050</v>
      </c>
      <c r="C245" s="26" t="s">
        <v>2642</v>
      </c>
      <c r="D245" s="26" t="s">
        <v>86</v>
      </c>
      <c r="E245" s="26"/>
      <c r="F245">
        <v>69.497</v>
      </c>
      <c r="G245" t="s">
        <v>167</v>
      </c>
      <c r="H245">
        <v>262</v>
      </c>
    </row>
    <row r="246" spans="1:8" ht="27.6">
      <c r="A246" t="s">
        <v>704</v>
      </c>
      <c r="B246" s="26" t="s">
        <v>3051</v>
      </c>
      <c r="C246" s="26" t="s">
        <v>2642</v>
      </c>
      <c r="D246" s="26" t="s">
        <v>86</v>
      </c>
      <c r="E246" s="26"/>
      <c r="F246">
        <v>37.585000000000001</v>
      </c>
      <c r="G246" t="s">
        <v>167</v>
      </c>
      <c r="H246">
        <v>262</v>
      </c>
    </row>
    <row r="247" spans="1:8" ht="27.6">
      <c r="A247" t="s">
        <v>3052</v>
      </c>
      <c r="B247" s="26" t="s">
        <v>3051</v>
      </c>
      <c r="C247" s="26" t="s">
        <v>2642</v>
      </c>
      <c r="D247" s="26" t="s">
        <v>86</v>
      </c>
      <c r="E247" s="26" t="s">
        <v>3053</v>
      </c>
      <c r="F247">
        <v>0.318</v>
      </c>
      <c r="G247" t="s">
        <v>167</v>
      </c>
      <c r="H247">
        <v>262</v>
      </c>
    </row>
    <row r="248" spans="1:8" ht="27.6">
      <c r="A248" t="s">
        <v>3054</v>
      </c>
      <c r="B248" s="26" t="s">
        <v>3050</v>
      </c>
      <c r="C248" s="26" t="s">
        <v>2642</v>
      </c>
      <c r="D248" s="26" t="s">
        <v>86</v>
      </c>
      <c r="E248" s="26" t="s">
        <v>3055</v>
      </c>
      <c r="F248">
        <v>69.497</v>
      </c>
      <c r="G248" t="s">
        <v>167</v>
      </c>
      <c r="H248">
        <v>262</v>
      </c>
    </row>
    <row r="249" spans="1:8" ht="27.6">
      <c r="A249" t="s">
        <v>3054</v>
      </c>
      <c r="B249" s="26" t="s">
        <v>3051</v>
      </c>
      <c r="C249" s="26" t="s">
        <v>2642</v>
      </c>
      <c r="D249" s="26" t="s">
        <v>86</v>
      </c>
      <c r="E249" s="26" t="s">
        <v>3056</v>
      </c>
      <c r="F249">
        <v>0.88800000000000001</v>
      </c>
      <c r="G249" t="s">
        <v>167</v>
      </c>
      <c r="H249">
        <v>262</v>
      </c>
    </row>
    <row r="250" spans="1:8" ht="27.6">
      <c r="A250" t="s">
        <v>3057</v>
      </c>
      <c r="B250" s="26" t="s">
        <v>3051</v>
      </c>
      <c r="C250" s="26" t="s">
        <v>2642</v>
      </c>
      <c r="D250" s="26" t="s">
        <v>86</v>
      </c>
      <c r="E250" s="26" t="s">
        <v>3058</v>
      </c>
      <c r="F250">
        <v>0.875</v>
      </c>
      <c r="G250" t="s">
        <v>167</v>
      </c>
      <c r="H250">
        <v>262</v>
      </c>
    </row>
    <row r="251" spans="1:8" ht="27.6">
      <c r="A251" t="s">
        <v>3059</v>
      </c>
      <c r="B251" s="26" t="s">
        <v>3051</v>
      </c>
      <c r="C251" s="26" t="s">
        <v>2642</v>
      </c>
      <c r="D251" s="26" t="s">
        <v>86</v>
      </c>
      <c r="E251" s="26" t="s">
        <v>3060</v>
      </c>
      <c r="F251">
        <v>35.503999999999998</v>
      </c>
      <c r="G251" t="s">
        <v>167</v>
      </c>
      <c r="H251">
        <v>262</v>
      </c>
    </row>
    <row r="252" spans="1:8" ht="27.6">
      <c r="A252" t="s">
        <v>707</v>
      </c>
      <c r="B252" s="26" t="s">
        <v>3061</v>
      </c>
      <c r="C252" s="26" t="s">
        <v>2642</v>
      </c>
      <c r="D252" s="26" t="s">
        <v>86</v>
      </c>
      <c r="E252" s="26" t="s">
        <v>3062</v>
      </c>
      <c r="H252">
        <v>262</v>
      </c>
    </row>
    <row r="253" spans="1:8" ht="27.6">
      <c r="A253" t="s">
        <v>3063</v>
      </c>
      <c r="B253" s="26" t="s">
        <v>3061</v>
      </c>
      <c r="C253" s="26" t="s">
        <v>2642</v>
      </c>
      <c r="D253" s="26" t="s">
        <v>86</v>
      </c>
      <c r="E253" s="26" t="s">
        <v>3064</v>
      </c>
      <c r="F253">
        <v>1.4370000000000001</v>
      </c>
      <c r="G253" t="s">
        <v>517</v>
      </c>
      <c r="H253">
        <v>262</v>
      </c>
    </row>
    <row r="254" spans="1:8" ht="27.6">
      <c r="A254" t="s">
        <v>3065</v>
      </c>
      <c r="B254" s="26" t="s">
        <v>3061</v>
      </c>
      <c r="C254" s="26" t="s">
        <v>2642</v>
      </c>
      <c r="D254" s="26" t="s">
        <v>86</v>
      </c>
      <c r="E254" s="26" t="s">
        <v>3066</v>
      </c>
      <c r="F254">
        <v>3.7</v>
      </c>
      <c r="G254" t="s">
        <v>517</v>
      </c>
      <c r="H254">
        <v>262</v>
      </c>
    </row>
    <row r="255" spans="1:8" ht="27.6">
      <c r="A255" t="s">
        <v>710</v>
      </c>
      <c r="B255" s="26" t="s">
        <v>3067</v>
      </c>
      <c r="C255" s="26" t="s">
        <v>2642</v>
      </c>
      <c r="D255" s="26" t="s">
        <v>86</v>
      </c>
      <c r="E255" s="26" t="s">
        <v>3068</v>
      </c>
      <c r="H255">
        <v>262</v>
      </c>
    </row>
    <row r="256" spans="1:8" ht="27.6">
      <c r="A256" t="s">
        <v>3069</v>
      </c>
      <c r="B256" s="26" t="s">
        <v>3067</v>
      </c>
      <c r="C256" s="26" t="s">
        <v>2642</v>
      </c>
      <c r="D256" s="26" t="s">
        <v>86</v>
      </c>
      <c r="E256" s="26" t="s">
        <v>3070</v>
      </c>
      <c r="F256">
        <v>3</v>
      </c>
      <c r="G256" t="s">
        <v>2645</v>
      </c>
      <c r="H256">
        <v>262</v>
      </c>
    </row>
    <row r="257" spans="1:8" ht="27.6">
      <c r="A257" t="s">
        <v>3071</v>
      </c>
      <c r="B257" s="26" t="s">
        <v>3067</v>
      </c>
      <c r="C257" s="26" t="s">
        <v>2642</v>
      </c>
      <c r="D257" s="26" t="s">
        <v>86</v>
      </c>
      <c r="E257" s="26" t="s">
        <v>3072</v>
      </c>
      <c r="F257">
        <v>3</v>
      </c>
      <c r="G257" t="s">
        <v>2645</v>
      </c>
      <c r="H257">
        <v>262</v>
      </c>
    </row>
    <row r="258" spans="1:8" ht="27.6">
      <c r="A258" t="s">
        <v>3073</v>
      </c>
      <c r="B258" s="26" t="s">
        <v>3067</v>
      </c>
      <c r="C258" s="26" t="s">
        <v>2642</v>
      </c>
      <c r="D258" s="26" t="s">
        <v>86</v>
      </c>
      <c r="E258" s="26" t="s">
        <v>3074</v>
      </c>
      <c r="F258">
        <v>3</v>
      </c>
      <c r="G258" t="s">
        <v>2645</v>
      </c>
      <c r="H258">
        <v>262</v>
      </c>
    </row>
    <row r="259" spans="1:8" ht="27.6">
      <c r="A259" t="s">
        <v>3075</v>
      </c>
      <c r="B259" s="26" t="s">
        <v>3067</v>
      </c>
      <c r="C259" s="26" t="s">
        <v>2642</v>
      </c>
      <c r="D259" s="26" t="s">
        <v>86</v>
      </c>
      <c r="E259" s="26" t="s">
        <v>3076</v>
      </c>
      <c r="F259">
        <v>3</v>
      </c>
      <c r="G259" t="s">
        <v>2645</v>
      </c>
      <c r="H259">
        <v>262</v>
      </c>
    </row>
    <row r="260" spans="1:8" ht="27.6">
      <c r="A260" t="s">
        <v>3077</v>
      </c>
      <c r="B260" s="26" t="s">
        <v>3067</v>
      </c>
      <c r="C260" s="26" t="s">
        <v>2642</v>
      </c>
      <c r="D260" s="26" t="s">
        <v>86</v>
      </c>
      <c r="E260" s="26" t="s">
        <v>3078</v>
      </c>
      <c r="F260">
        <v>3</v>
      </c>
      <c r="G260" t="s">
        <v>2645</v>
      </c>
      <c r="H260">
        <v>262</v>
      </c>
    </row>
    <row r="261" spans="1:8" ht="27.6">
      <c r="A261" t="s">
        <v>3079</v>
      </c>
      <c r="B261" s="26" t="s">
        <v>3067</v>
      </c>
      <c r="C261" s="26" t="s">
        <v>2642</v>
      </c>
      <c r="D261" s="26" t="s">
        <v>86</v>
      </c>
      <c r="E261" s="26" t="s">
        <v>3080</v>
      </c>
      <c r="F261">
        <v>3</v>
      </c>
      <c r="G261" t="s">
        <v>2645</v>
      </c>
      <c r="H261">
        <v>262</v>
      </c>
    </row>
    <row r="262" spans="1:8" ht="27.6">
      <c r="A262" t="s">
        <v>3081</v>
      </c>
      <c r="B262" s="26" t="s">
        <v>3067</v>
      </c>
      <c r="C262" s="26" t="s">
        <v>2642</v>
      </c>
      <c r="D262" s="26" t="s">
        <v>86</v>
      </c>
      <c r="E262" s="26" t="s">
        <v>3082</v>
      </c>
      <c r="F262">
        <v>3</v>
      </c>
      <c r="G262" t="s">
        <v>2645</v>
      </c>
      <c r="H262">
        <v>262</v>
      </c>
    </row>
    <row r="263" spans="1:8" ht="27.6">
      <c r="A263" t="s">
        <v>3083</v>
      </c>
      <c r="B263" s="26" t="s">
        <v>3067</v>
      </c>
      <c r="C263" s="26" t="s">
        <v>2642</v>
      </c>
      <c r="D263" s="26" t="s">
        <v>86</v>
      </c>
      <c r="E263" s="26" t="s">
        <v>3084</v>
      </c>
      <c r="F263">
        <v>3</v>
      </c>
      <c r="G263" t="s">
        <v>2645</v>
      </c>
      <c r="H263">
        <v>262</v>
      </c>
    </row>
    <row r="264" spans="1:8" ht="27.6">
      <c r="A264" t="s">
        <v>3085</v>
      </c>
      <c r="B264" s="26" t="s">
        <v>3067</v>
      </c>
      <c r="C264" s="26" t="s">
        <v>2642</v>
      </c>
      <c r="D264" s="26" t="s">
        <v>86</v>
      </c>
      <c r="E264" s="26" t="s">
        <v>3086</v>
      </c>
      <c r="F264">
        <v>3</v>
      </c>
      <c r="G264" t="s">
        <v>2645</v>
      </c>
      <c r="H264">
        <v>262</v>
      </c>
    </row>
    <row r="265" spans="1:8" ht="27.6">
      <c r="A265" t="s">
        <v>3087</v>
      </c>
      <c r="B265" s="26" t="s">
        <v>3067</v>
      </c>
      <c r="C265" s="26" t="s">
        <v>2642</v>
      </c>
      <c r="D265" s="26" t="s">
        <v>86</v>
      </c>
      <c r="E265" s="26" t="s">
        <v>3088</v>
      </c>
      <c r="F265">
        <v>3</v>
      </c>
      <c r="G265" t="s">
        <v>2645</v>
      </c>
      <c r="H265">
        <v>262</v>
      </c>
    </row>
    <row r="266" spans="1:8" ht="27.6">
      <c r="A266" t="s">
        <v>3089</v>
      </c>
      <c r="B266" s="26" t="s">
        <v>3067</v>
      </c>
      <c r="C266" s="26" t="s">
        <v>2642</v>
      </c>
      <c r="D266" s="26" t="s">
        <v>86</v>
      </c>
      <c r="E266" s="26" t="s">
        <v>3090</v>
      </c>
      <c r="F266">
        <v>3</v>
      </c>
      <c r="G266" t="s">
        <v>2645</v>
      </c>
      <c r="H266">
        <v>262</v>
      </c>
    </row>
    <row r="267" spans="1:8" ht="27.6">
      <c r="A267" t="s">
        <v>3091</v>
      </c>
      <c r="B267" s="26" t="s">
        <v>3067</v>
      </c>
      <c r="C267" s="26" t="s">
        <v>2642</v>
      </c>
      <c r="D267" s="26" t="s">
        <v>86</v>
      </c>
      <c r="E267" s="26" t="s">
        <v>3092</v>
      </c>
      <c r="F267">
        <v>3</v>
      </c>
      <c r="G267" t="s">
        <v>2645</v>
      </c>
      <c r="H267">
        <v>262</v>
      </c>
    </row>
    <row r="268" spans="1:8" ht="27.6">
      <c r="A268" t="s">
        <v>3093</v>
      </c>
      <c r="B268" s="26" t="s">
        <v>3067</v>
      </c>
      <c r="C268" s="26" t="s">
        <v>2642</v>
      </c>
      <c r="D268" s="26" t="s">
        <v>86</v>
      </c>
      <c r="E268" s="26" t="s">
        <v>3094</v>
      </c>
      <c r="F268">
        <v>3</v>
      </c>
      <c r="G268" t="s">
        <v>2645</v>
      </c>
      <c r="H268">
        <v>262</v>
      </c>
    </row>
    <row r="269" spans="1:8" ht="27.6">
      <c r="A269" t="s">
        <v>3095</v>
      </c>
      <c r="B269" s="26" t="s">
        <v>3067</v>
      </c>
      <c r="C269" s="26" t="s">
        <v>2642</v>
      </c>
      <c r="D269" s="26" t="s">
        <v>86</v>
      </c>
      <c r="E269" s="26" t="s">
        <v>3096</v>
      </c>
      <c r="F269">
        <v>3</v>
      </c>
      <c r="G269" t="s">
        <v>2645</v>
      </c>
      <c r="H269">
        <v>262</v>
      </c>
    </row>
    <row r="270" spans="1:8" ht="27.6">
      <c r="A270" t="s">
        <v>3097</v>
      </c>
      <c r="B270" s="26" t="s">
        <v>3067</v>
      </c>
      <c r="C270" s="26" t="s">
        <v>2642</v>
      </c>
      <c r="D270" s="26" t="s">
        <v>86</v>
      </c>
      <c r="E270" s="26" t="s">
        <v>3098</v>
      </c>
      <c r="F270">
        <v>3</v>
      </c>
      <c r="G270" t="s">
        <v>2645</v>
      </c>
      <c r="H270">
        <v>262</v>
      </c>
    </row>
    <row r="271" spans="1:8" ht="27.6">
      <c r="A271" t="s">
        <v>3099</v>
      </c>
      <c r="B271" s="26" t="s">
        <v>3067</v>
      </c>
      <c r="C271" s="26" t="s">
        <v>2642</v>
      </c>
      <c r="D271" s="26" t="s">
        <v>86</v>
      </c>
      <c r="E271" s="26" t="s">
        <v>3100</v>
      </c>
      <c r="F271">
        <v>3</v>
      </c>
      <c r="G271" t="s">
        <v>2645</v>
      </c>
      <c r="H271">
        <v>262</v>
      </c>
    </row>
    <row r="272" spans="1:8" ht="27.6">
      <c r="A272" t="s">
        <v>3101</v>
      </c>
      <c r="B272" s="26" t="s">
        <v>3067</v>
      </c>
      <c r="C272" s="26" t="s">
        <v>2642</v>
      </c>
      <c r="D272" s="26" t="s">
        <v>86</v>
      </c>
      <c r="E272" s="26" t="s">
        <v>3102</v>
      </c>
      <c r="F272">
        <v>3</v>
      </c>
      <c r="G272" t="s">
        <v>2645</v>
      </c>
      <c r="H272">
        <v>262</v>
      </c>
    </row>
    <row r="273" spans="1:8" ht="27.6">
      <c r="A273" t="s">
        <v>3103</v>
      </c>
      <c r="B273" s="26" t="s">
        <v>3067</v>
      </c>
      <c r="C273" s="26" t="s">
        <v>2642</v>
      </c>
      <c r="D273" s="26" t="s">
        <v>86</v>
      </c>
      <c r="E273" s="26" t="s">
        <v>3104</v>
      </c>
      <c r="F273">
        <v>3</v>
      </c>
      <c r="G273" t="s">
        <v>2645</v>
      </c>
      <c r="H273">
        <v>262</v>
      </c>
    </row>
    <row r="274" spans="1:8" ht="27.6">
      <c r="A274" t="s">
        <v>3105</v>
      </c>
      <c r="B274" s="26" t="s">
        <v>3067</v>
      </c>
      <c r="C274" s="26" t="s">
        <v>2642</v>
      </c>
      <c r="D274" s="26" t="s">
        <v>86</v>
      </c>
      <c r="E274" s="26" t="s">
        <v>3106</v>
      </c>
      <c r="F274">
        <v>3</v>
      </c>
      <c r="G274" t="s">
        <v>2645</v>
      </c>
      <c r="H274">
        <v>262</v>
      </c>
    </row>
    <row r="275" spans="1:8" ht="27.6">
      <c r="A275" t="s">
        <v>3107</v>
      </c>
      <c r="B275" s="26" t="s">
        <v>3067</v>
      </c>
      <c r="C275" s="26" t="s">
        <v>2642</v>
      </c>
      <c r="D275" s="26" t="s">
        <v>86</v>
      </c>
      <c r="E275" s="26" t="s">
        <v>3108</v>
      </c>
      <c r="F275">
        <v>3</v>
      </c>
      <c r="G275" t="s">
        <v>2645</v>
      </c>
      <c r="H275">
        <v>262</v>
      </c>
    </row>
    <row r="276" spans="1:8" ht="27.6">
      <c r="A276" t="s">
        <v>3109</v>
      </c>
      <c r="B276" s="26" t="s">
        <v>3067</v>
      </c>
      <c r="C276" s="26" t="s">
        <v>2642</v>
      </c>
      <c r="D276" s="26" t="s">
        <v>86</v>
      </c>
      <c r="E276" s="26" t="s">
        <v>3110</v>
      </c>
      <c r="F276">
        <v>3</v>
      </c>
      <c r="G276" t="s">
        <v>2645</v>
      </c>
      <c r="H276">
        <v>262</v>
      </c>
    </row>
    <row r="277" spans="1:8" ht="27.6">
      <c r="A277" t="s">
        <v>3111</v>
      </c>
      <c r="B277" s="26" t="s">
        <v>3067</v>
      </c>
      <c r="C277" s="26" t="s">
        <v>2642</v>
      </c>
      <c r="D277" s="26" t="s">
        <v>86</v>
      </c>
      <c r="E277" s="26" t="s">
        <v>3112</v>
      </c>
      <c r="F277">
        <v>3</v>
      </c>
      <c r="G277" t="s">
        <v>2645</v>
      </c>
      <c r="H277">
        <v>262</v>
      </c>
    </row>
    <row r="278" spans="1:8" ht="27.6">
      <c r="A278" t="s">
        <v>3113</v>
      </c>
      <c r="B278" s="26" t="s">
        <v>3067</v>
      </c>
      <c r="C278" s="26" t="s">
        <v>2642</v>
      </c>
      <c r="D278" s="26" t="s">
        <v>86</v>
      </c>
      <c r="E278" s="26" t="s">
        <v>3114</v>
      </c>
      <c r="F278">
        <v>3</v>
      </c>
      <c r="G278" t="s">
        <v>2645</v>
      </c>
      <c r="H278">
        <v>262</v>
      </c>
    </row>
    <row r="279" spans="1:8" ht="27.6">
      <c r="A279" t="s">
        <v>3115</v>
      </c>
      <c r="B279" s="26" t="s">
        <v>3067</v>
      </c>
      <c r="C279" s="26" t="s">
        <v>2642</v>
      </c>
      <c r="D279" s="26" t="s">
        <v>86</v>
      </c>
      <c r="E279" s="26" t="s">
        <v>3116</v>
      </c>
      <c r="F279">
        <v>3</v>
      </c>
      <c r="G279" t="s">
        <v>2645</v>
      </c>
      <c r="H279">
        <v>262</v>
      </c>
    </row>
    <row r="280" spans="1:8" ht="27.6">
      <c r="A280" t="s">
        <v>3117</v>
      </c>
      <c r="B280" s="26" t="s">
        <v>3067</v>
      </c>
      <c r="C280" s="26" t="s">
        <v>2642</v>
      </c>
      <c r="D280" s="26" t="s">
        <v>86</v>
      </c>
      <c r="E280" s="26" t="s">
        <v>3118</v>
      </c>
      <c r="F280">
        <v>3</v>
      </c>
      <c r="G280" t="s">
        <v>2645</v>
      </c>
      <c r="H280">
        <v>262</v>
      </c>
    </row>
    <row r="281" spans="1:8" ht="27.6">
      <c r="A281" t="s">
        <v>3119</v>
      </c>
      <c r="B281" s="26" t="s">
        <v>3067</v>
      </c>
      <c r="C281" s="26" t="s">
        <v>2642</v>
      </c>
      <c r="D281" s="26" t="s">
        <v>86</v>
      </c>
      <c r="E281" s="26" t="s">
        <v>3120</v>
      </c>
      <c r="F281">
        <v>3</v>
      </c>
      <c r="G281" t="s">
        <v>2645</v>
      </c>
      <c r="H281">
        <v>262</v>
      </c>
    </row>
    <row r="282" spans="1:8" ht="27.6">
      <c r="A282" t="s">
        <v>3121</v>
      </c>
      <c r="B282" s="26" t="s">
        <v>3067</v>
      </c>
      <c r="C282" s="26" t="s">
        <v>2642</v>
      </c>
      <c r="D282" s="26" t="s">
        <v>86</v>
      </c>
      <c r="E282" s="26" t="s">
        <v>3122</v>
      </c>
      <c r="F282">
        <v>3</v>
      </c>
      <c r="G282" t="s">
        <v>2645</v>
      </c>
      <c r="H282">
        <v>262</v>
      </c>
    </row>
    <row r="283" spans="1:8" ht="27.6">
      <c r="A283" t="s">
        <v>3123</v>
      </c>
      <c r="B283" s="26" t="s">
        <v>3067</v>
      </c>
      <c r="C283" s="26" t="s">
        <v>2642</v>
      </c>
      <c r="D283" s="26" t="s">
        <v>86</v>
      </c>
      <c r="E283" s="26" t="s">
        <v>3124</v>
      </c>
      <c r="F283">
        <v>3</v>
      </c>
      <c r="G283" t="s">
        <v>2645</v>
      </c>
      <c r="H283">
        <v>262</v>
      </c>
    </row>
    <row r="284" spans="1:8" ht="27.6">
      <c r="A284" t="s">
        <v>3125</v>
      </c>
      <c r="B284" s="26" t="s">
        <v>3067</v>
      </c>
      <c r="C284" s="26" t="s">
        <v>2642</v>
      </c>
      <c r="D284" s="26" t="s">
        <v>86</v>
      </c>
      <c r="E284" s="26" t="s">
        <v>3126</v>
      </c>
      <c r="F284">
        <v>3</v>
      </c>
      <c r="G284" t="s">
        <v>2645</v>
      </c>
      <c r="H284">
        <v>262</v>
      </c>
    </row>
    <row r="285" spans="1:8" ht="27.6">
      <c r="A285" t="s">
        <v>3127</v>
      </c>
      <c r="B285" s="26" t="s">
        <v>3067</v>
      </c>
      <c r="C285" s="26" t="s">
        <v>2642</v>
      </c>
      <c r="D285" s="26" t="s">
        <v>86</v>
      </c>
      <c r="E285" s="26" t="s">
        <v>3128</v>
      </c>
      <c r="F285">
        <v>3</v>
      </c>
      <c r="G285" t="s">
        <v>2645</v>
      </c>
      <c r="H285">
        <v>262</v>
      </c>
    </row>
    <row r="286" spans="1:8" ht="27.6">
      <c r="A286" t="s">
        <v>3129</v>
      </c>
      <c r="B286" s="26" t="s">
        <v>3067</v>
      </c>
      <c r="C286" s="26" t="s">
        <v>2642</v>
      </c>
      <c r="D286" s="26" t="s">
        <v>86</v>
      </c>
      <c r="E286" s="26" t="s">
        <v>3130</v>
      </c>
      <c r="F286">
        <v>3</v>
      </c>
      <c r="G286" t="s">
        <v>2645</v>
      </c>
      <c r="H286">
        <v>262</v>
      </c>
    </row>
    <row r="287" spans="1:8" ht="27.6">
      <c r="A287" t="s">
        <v>3131</v>
      </c>
      <c r="B287" s="26" t="s">
        <v>3067</v>
      </c>
      <c r="C287" s="26" t="s">
        <v>2642</v>
      </c>
      <c r="D287" s="26" t="s">
        <v>86</v>
      </c>
      <c r="E287" s="26" t="s">
        <v>3132</v>
      </c>
      <c r="F287">
        <v>3</v>
      </c>
      <c r="G287" t="s">
        <v>2645</v>
      </c>
      <c r="H287">
        <v>262</v>
      </c>
    </row>
    <row r="288" spans="1:8" ht="27.6">
      <c r="A288" t="s">
        <v>3133</v>
      </c>
      <c r="B288" s="26" t="s">
        <v>3067</v>
      </c>
      <c r="C288" s="26" t="s">
        <v>2642</v>
      </c>
      <c r="D288" s="26" t="s">
        <v>86</v>
      </c>
      <c r="E288" s="26" t="s">
        <v>3134</v>
      </c>
      <c r="F288">
        <v>3</v>
      </c>
      <c r="G288" t="s">
        <v>2645</v>
      </c>
      <c r="H288">
        <v>262</v>
      </c>
    </row>
    <row r="289" spans="1:8" ht="27.6">
      <c r="A289" t="s">
        <v>3135</v>
      </c>
      <c r="B289" s="26" t="s">
        <v>3067</v>
      </c>
      <c r="C289" s="26" t="s">
        <v>2642</v>
      </c>
      <c r="D289" s="26" t="s">
        <v>86</v>
      </c>
      <c r="E289" s="26" t="s">
        <v>3136</v>
      </c>
      <c r="F289">
        <v>3</v>
      </c>
      <c r="G289" t="s">
        <v>2645</v>
      </c>
      <c r="H289">
        <v>262</v>
      </c>
    </row>
    <row r="290" spans="1:8" ht="27.6">
      <c r="A290" t="s">
        <v>3137</v>
      </c>
      <c r="B290" s="26" t="s">
        <v>3067</v>
      </c>
      <c r="C290" s="26" t="s">
        <v>2642</v>
      </c>
      <c r="D290" s="26" t="s">
        <v>86</v>
      </c>
      <c r="E290" s="26" t="s">
        <v>3138</v>
      </c>
      <c r="F290">
        <v>3</v>
      </c>
      <c r="G290" t="s">
        <v>2645</v>
      </c>
      <c r="H290">
        <v>262</v>
      </c>
    </row>
    <row r="291" spans="1:8" ht="27.6">
      <c r="A291" t="s">
        <v>3139</v>
      </c>
      <c r="B291" s="26" t="s">
        <v>3067</v>
      </c>
      <c r="C291" s="26" t="s">
        <v>2642</v>
      </c>
      <c r="D291" s="26" t="s">
        <v>86</v>
      </c>
      <c r="E291" s="26" t="s">
        <v>3140</v>
      </c>
      <c r="F291">
        <v>3</v>
      </c>
      <c r="G291" t="s">
        <v>2645</v>
      </c>
      <c r="H291">
        <v>262</v>
      </c>
    </row>
    <row r="292" spans="1:8" ht="27.6">
      <c r="A292" t="s">
        <v>3141</v>
      </c>
      <c r="B292" s="26" t="s">
        <v>3067</v>
      </c>
      <c r="C292" s="26" t="s">
        <v>2642</v>
      </c>
      <c r="D292" s="26" t="s">
        <v>86</v>
      </c>
      <c r="E292" s="26" t="s">
        <v>3142</v>
      </c>
      <c r="F292">
        <v>3</v>
      </c>
      <c r="G292" t="s">
        <v>2645</v>
      </c>
      <c r="H292">
        <v>262</v>
      </c>
    </row>
    <row r="293" spans="1:8" ht="27.6">
      <c r="A293" t="s">
        <v>3143</v>
      </c>
      <c r="B293" s="26" t="s">
        <v>3067</v>
      </c>
      <c r="C293" s="26" t="s">
        <v>2642</v>
      </c>
      <c r="D293" s="26" t="s">
        <v>86</v>
      </c>
      <c r="E293" s="26" t="s">
        <v>3144</v>
      </c>
      <c r="F293">
        <v>3</v>
      </c>
      <c r="G293" t="s">
        <v>2645</v>
      </c>
      <c r="H293">
        <v>262</v>
      </c>
    </row>
    <row r="294" spans="1:8" ht="27.6">
      <c r="A294" t="s">
        <v>3145</v>
      </c>
      <c r="B294" s="26" t="s">
        <v>3067</v>
      </c>
      <c r="C294" s="26" t="s">
        <v>2642</v>
      </c>
      <c r="D294" s="26" t="s">
        <v>86</v>
      </c>
      <c r="E294" s="26" t="s">
        <v>3146</v>
      </c>
      <c r="F294">
        <v>3</v>
      </c>
      <c r="G294" t="s">
        <v>2645</v>
      </c>
      <c r="H294">
        <v>262</v>
      </c>
    </row>
    <row r="295" spans="1:8" ht="27.6">
      <c r="A295" t="s">
        <v>3147</v>
      </c>
      <c r="B295" s="26" t="s">
        <v>3067</v>
      </c>
      <c r="C295" s="26" t="s">
        <v>2642</v>
      </c>
      <c r="D295" s="26" t="s">
        <v>86</v>
      </c>
      <c r="E295" s="26" t="s">
        <v>3148</v>
      </c>
      <c r="F295">
        <v>3</v>
      </c>
      <c r="G295" t="s">
        <v>2645</v>
      </c>
      <c r="H295">
        <v>262</v>
      </c>
    </row>
    <row r="296" spans="1:8" ht="27.6">
      <c r="A296" t="s">
        <v>713</v>
      </c>
      <c r="B296" s="26" t="s">
        <v>3149</v>
      </c>
      <c r="C296" s="26" t="s">
        <v>2642</v>
      </c>
      <c r="D296" s="26" t="s">
        <v>86</v>
      </c>
      <c r="E296" s="26"/>
      <c r="F296">
        <v>20.318000000000001</v>
      </c>
      <c r="G296" t="s">
        <v>167</v>
      </c>
      <c r="H296">
        <v>262</v>
      </c>
    </row>
    <row r="297" spans="1:8" ht="27.6">
      <c r="A297" t="s">
        <v>3150</v>
      </c>
      <c r="B297" s="26" t="s">
        <v>3149</v>
      </c>
      <c r="C297" s="26" t="s">
        <v>2642</v>
      </c>
      <c r="D297" s="26" t="s">
        <v>86</v>
      </c>
      <c r="E297" s="26" t="s">
        <v>3151</v>
      </c>
      <c r="F297">
        <v>17.254000000000001</v>
      </c>
      <c r="G297" t="s">
        <v>167</v>
      </c>
      <c r="H297">
        <v>262</v>
      </c>
    </row>
    <row r="298" spans="1:8" ht="27.6">
      <c r="A298" t="s">
        <v>3152</v>
      </c>
      <c r="B298" s="26" t="s">
        <v>3149</v>
      </c>
      <c r="C298" s="26" t="s">
        <v>2642</v>
      </c>
      <c r="D298" s="26" t="s">
        <v>86</v>
      </c>
      <c r="E298" s="26" t="s">
        <v>3153</v>
      </c>
      <c r="F298">
        <v>3.0640000000000001</v>
      </c>
      <c r="G298" t="s">
        <v>167</v>
      </c>
      <c r="H298">
        <v>262</v>
      </c>
    </row>
    <row r="299" spans="1:8" ht="27.6">
      <c r="A299" t="s">
        <v>716</v>
      </c>
      <c r="B299" s="26" t="s">
        <v>3154</v>
      </c>
      <c r="C299" s="26" t="s">
        <v>2642</v>
      </c>
      <c r="D299" s="26" t="s">
        <v>86</v>
      </c>
      <c r="E299" s="26" t="s">
        <v>3155</v>
      </c>
      <c r="F299">
        <v>1.4</v>
      </c>
      <c r="G299" t="s">
        <v>236</v>
      </c>
      <c r="H299">
        <v>262</v>
      </c>
    </row>
    <row r="300" spans="1:8" ht="27.6">
      <c r="A300" t="s">
        <v>3156</v>
      </c>
      <c r="B300" s="26" t="s">
        <v>3154</v>
      </c>
      <c r="C300" s="26" t="s">
        <v>2642</v>
      </c>
      <c r="D300" s="26" t="s">
        <v>86</v>
      </c>
      <c r="E300" s="26" t="s">
        <v>3157</v>
      </c>
      <c r="F300">
        <v>3.43</v>
      </c>
      <c r="G300" t="s">
        <v>167</v>
      </c>
      <c r="H300">
        <v>262</v>
      </c>
    </row>
    <row r="301" spans="1:8" ht="27.6">
      <c r="A301" t="s">
        <v>3158</v>
      </c>
      <c r="B301" s="26" t="s">
        <v>3154</v>
      </c>
      <c r="C301" s="26" t="s">
        <v>2642</v>
      </c>
      <c r="D301" s="26" t="s">
        <v>86</v>
      </c>
      <c r="E301" s="26" t="s">
        <v>3159</v>
      </c>
      <c r="F301">
        <v>3.43</v>
      </c>
      <c r="G301" t="s">
        <v>167</v>
      </c>
      <c r="H301">
        <v>262</v>
      </c>
    </row>
    <row r="302" spans="1:8" ht="27.6">
      <c r="A302" t="s">
        <v>87</v>
      </c>
      <c r="B302" s="26" t="s">
        <v>2642</v>
      </c>
      <c r="C302" s="26" t="s">
        <v>88</v>
      </c>
      <c r="D302" s="26"/>
      <c r="E302" s="26"/>
      <c r="H302">
        <v>262</v>
      </c>
    </row>
    <row r="303" spans="1:8" ht="27.6">
      <c r="A303" t="s">
        <v>728</v>
      </c>
      <c r="B303" s="26" t="s">
        <v>3160</v>
      </c>
      <c r="C303" s="26" t="s">
        <v>2642</v>
      </c>
      <c r="D303" s="26" t="s">
        <v>88</v>
      </c>
      <c r="E303" s="26"/>
      <c r="F303">
        <v>30.593</v>
      </c>
      <c r="H303">
        <v>262</v>
      </c>
    </row>
    <row r="304" spans="1:8" ht="27.6">
      <c r="A304" t="s">
        <v>3161</v>
      </c>
      <c r="B304" s="26" t="s">
        <v>3160</v>
      </c>
      <c r="C304" s="26" t="s">
        <v>2642</v>
      </c>
      <c r="D304" s="26" t="s">
        <v>88</v>
      </c>
      <c r="E304" s="26" t="s">
        <v>3162</v>
      </c>
      <c r="F304">
        <v>30.593</v>
      </c>
      <c r="H304">
        <v>262</v>
      </c>
    </row>
    <row r="305" spans="1:8" ht="27.6">
      <c r="A305" t="s">
        <v>731</v>
      </c>
      <c r="B305" s="26" t="s">
        <v>3163</v>
      </c>
      <c r="C305" s="26" t="s">
        <v>2642</v>
      </c>
      <c r="D305" s="26" t="s">
        <v>88</v>
      </c>
      <c r="E305" s="26"/>
      <c r="F305">
        <v>173.72300000000001</v>
      </c>
      <c r="H305">
        <v>262</v>
      </c>
    </row>
    <row r="306" spans="1:8" ht="27.6">
      <c r="A306" t="s">
        <v>3164</v>
      </c>
      <c r="B306" s="26" t="s">
        <v>3163</v>
      </c>
      <c r="C306" s="26" t="s">
        <v>2642</v>
      </c>
      <c r="D306" s="26" t="s">
        <v>88</v>
      </c>
      <c r="E306" s="26" t="s">
        <v>3165</v>
      </c>
      <c r="F306">
        <v>8.3490000000000002</v>
      </c>
      <c r="H306">
        <v>262</v>
      </c>
    </row>
    <row r="307" spans="1:8" ht="27.6">
      <c r="A307" t="s">
        <v>3166</v>
      </c>
      <c r="B307" s="26" t="s">
        <v>3163</v>
      </c>
      <c r="C307" s="26" t="s">
        <v>2642</v>
      </c>
      <c r="D307" s="26" t="s">
        <v>88</v>
      </c>
      <c r="E307" s="26" t="s">
        <v>3167</v>
      </c>
      <c r="F307">
        <v>6.0010000000000003</v>
      </c>
      <c r="H307">
        <v>262</v>
      </c>
    </row>
    <row r="308" spans="1:8" ht="27.6">
      <c r="A308" t="s">
        <v>3168</v>
      </c>
      <c r="B308" s="26" t="s">
        <v>3163</v>
      </c>
      <c r="C308" s="26" t="s">
        <v>2642</v>
      </c>
      <c r="D308" s="26" t="s">
        <v>88</v>
      </c>
      <c r="E308" s="26" t="s">
        <v>3169</v>
      </c>
      <c r="F308">
        <v>4.2249999999999996</v>
      </c>
      <c r="H308">
        <v>262</v>
      </c>
    </row>
    <row r="309" spans="1:8" ht="27.6">
      <c r="A309" t="s">
        <v>3170</v>
      </c>
      <c r="B309" s="26" t="s">
        <v>3163</v>
      </c>
      <c r="C309" s="26" t="s">
        <v>2642</v>
      </c>
      <c r="D309" s="26" t="s">
        <v>88</v>
      </c>
      <c r="E309" s="26" t="s">
        <v>3171</v>
      </c>
      <c r="F309">
        <v>6.0010000000000003</v>
      </c>
      <c r="H309">
        <v>262</v>
      </c>
    </row>
    <row r="310" spans="1:8" ht="27.6">
      <c r="A310" t="s">
        <v>3172</v>
      </c>
      <c r="B310" s="26" t="s">
        <v>3163</v>
      </c>
      <c r="C310" s="26" t="s">
        <v>2642</v>
      </c>
      <c r="D310" s="26" t="s">
        <v>88</v>
      </c>
      <c r="E310" s="26" t="s">
        <v>3173</v>
      </c>
      <c r="F310">
        <v>3.9020000000000001</v>
      </c>
      <c r="H310">
        <v>262</v>
      </c>
    </row>
    <row r="311" spans="1:8" ht="27.6">
      <c r="A311" t="s">
        <v>3174</v>
      </c>
      <c r="B311" s="26" t="s">
        <v>3163</v>
      </c>
      <c r="C311" s="26" t="s">
        <v>2642</v>
      </c>
      <c r="D311" s="26" t="s">
        <v>88</v>
      </c>
      <c r="E311" s="26" t="s">
        <v>3175</v>
      </c>
      <c r="F311">
        <v>4.1050000000000004</v>
      </c>
      <c r="H311">
        <v>262</v>
      </c>
    </row>
    <row r="312" spans="1:8" ht="27.6">
      <c r="A312" t="s">
        <v>3176</v>
      </c>
      <c r="B312" s="26" t="s">
        <v>3163</v>
      </c>
      <c r="C312" s="26" t="s">
        <v>2642</v>
      </c>
      <c r="D312" s="26" t="s">
        <v>88</v>
      </c>
      <c r="E312" s="26" t="s">
        <v>3177</v>
      </c>
      <c r="F312">
        <v>6.0010000000000003</v>
      </c>
      <c r="H312">
        <v>262</v>
      </c>
    </row>
    <row r="313" spans="1:8" ht="27.6">
      <c r="A313" t="s">
        <v>3178</v>
      </c>
      <c r="B313" s="26" t="s">
        <v>3163</v>
      </c>
      <c r="C313" s="26" t="s">
        <v>2642</v>
      </c>
      <c r="D313" s="26" t="s">
        <v>88</v>
      </c>
      <c r="E313" s="26" t="s">
        <v>3179</v>
      </c>
      <c r="F313">
        <v>3.97</v>
      </c>
      <c r="H313">
        <v>262</v>
      </c>
    </row>
    <row r="314" spans="1:8" ht="27.6">
      <c r="A314" t="s">
        <v>3180</v>
      </c>
      <c r="B314" s="26" t="s">
        <v>3163</v>
      </c>
      <c r="C314" s="26" t="s">
        <v>2642</v>
      </c>
      <c r="D314" s="26" t="s">
        <v>88</v>
      </c>
      <c r="E314" s="26" t="s">
        <v>3181</v>
      </c>
      <c r="F314">
        <v>5.8810000000000002</v>
      </c>
      <c r="H314">
        <v>262</v>
      </c>
    </row>
    <row r="315" spans="1:8" ht="27.6">
      <c r="A315" t="s">
        <v>3182</v>
      </c>
      <c r="B315" s="26" t="s">
        <v>3163</v>
      </c>
      <c r="C315" s="26" t="s">
        <v>2642</v>
      </c>
      <c r="D315" s="26" t="s">
        <v>88</v>
      </c>
      <c r="E315" s="26" t="s">
        <v>3183</v>
      </c>
      <c r="F315">
        <v>4.2409999999999997</v>
      </c>
      <c r="H315">
        <v>262</v>
      </c>
    </row>
    <row r="316" spans="1:8" ht="27.6">
      <c r="A316" t="s">
        <v>3184</v>
      </c>
      <c r="B316" s="26" t="s">
        <v>3163</v>
      </c>
      <c r="C316" s="26" t="s">
        <v>2642</v>
      </c>
      <c r="D316" s="26" t="s">
        <v>88</v>
      </c>
      <c r="E316" s="26" t="s">
        <v>3185</v>
      </c>
      <c r="F316">
        <v>4.2560000000000002</v>
      </c>
      <c r="H316">
        <v>262</v>
      </c>
    </row>
    <row r="317" spans="1:8" ht="27.6">
      <c r="A317" t="s">
        <v>3186</v>
      </c>
      <c r="B317" s="26" t="s">
        <v>3163</v>
      </c>
      <c r="C317" s="26" t="s">
        <v>2642</v>
      </c>
      <c r="D317" s="26" t="s">
        <v>88</v>
      </c>
      <c r="E317" s="26" t="s">
        <v>3187</v>
      </c>
      <c r="F317">
        <v>4.2919999999999998</v>
      </c>
      <c r="H317">
        <v>262</v>
      </c>
    </row>
    <row r="318" spans="1:8" ht="27.6">
      <c r="A318" t="s">
        <v>3188</v>
      </c>
      <c r="B318" s="26" t="s">
        <v>3163</v>
      </c>
      <c r="C318" s="26" t="s">
        <v>2642</v>
      </c>
      <c r="D318" s="26" t="s">
        <v>88</v>
      </c>
      <c r="E318" s="26" t="s">
        <v>3189</v>
      </c>
      <c r="F318">
        <v>5.93</v>
      </c>
      <c r="H318">
        <v>262</v>
      </c>
    </row>
    <row r="319" spans="1:8" ht="27.6">
      <c r="A319" t="s">
        <v>3190</v>
      </c>
      <c r="B319" s="26" t="s">
        <v>3163</v>
      </c>
      <c r="C319" s="26" t="s">
        <v>2642</v>
      </c>
      <c r="D319" s="26" t="s">
        <v>88</v>
      </c>
      <c r="E319" s="26" t="s">
        <v>3191</v>
      </c>
      <c r="F319">
        <v>4.0960000000000001</v>
      </c>
      <c r="H319">
        <v>262</v>
      </c>
    </row>
    <row r="320" spans="1:8" ht="27.6">
      <c r="A320" t="s">
        <v>3192</v>
      </c>
      <c r="B320" s="26" t="s">
        <v>3163</v>
      </c>
      <c r="C320" s="26" t="s">
        <v>2642</v>
      </c>
      <c r="D320" s="26" t="s">
        <v>88</v>
      </c>
      <c r="E320" s="26" t="s">
        <v>3193</v>
      </c>
      <c r="F320">
        <v>3.891</v>
      </c>
      <c r="H320">
        <v>262</v>
      </c>
    </row>
    <row r="321" spans="1:8" ht="27.6">
      <c r="A321" t="s">
        <v>3194</v>
      </c>
      <c r="B321" s="26" t="s">
        <v>3163</v>
      </c>
      <c r="C321" s="26" t="s">
        <v>2642</v>
      </c>
      <c r="D321" s="26" t="s">
        <v>88</v>
      </c>
      <c r="E321" s="26" t="s">
        <v>3195</v>
      </c>
      <c r="F321">
        <v>6.0739999999999998</v>
      </c>
      <c r="H321">
        <v>262</v>
      </c>
    </row>
    <row r="322" spans="1:8" ht="27.6">
      <c r="A322" t="s">
        <v>3196</v>
      </c>
      <c r="B322" s="26" t="s">
        <v>3163</v>
      </c>
      <c r="C322" s="26" t="s">
        <v>2642</v>
      </c>
      <c r="D322" s="26" t="s">
        <v>88</v>
      </c>
      <c r="E322" s="26" t="s">
        <v>3197</v>
      </c>
      <c r="F322">
        <v>5.9850000000000003</v>
      </c>
      <c r="H322">
        <v>262</v>
      </c>
    </row>
    <row r="323" spans="1:8" ht="27.6">
      <c r="A323" t="s">
        <v>3198</v>
      </c>
      <c r="B323" s="26" t="s">
        <v>3163</v>
      </c>
      <c r="C323" s="26" t="s">
        <v>2642</v>
      </c>
      <c r="D323" s="26" t="s">
        <v>88</v>
      </c>
      <c r="E323" s="26" t="s">
        <v>3199</v>
      </c>
      <c r="F323">
        <v>4.2210000000000001</v>
      </c>
      <c r="H323">
        <v>262</v>
      </c>
    </row>
    <row r="324" spans="1:8" ht="27.6">
      <c r="A324" t="s">
        <v>3200</v>
      </c>
      <c r="B324" s="26" t="s">
        <v>3163</v>
      </c>
      <c r="C324" s="26" t="s">
        <v>2642</v>
      </c>
      <c r="D324" s="26" t="s">
        <v>88</v>
      </c>
      <c r="E324" s="26" t="s">
        <v>3201</v>
      </c>
      <c r="F324">
        <v>4.2050000000000001</v>
      </c>
      <c r="H324">
        <v>262</v>
      </c>
    </row>
    <row r="325" spans="1:8" ht="27.6">
      <c r="A325" t="s">
        <v>3202</v>
      </c>
      <c r="B325" s="26" t="s">
        <v>3163</v>
      </c>
      <c r="C325" s="26" t="s">
        <v>2642</v>
      </c>
      <c r="D325" s="26" t="s">
        <v>88</v>
      </c>
      <c r="E325" s="26" t="s">
        <v>3203</v>
      </c>
      <c r="F325">
        <v>4.0330000000000004</v>
      </c>
      <c r="H325">
        <v>262</v>
      </c>
    </row>
    <row r="326" spans="1:8" ht="27.6">
      <c r="A326" t="s">
        <v>3204</v>
      </c>
      <c r="B326" s="26" t="s">
        <v>3163</v>
      </c>
      <c r="C326" s="26" t="s">
        <v>2642</v>
      </c>
      <c r="D326" s="26" t="s">
        <v>88</v>
      </c>
      <c r="E326" s="26" t="s">
        <v>3205</v>
      </c>
      <c r="F326">
        <v>5.9850000000000003</v>
      </c>
      <c r="H326">
        <v>262</v>
      </c>
    </row>
    <row r="327" spans="1:8" ht="27.6">
      <c r="A327" t="s">
        <v>3206</v>
      </c>
      <c r="B327" s="26" t="s">
        <v>3163</v>
      </c>
      <c r="C327" s="26" t="s">
        <v>2642</v>
      </c>
      <c r="D327" s="26" t="s">
        <v>88</v>
      </c>
      <c r="E327" s="26" t="s">
        <v>3207</v>
      </c>
      <c r="F327">
        <v>4.2210000000000001</v>
      </c>
      <c r="H327">
        <v>263</v>
      </c>
    </row>
    <row r="328" spans="1:8" ht="27.6">
      <c r="A328" t="s">
        <v>3208</v>
      </c>
      <c r="B328" s="26" t="s">
        <v>3163</v>
      </c>
      <c r="C328" s="26" t="s">
        <v>2642</v>
      </c>
      <c r="D328" s="26" t="s">
        <v>88</v>
      </c>
      <c r="E328" s="26" t="s">
        <v>3209</v>
      </c>
      <c r="F328">
        <v>3.9</v>
      </c>
      <c r="H328">
        <v>263</v>
      </c>
    </row>
    <row r="329" spans="1:8" ht="27.6">
      <c r="A329" t="s">
        <v>3210</v>
      </c>
      <c r="B329" s="26" t="s">
        <v>3163</v>
      </c>
      <c r="C329" s="26" t="s">
        <v>2642</v>
      </c>
      <c r="D329" s="26" t="s">
        <v>88</v>
      </c>
      <c r="E329" s="26" t="s">
        <v>3211</v>
      </c>
      <c r="F329">
        <v>6.0679999999999996</v>
      </c>
      <c r="H329">
        <v>263</v>
      </c>
    </row>
    <row r="330" spans="1:8" ht="27.6">
      <c r="A330" t="s">
        <v>3212</v>
      </c>
      <c r="B330" s="26" t="s">
        <v>3163</v>
      </c>
      <c r="C330" s="26" t="s">
        <v>2642</v>
      </c>
      <c r="D330" s="26" t="s">
        <v>88</v>
      </c>
      <c r="E330" s="26" t="s">
        <v>3213</v>
      </c>
      <c r="F330">
        <v>4.1619999999999999</v>
      </c>
      <c r="H330">
        <v>263</v>
      </c>
    </row>
    <row r="331" spans="1:8" ht="27.6">
      <c r="A331" t="s">
        <v>3214</v>
      </c>
      <c r="B331" s="26" t="s">
        <v>3163</v>
      </c>
      <c r="C331" s="26" t="s">
        <v>2642</v>
      </c>
      <c r="D331" s="26" t="s">
        <v>88</v>
      </c>
      <c r="E331" s="26" t="s">
        <v>3215</v>
      </c>
      <c r="F331">
        <v>4.2290000000000001</v>
      </c>
      <c r="H331">
        <v>263</v>
      </c>
    </row>
    <row r="332" spans="1:8" ht="27.6">
      <c r="A332" t="s">
        <v>3216</v>
      </c>
      <c r="B332" s="26" t="s">
        <v>3163</v>
      </c>
      <c r="C332" s="26" t="s">
        <v>2642</v>
      </c>
      <c r="D332" s="26" t="s">
        <v>88</v>
      </c>
      <c r="E332" s="26" t="s">
        <v>3217</v>
      </c>
      <c r="F332">
        <v>4.1639999999999997</v>
      </c>
      <c r="H332">
        <v>263</v>
      </c>
    </row>
    <row r="333" spans="1:8" ht="27.6">
      <c r="A333" t="s">
        <v>3218</v>
      </c>
      <c r="B333" s="26" t="s">
        <v>3163</v>
      </c>
      <c r="C333" s="26" t="s">
        <v>2642</v>
      </c>
      <c r="D333" s="26" t="s">
        <v>88</v>
      </c>
      <c r="E333" s="26" t="s">
        <v>3219</v>
      </c>
      <c r="F333">
        <v>5.8140000000000001</v>
      </c>
      <c r="H333">
        <v>263</v>
      </c>
    </row>
    <row r="334" spans="1:8" ht="27.6">
      <c r="A334" t="s">
        <v>3220</v>
      </c>
      <c r="B334" s="26" t="s">
        <v>3163</v>
      </c>
      <c r="C334" s="26" t="s">
        <v>2642</v>
      </c>
      <c r="D334" s="26" t="s">
        <v>88</v>
      </c>
      <c r="E334" s="26" t="s">
        <v>3221</v>
      </c>
      <c r="F334">
        <v>0.74</v>
      </c>
      <c r="H334">
        <v>263</v>
      </c>
    </row>
    <row r="335" spans="1:8" ht="27.6">
      <c r="A335" t="s">
        <v>3222</v>
      </c>
      <c r="B335" s="26" t="s">
        <v>3163</v>
      </c>
      <c r="C335" s="26" t="s">
        <v>2642</v>
      </c>
      <c r="D335" s="26" t="s">
        <v>88</v>
      </c>
      <c r="E335" s="26" t="s">
        <v>3223</v>
      </c>
      <c r="F335">
        <v>1.2829999999999999</v>
      </c>
      <c r="H335">
        <v>263</v>
      </c>
    </row>
    <row r="336" spans="1:8" ht="27.6">
      <c r="A336" t="s">
        <v>3224</v>
      </c>
      <c r="B336" s="26" t="s">
        <v>3163</v>
      </c>
      <c r="C336" s="26" t="s">
        <v>2642</v>
      </c>
      <c r="D336" s="26" t="s">
        <v>88</v>
      </c>
      <c r="E336" s="26" t="s">
        <v>3225</v>
      </c>
      <c r="F336">
        <v>5.14</v>
      </c>
      <c r="H336">
        <v>263</v>
      </c>
    </row>
    <row r="337" spans="1:8" ht="27.6">
      <c r="A337" t="s">
        <v>3226</v>
      </c>
      <c r="B337" s="26" t="s">
        <v>3163</v>
      </c>
      <c r="C337" s="26" t="s">
        <v>2642</v>
      </c>
      <c r="D337" s="26" t="s">
        <v>88</v>
      </c>
      <c r="E337" s="26" t="s">
        <v>3227</v>
      </c>
      <c r="F337">
        <v>6.0679999999999996</v>
      </c>
      <c r="H337">
        <v>263</v>
      </c>
    </row>
    <row r="338" spans="1:8" ht="27.6">
      <c r="A338" t="s">
        <v>3228</v>
      </c>
      <c r="B338" s="26" t="s">
        <v>3163</v>
      </c>
      <c r="C338" s="26" t="s">
        <v>2642</v>
      </c>
      <c r="D338" s="26" t="s">
        <v>88</v>
      </c>
      <c r="E338" s="26" t="s">
        <v>3229</v>
      </c>
      <c r="F338">
        <v>6.0010000000000003</v>
      </c>
      <c r="H338">
        <v>263</v>
      </c>
    </row>
    <row r="339" spans="1:8" ht="27.6">
      <c r="A339" t="s">
        <v>3230</v>
      </c>
      <c r="B339" s="26" t="s">
        <v>3163</v>
      </c>
      <c r="C339" s="26" t="s">
        <v>2642</v>
      </c>
      <c r="D339" s="26" t="s">
        <v>88</v>
      </c>
      <c r="E339" s="26" t="s">
        <v>3231</v>
      </c>
      <c r="F339">
        <v>3.8260000000000001</v>
      </c>
      <c r="H339">
        <v>263</v>
      </c>
    </row>
    <row r="340" spans="1:8" ht="27.6">
      <c r="A340" t="s">
        <v>3232</v>
      </c>
      <c r="B340" s="26" t="s">
        <v>3163</v>
      </c>
      <c r="C340" s="26" t="s">
        <v>2642</v>
      </c>
      <c r="D340" s="26" t="s">
        <v>88</v>
      </c>
      <c r="E340" s="26" t="s">
        <v>3233</v>
      </c>
      <c r="F340">
        <v>4.2309999999999999</v>
      </c>
      <c r="H340">
        <v>263</v>
      </c>
    </row>
    <row r="341" spans="1:8" ht="27.6">
      <c r="A341" t="s">
        <v>3234</v>
      </c>
      <c r="B341" s="26" t="s">
        <v>3163</v>
      </c>
      <c r="C341" s="26" t="s">
        <v>2642</v>
      </c>
      <c r="D341" s="26" t="s">
        <v>88</v>
      </c>
      <c r="E341" s="26" t="s">
        <v>3235</v>
      </c>
      <c r="F341">
        <v>4.0990000000000002</v>
      </c>
      <c r="H341">
        <v>263</v>
      </c>
    </row>
    <row r="342" spans="1:8" ht="27.6">
      <c r="A342" t="s">
        <v>3236</v>
      </c>
      <c r="B342" s="26" t="s">
        <v>3163</v>
      </c>
      <c r="C342" s="26" t="s">
        <v>2642</v>
      </c>
      <c r="D342" s="26" t="s">
        <v>88</v>
      </c>
      <c r="E342" s="26" t="s">
        <v>3237</v>
      </c>
      <c r="F342">
        <v>4.1340000000000003</v>
      </c>
      <c r="H342">
        <v>263</v>
      </c>
    </row>
    <row r="343" spans="1:8" ht="27.6">
      <c r="A343" t="s">
        <v>734</v>
      </c>
      <c r="B343" s="26" t="s">
        <v>3238</v>
      </c>
      <c r="C343" s="26" t="s">
        <v>2642</v>
      </c>
      <c r="D343" s="26" t="s">
        <v>88</v>
      </c>
      <c r="E343" s="26"/>
      <c r="F343">
        <v>322.73500000000001</v>
      </c>
      <c r="H343">
        <v>263</v>
      </c>
    </row>
    <row r="344" spans="1:8" ht="27.6">
      <c r="A344" t="s">
        <v>3239</v>
      </c>
      <c r="B344" s="26" t="s">
        <v>3238</v>
      </c>
      <c r="C344" s="26" t="s">
        <v>2642</v>
      </c>
      <c r="D344" s="26" t="s">
        <v>88</v>
      </c>
      <c r="E344" s="26" t="s">
        <v>3240</v>
      </c>
      <c r="F344">
        <v>0.08</v>
      </c>
      <c r="H344">
        <v>263</v>
      </c>
    </row>
    <row r="345" spans="1:8" ht="27.6">
      <c r="A345" t="s">
        <v>3241</v>
      </c>
      <c r="B345" s="26" t="s">
        <v>3238</v>
      </c>
      <c r="C345" s="26" t="s">
        <v>2642</v>
      </c>
      <c r="D345" s="26" t="s">
        <v>88</v>
      </c>
      <c r="E345" s="26" t="s">
        <v>3242</v>
      </c>
      <c r="F345">
        <v>0.377</v>
      </c>
      <c r="H345">
        <v>263</v>
      </c>
    </row>
    <row r="346" spans="1:8" ht="27.6">
      <c r="A346" t="s">
        <v>3243</v>
      </c>
      <c r="B346" s="26" t="s">
        <v>3238</v>
      </c>
      <c r="C346" s="26" t="s">
        <v>2642</v>
      </c>
      <c r="D346" s="26" t="s">
        <v>88</v>
      </c>
      <c r="E346" s="26" t="s">
        <v>3244</v>
      </c>
      <c r="F346">
        <v>3.0249999999999999</v>
      </c>
      <c r="H346">
        <v>263</v>
      </c>
    </row>
    <row r="347" spans="1:8" ht="27.6">
      <c r="A347" t="s">
        <v>3245</v>
      </c>
      <c r="B347" s="26" t="s">
        <v>3238</v>
      </c>
      <c r="C347" s="26" t="s">
        <v>2642</v>
      </c>
      <c r="D347" s="26" t="s">
        <v>88</v>
      </c>
      <c r="E347" s="26" t="s">
        <v>3246</v>
      </c>
      <c r="F347">
        <v>3.3639999999999999</v>
      </c>
      <c r="H347">
        <v>263</v>
      </c>
    </row>
    <row r="348" spans="1:8" ht="27.6">
      <c r="A348" t="s">
        <v>3247</v>
      </c>
      <c r="B348" s="26" t="s">
        <v>3238</v>
      </c>
      <c r="C348" s="26" t="s">
        <v>2642</v>
      </c>
      <c r="D348" s="26" t="s">
        <v>88</v>
      </c>
      <c r="E348" s="26" t="s">
        <v>3248</v>
      </c>
      <c r="F348">
        <v>2.88</v>
      </c>
      <c r="H348">
        <v>263</v>
      </c>
    </row>
    <row r="349" spans="1:8" ht="27.6">
      <c r="A349" t="s">
        <v>3249</v>
      </c>
      <c r="B349" s="26" t="s">
        <v>3238</v>
      </c>
      <c r="C349" s="26" t="s">
        <v>2642</v>
      </c>
      <c r="D349" s="26" t="s">
        <v>88</v>
      </c>
      <c r="E349" s="26" t="s">
        <v>3250</v>
      </c>
      <c r="F349">
        <v>0.04</v>
      </c>
      <c r="H349">
        <v>263</v>
      </c>
    </row>
    <row r="350" spans="1:8" ht="27.6">
      <c r="A350" t="s">
        <v>3251</v>
      </c>
      <c r="B350" s="26" t="s">
        <v>3238</v>
      </c>
      <c r="C350" s="26" t="s">
        <v>2642</v>
      </c>
      <c r="D350" s="26" t="s">
        <v>88</v>
      </c>
      <c r="E350" s="26" t="s">
        <v>3252</v>
      </c>
      <c r="F350">
        <v>0.38600000000000001</v>
      </c>
      <c r="H350">
        <v>263</v>
      </c>
    </row>
    <row r="351" spans="1:8" ht="27.6">
      <c r="A351" t="s">
        <v>3253</v>
      </c>
      <c r="B351" s="26" t="s">
        <v>3238</v>
      </c>
      <c r="C351" s="26" t="s">
        <v>2642</v>
      </c>
      <c r="D351" s="26" t="s">
        <v>88</v>
      </c>
      <c r="E351" s="26" t="s">
        <v>3254</v>
      </c>
      <c r="F351">
        <v>8.2000000000000003E-2</v>
      </c>
      <c r="H351">
        <v>263</v>
      </c>
    </row>
    <row r="352" spans="1:8" ht="27.6">
      <c r="A352" t="s">
        <v>3255</v>
      </c>
      <c r="B352" s="26" t="s">
        <v>3238</v>
      </c>
      <c r="C352" s="26" t="s">
        <v>2642</v>
      </c>
      <c r="D352" s="26" t="s">
        <v>88</v>
      </c>
      <c r="E352" s="26" t="s">
        <v>3256</v>
      </c>
      <c r="F352">
        <v>0.105</v>
      </c>
      <c r="H352">
        <v>263</v>
      </c>
    </row>
    <row r="353" spans="1:8" ht="27.6">
      <c r="A353" t="s">
        <v>3257</v>
      </c>
      <c r="B353" s="26" t="s">
        <v>3238</v>
      </c>
      <c r="C353" s="26" t="s">
        <v>2642</v>
      </c>
      <c r="D353" s="26" t="s">
        <v>88</v>
      </c>
      <c r="E353" s="26" t="s">
        <v>3258</v>
      </c>
      <c r="F353">
        <v>0.08</v>
      </c>
      <c r="H353">
        <v>263</v>
      </c>
    </row>
    <row r="354" spans="1:8" ht="27.6">
      <c r="A354" t="s">
        <v>3259</v>
      </c>
      <c r="B354" s="26" t="s">
        <v>3238</v>
      </c>
      <c r="C354" s="26" t="s">
        <v>2642</v>
      </c>
      <c r="D354" s="26" t="s">
        <v>88</v>
      </c>
      <c r="E354" s="26" t="s">
        <v>3260</v>
      </c>
      <c r="F354">
        <v>5.3999999999999999E-2</v>
      </c>
      <c r="H354">
        <v>263</v>
      </c>
    </row>
    <row r="355" spans="1:8" ht="27.6">
      <c r="A355" t="s">
        <v>3261</v>
      </c>
      <c r="B355" s="26" t="s">
        <v>3238</v>
      </c>
      <c r="C355" s="26" t="s">
        <v>2642</v>
      </c>
      <c r="D355" s="26" t="s">
        <v>88</v>
      </c>
      <c r="E355" s="26" t="s">
        <v>3262</v>
      </c>
      <c r="F355">
        <v>4.0220000000000002</v>
      </c>
      <c r="H355">
        <v>263</v>
      </c>
    </row>
    <row r="356" spans="1:8" ht="27.6">
      <c r="A356" t="s">
        <v>3263</v>
      </c>
      <c r="B356" s="26" t="s">
        <v>3238</v>
      </c>
      <c r="C356" s="26" t="s">
        <v>2642</v>
      </c>
      <c r="D356" s="26" t="s">
        <v>88</v>
      </c>
      <c r="E356" s="26" t="s">
        <v>3264</v>
      </c>
      <c r="F356">
        <v>0.502</v>
      </c>
      <c r="H356">
        <v>263</v>
      </c>
    </row>
    <row r="357" spans="1:8" ht="27.6">
      <c r="A357" t="s">
        <v>3265</v>
      </c>
      <c r="B357" s="26" t="s">
        <v>3238</v>
      </c>
      <c r="C357" s="26" t="s">
        <v>2642</v>
      </c>
      <c r="D357" s="26" t="s">
        <v>88</v>
      </c>
      <c r="E357" s="26" t="s">
        <v>3266</v>
      </c>
      <c r="F357">
        <v>4.274</v>
      </c>
      <c r="H357">
        <v>263</v>
      </c>
    </row>
    <row r="358" spans="1:8" ht="27.6">
      <c r="A358" t="s">
        <v>3267</v>
      </c>
      <c r="B358" s="26" t="s">
        <v>3238</v>
      </c>
      <c r="C358" s="26" t="s">
        <v>2642</v>
      </c>
      <c r="D358" s="26" t="s">
        <v>88</v>
      </c>
      <c r="E358" s="26" t="s">
        <v>3268</v>
      </c>
      <c r="F358">
        <v>0.35699999999999998</v>
      </c>
      <c r="H358">
        <v>263</v>
      </c>
    </row>
    <row r="359" spans="1:8" ht="27.6">
      <c r="A359" t="s">
        <v>3269</v>
      </c>
      <c r="B359" s="26" t="s">
        <v>3238</v>
      </c>
      <c r="C359" s="26" t="s">
        <v>2642</v>
      </c>
      <c r="D359" s="26" t="s">
        <v>88</v>
      </c>
      <c r="E359" s="26" t="s">
        <v>3270</v>
      </c>
      <c r="F359">
        <v>3.5000000000000003E-2</v>
      </c>
      <c r="H359">
        <v>263</v>
      </c>
    </row>
    <row r="360" spans="1:8" ht="27.6">
      <c r="A360" t="s">
        <v>3271</v>
      </c>
      <c r="B360" s="26" t="s">
        <v>3238</v>
      </c>
      <c r="C360" s="26" t="s">
        <v>2642</v>
      </c>
      <c r="D360" s="26" t="s">
        <v>88</v>
      </c>
      <c r="E360" s="26" t="s">
        <v>3272</v>
      </c>
      <c r="F360">
        <v>0.38600000000000001</v>
      </c>
      <c r="H360">
        <v>263</v>
      </c>
    </row>
    <row r="361" spans="1:8" ht="27.6">
      <c r="A361" t="s">
        <v>3273</v>
      </c>
      <c r="B361" s="26" t="s">
        <v>3238</v>
      </c>
      <c r="C361" s="26" t="s">
        <v>2642</v>
      </c>
      <c r="D361" s="26" t="s">
        <v>88</v>
      </c>
      <c r="E361" s="26" t="s">
        <v>3274</v>
      </c>
      <c r="F361">
        <v>8.5000000000000006E-2</v>
      </c>
      <c r="H361">
        <v>263</v>
      </c>
    </row>
    <row r="362" spans="1:8" ht="27.6">
      <c r="A362" t="s">
        <v>3275</v>
      </c>
      <c r="B362" s="26" t="s">
        <v>3238</v>
      </c>
      <c r="C362" s="26" t="s">
        <v>2642</v>
      </c>
      <c r="D362" s="26" t="s">
        <v>88</v>
      </c>
      <c r="E362" s="26" t="s">
        <v>3276</v>
      </c>
      <c r="F362">
        <v>5.1539999999999999</v>
      </c>
      <c r="H362">
        <v>263</v>
      </c>
    </row>
    <row r="363" spans="1:8" ht="27.6">
      <c r="A363" t="s">
        <v>3277</v>
      </c>
      <c r="B363" s="26" t="s">
        <v>3238</v>
      </c>
      <c r="C363" s="26" t="s">
        <v>2642</v>
      </c>
      <c r="D363" s="26" t="s">
        <v>88</v>
      </c>
      <c r="E363" s="26" t="s">
        <v>3278</v>
      </c>
      <c r="F363">
        <v>0.48299999999999998</v>
      </c>
      <c r="H363">
        <v>263</v>
      </c>
    </row>
    <row r="364" spans="1:8" ht="27.6">
      <c r="A364" t="s">
        <v>3279</v>
      </c>
      <c r="B364" s="26" t="s">
        <v>3238</v>
      </c>
      <c r="C364" s="26" t="s">
        <v>2642</v>
      </c>
      <c r="D364" s="26" t="s">
        <v>88</v>
      </c>
      <c r="E364" s="26" t="s">
        <v>3280</v>
      </c>
      <c r="F364">
        <v>0.52300000000000002</v>
      </c>
      <c r="H364">
        <v>263</v>
      </c>
    </row>
    <row r="365" spans="1:8" ht="27.6">
      <c r="A365" t="s">
        <v>3281</v>
      </c>
      <c r="B365" s="26" t="s">
        <v>3238</v>
      </c>
      <c r="C365" s="26" t="s">
        <v>2642</v>
      </c>
      <c r="D365" s="26" t="s">
        <v>88</v>
      </c>
      <c r="E365" s="26" t="s">
        <v>3282</v>
      </c>
      <c r="F365">
        <v>2.8000000000000001E-2</v>
      </c>
      <c r="H365">
        <v>263</v>
      </c>
    </row>
    <row r="366" spans="1:8" ht="27.6">
      <c r="A366" t="s">
        <v>3283</v>
      </c>
      <c r="B366" s="26" t="s">
        <v>3238</v>
      </c>
      <c r="C366" s="26" t="s">
        <v>2642</v>
      </c>
      <c r="D366" s="26" t="s">
        <v>88</v>
      </c>
      <c r="E366" s="26" t="s">
        <v>3284</v>
      </c>
      <c r="F366">
        <v>0.105</v>
      </c>
      <c r="H366">
        <v>263</v>
      </c>
    </row>
    <row r="367" spans="1:8" ht="27.6">
      <c r="A367" t="s">
        <v>3285</v>
      </c>
      <c r="B367" s="26" t="s">
        <v>3238</v>
      </c>
      <c r="C367" s="26" t="s">
        <v>2642</v>
      </c>
      <c r="D367" s="26" t="s">
        <v>88</v>
      </c>
      <c r="E367" s="26" t="s">
        <v>3286</v>
      </c>
      <c r="F367">
        <v>0.52200000000000002</v>
      </c>
      <c r="H367">
        <v>263</v>
      </c>
    </row>
    <row r="368" spans="1:8" ht="27.6">
      <c r="A368" t="s">
        <v>3287</v>
      </c>
      <c r="B368" s="26" t="s">
        <v>3238</v>
      </c>
      <c r="C368" s="26" t="s">
        <v>2642</v>
      </c>
      <c r="D368" s="26" t="s">
        <v>88</v>
      </c>
      <c r="E368" s="26" t="s">
        <v>3288</v>
      </c>
      <c r="F368">
        <v>0.105</v>
      </c>
      <c r="H368">
        <v>263</v>
      </c>
    </row>
    <row r="369" spans="1:8" ht="27.6">
      <c r="A369" t="s">
        <v>3289</v>
      </c>
      <c r="B369" s="26" t="s">
        <v>3238</v>
      </c>
      <c r="C369" s="26" t="s">
        <v>2642</v>
      </c>
      <c r="D369" s="26" t="s">
        <v>88</v>
      </c>
      <c r="E369" s="26" t="s">
        <v>3290</v>
      </c>
      <c r="F369">
        <v>7.6999999999999999E-2</v>
      </c>
      <c r="H369">
        <v>263</v>
      </c>
    </row>
    <row r="370" spans="1:8" ht="27.6">
      <c r="A370" t="s">
        <v>3291</v>
      </c>
      <c r="B370" s="26" t="s">
        <v>3238</v>
      </c>
      <c r="C370" s="26" t="s">
        <v>2642</v>
      </c>
      <c r="D370" s="26" t="s">
        <v>88</v>
      </c>
      <c r="E370" s="26" t="s">
        <v>3292</v>
      </c>
      <c r="F370">
        <v>4.2939999999999996</v>
      </c>
      <c r="H370">
        <v>263</v>
      </c>
    </row>
    <row r="371" spans="1:8" ht="27.6">
      <c r="A371" t="s">
        <v>3293</v>
      </c>
      <c r="B371" s="26" t="s">
        <v>3238</v>
      </c>
      <c r="C371" s="26" t="s">
        <v>2642</v>
      </c>
      <c r="D371" s="26" t="s">
        <v>88</v>
      </c>
      <c r="E371" s="26" t="s">
        <v>3294</v>
      </c>
      <c r="F371">
        <v>0.503</v>
      </c>
      <c r="H371">
        <v>263</v>
      </c>
    </row>
    <row r="372" spans="1:8" ht="27.6">
      <c r="A372" t="s">
        <v>3295</v>
      </c>
      <c r="B372" s="26" t="s">
        <v>3238</v>
      </c>
      <c r="C372" s="26" t="s">
        <v>2642</v>
      </c>
      <c r="D372" s="26" t="s">
        <v>88</v>
      </c>
      <c r="E372" s="26" t="s">
        <v>3296</v>
      </c>
      <c r="F372">
        <v>4.8000000000000001E-2</v>
      </c>
      <c r="H372">
        <v>263</v>
      </c>
    </row>
    <row r="373" spans="1:8" ht="27.6">
      <c r="A373" t="s">
        <v>3297</v>
      </c>
      <c r="B373" s="26" t="s">
        <v>3238</v>
      </c>
      <c r="C373" s="26" t="s">
        <v>2642</v>
      </c>
      <c r="D373" s="26" t="s">
        <v>88</v>
      </c>
      <c r="E373" s="26" t="s">
        <v>3298</v>
      </c>
      <c r="F373">
        <v>0.52200000000000002</v>
      </c>
      <c r="H373">
        <v>263</v>
      </c>
    </row>
    <row r="374" spans="1:8" ht="27.6">
      <c r="A374" t="s">
        <v>3299</v>
      </c>
      <c r="B374" s="26" t="s">
        <v>3238</v>
      </c>
      <c r="C374" s="26" t="s">
        <v>2642</v>
      </c>
      <c r="D374" s="26" t="s">
        <v>88</v>
      </c>
      <c r="E374" s="26" t="s">
        <v>3300</v>
      </c>
      <c r="F374">
        <v>0.52300000000000002</v>
      </c>
      <c r="H374">
        <v>263</v>
      </c>
    </row>
    <row r="375" spans="1:8" ht="27.6">
      <c r="A375" t="s">
        <v>3301</v>
      </c>
      <c r="B375" s="26" t="s">
        <v>3238</v>
      </c>
      <c r="C375" s="26" t="s">
        <v>2642</v>
      </c>
      <c r="D375" s="26" t="s">
        <v>88</v>
      </c>
      <c r="E375" s="26" t="s">
        <v>3302</v>
      </c>
      <c r="F375">
        <v>7.6999999999999999E-2</v>
      </c>
      <c r="H375">
        <v>263</v>
      </c>
    </row>
    <row r="376" spans="1:8" ht="27.6">
      <c r="A376" t="s">
        <v>3303</v>
      </c>
      <c r="B376" s="26" t="s">
        <v>3238</v>
      </c>
      <c r="C376" s="26" t="s">
        <v>2642</v>
      </c>
      <c r="D376" s="26" t="s">
        <v>88</v>
      </c>
      <c r="E376" s="26" t="s">
        <v>3304</v>
      </c>
      <c r="F376">
        <v>7.6999999999999999E-2</v>
      </c>
      <c r="H376">
        <v>263</v>
      </c>
    </row>
    <row r="377" spans="1:8" ht="27.6">
      <c r="A377" t="s">
        <v>3305</v>
      </c>
      <c r="B377" s="26" t="s">
        <v>3238</v>
      </c>
      <c r="C377" s="26" t="s">
        <v>2642</v>
      </c>
      <c r="D377" s="26" t="s">
        <v>88</v>
      </c>
      <c r="E377" s="26" t="s">
        <v>3306</v>
      </c>
      <c r="F377">
        <v>4.274</v>
      </c>
      <c r="H377">
        <v>263</v>
      </c>
    </row>
    <row r="378" spans="1:8" ht="27.6">
      <c r="A378" t="s">
        <v>3307</v>
      </c>
      <c r="B378" s="26" t="s">
        <v>3238</v>
      </c>
      <c r="C378" s="26" t="s">
        <v>2642</v>
      </c>
      <c r="D378" s="26" t="s">
        <v>88</v>
      </c>
      <c r="E378" s="26" t="s">
        <v>3308</v>
      </c>
      <c r="F378">
        <v>8.5000000000000006E-2</v>
      </c>
      <c r="H378">
        <v>263</v>
      </c>
    </row>
    <row r="379" spans="1:8" ht="27.6">
      <c r="A379" t="s">
        <v>3309</v>
      </c>
      <c r="B379" s="26" t="s">
        <v>3238</v>
      </c>
      <c r="C379" s="26" t="s">
        <v>2642</v>
      </c>
      <c r="D379" s="26" t="s">
        <v>88</v>
      </c>
      <c r="E379" s="26" t="s">
        <v>3310</v>
      </c>
      <c r="F379">
        <v>4.2939999999999996</v>
      </c>
      <c r="H379">
        <v>263</v>
      </c>
    </row>
    <row r="380" spans="1:8" ht="27.6">
      <c r="A380" t="s">
        <v>3311</v>
      </c>
      <c r="B380" s="26" t="s">
        <v>3238</v>
      </c>
      <c r="C380" s="26" t="s">
        <v>2642</v>
      </c>
      <c r="D380" s="26" t="s">
        <v>88</v>
      </c>
      <c r="E380" s="26" t="s">
        <v>3312</v>
      </c>
      <c r="F380">
        <v>3.9790000000000001</v>
      </c>
      <c r="H380">
        <v>263</v>
      </c>
    </row>
    <row r="381" spans="1:8" ht="27.6">
      <c r="A381" t="s">
        <v>3313</v>
      </c>
      <c r="B381" s="26" t="s">
        <v>3238</v>
      </c>
      <c r="C381" s="26" t="s">
        <v>2642</v>
      </c>
      <c r="D381" s="26" t="s">
        <v>88</v>
      </c>
      <c r="E381" s="26" t="s">
        <v>3314</v>
      </c>
      <c r="F381">
        <v>8.5000000000000006E-2</v>
      </c>
      <c r="H381">
        <v>263</v>
      </c>
    </row>
    <row r="382" spans="1:8" ht="27.6">
      <c r="A382" t="s">
        <v>3315</v>
      </c>
      <c r="B382" s="26" t="s">
        <v>3238</v>
      </c>
      <c r="C382" s="26" t="s">
        <v>2642</v>
      </c>
      <c r="D382" s="26" t="s">
        <v>88</v>
      </c>
      <c r="E382" s="26" t="s">
        <v>3316</v>
      </c>
      <c r="F382">
        <v>8.5000000000000006E-2</v>
      </c>
      <c r="H382">
        <v>263</v>
      </c>
    </row>
    <row r="383" spans="1:8" ht="27.6">
      <c r="A383" t="s">
        <v>3317</v>
      </c>
      <c r="B383" s="26" t="s">
        <v>3238</v>
      </c>
      <c r="C383" s="26" t="s">
        <v>2642</v>
      </c>
      <c r="D383" s="26" t="s">
        <v>88</v>
      </c>
      <c r="E383" s="26" t="s">
        <v>3318</v>
      </c>
      <c r="F383">
        <v>0.52200000000000002</v>
      </c>
      <c r="H383">
        <v>263</v>
      </c>
    </row>
    <row r="384" spans="1:8" ht="27.6">
      <c r="A384" t="s">
        <v>3319</v>
      </c>
      <c r="B384" s="26" t="s">
        <v>3238</v>
      </c>
      <c r="C384" s="26" t="s">
        <v>2642</v>
      </c>
      <c r="D384" s="26" t="s">
        <v>88</v>
      </c>
      <c r="E384" s="26" t="s">
        <v>3320</v>
      </c>
      <c r="F384">
        <v>4.8000000000000001E-2</v>
      </c>
      <c r="H384">
        <v>263</v>
      </c>
    </row>
    <row r="385" spans="1:8" ht="27.6">
      <c r="A385" t="s">
        <v>3321</v>
      </c>
      <c r="B385" s="26" t="s">
        <v>3238</v>
      </c>
      <c r="C385" s="26" t="s">
        <v>2642</v>
      </c>
      <c r="D385" s="26" t="s">
        <v>88</v>
      </c>
      <c r="E385" s="26" t="s">
        <v>3322</v>
      </c>
      <c r="F385">
        <v>4.2939999999999996</v>
      </c>
      <c r="H385">
        <v>263</v>
      </c>
    </row>
    <row r="386" spans="1:8" ht="27.6">
      <c r="A386" t="s">
        <v>3323</v>
      </c>
      <c r="B386" s="26" t="s">
        <v>3238</v>
      </c>
      <c r="C386" s="26" t="s">
        <v>2642</v>
      </c>
      <c r="D386" s="26" t="s">
        <v>88</v>
      </c>
      <c r="E386" s="26" t="s">
        <v>3324</v>
      </c>
      <c r="F386">
        <v>5.1340000000000003</v>
      </c>
      <c r="H386">
        <v>263</v>
      </c>
    </row>
    <row r="387" spans="1:8" ht="27.6">
      <c r="A387" t="s">
        <v>3325</v>
      </c>
      <c r="B387" s="26" t="s">
        <v>3238</v>
      </c>
      <c r="C387" s="26" t="s">
        <v>2642</v>
      </c>
      <c r="D387" s="26" t="s">
        <v>88</v>
      </c>
      <c r="E387" s="26" t="s">
        <v>3326</v>
      </c>
      <c r="F387">
        <v>0.52500000000000002</v>
      </c>
      <c r="H387">
        <v>263</v>
      </c>
    </row>
    <row r="388" spans="1:8" ht="27.6">
      <c r="A388" t="s">
        <v>3327</v>
      </c>
      <c r="B388" s="26" t="s">
        <v>3238</v>
      </c>
      <c r="C388" s="26" t="s">
        <v>2642</v>
      </c>
      <c r="D388" s="26" t="s">
        <v>88</v>
      </c>
      <c r="E388" s="26" t="s">
        <v>3328</v>
      </c>
      <c r="F388">
        <v>0.505</v>
      </c>
      <c r="H388">
        <v>263</v>
      </c>
    </row>
    <row r="389" spans="1:8" ht="27.6">
      <c r="A389" t="s">
        <v>3329</v>
      </c>
      <c r="B389" s="26" t="s">
        <v>3238</v>
      </c>
      <c r="C389" s="26" t="s">
        <v>2642</v>
      </c>
      <c r="D389" s="26" t="s">
        <v>88</v>
      </c>
      <c r="E389" s="26" t="s">
        <v>3330</v>
      </c>
      <c r="F389">
        <v>4.8000000000000001E-2</v>
      </c>
      <c r="H389">
        <v>263</v>
      </c>
    </row>
    <row r="390" spans="1:8" ht="27.6">
      <c r="A390" t="s">
        <v>3331</v>
      </c>
      <c r="B390" s="26" t="s">
        <v>3238</v>
      </c>
      <c r="C390" s="26" t="s">
        <v>2642</v>
      </c>
      <c r="D390" s="26" t="s">
        <v>88</v>
      </c>
      <c r="E390" s="26" t="s">
        <v>3332</v>
      </c>
      <c r="F390">
        <v>7.6999999999999999E-2</v>
      </c>
      <c r="H390">
        <v>263</v>
      </c>
    </row>
    <row r="391" spans="1:8" ht="27.6">
      <c r="A391" t="s">
        <v>3333</v>
      </c>
      <c r="B391" s="26" t="s">
        <v>3238</v>
      </c>
      <c r="C391" s="26" t="s">
        <v>2642</v>
      </c>
      <c r="D391" s="26" t="s">
        <v>88</v>
      </c>
      <c r="E391" s="26" t="s">
        <v>3334</v>
      </c>
      <c r="F391">
        <v>4.8000000000000001E-2</v>
      </c>
      <c r="H391">
        <v>263</v>
      </c>
    </row>
    <row r="392" spans="1:8" ht="27.6">
      <c r="A392" t="s">
        <v>3335</v>
      </c>
      <c r="B392" s="26" t="s">
        <v>3238</v>
      </c>
      <c r="C392" s="26" t="s">
        <v>2642</v>
      </c>
      <c r="D392" s="26" t="s">
        <v>88</v>
      </c>
      <c r="E392" s="26" t="s">
        <v>3336</v>
      </c>
      <c r="F392">
        <v>0.64200000000000002</v>
      </c>
      <c r="H392">
        <v>263</v>
      </c>
    </row>
    <row r="393" spans="1:8" ht="27.6">
      <c r="A393" t="s">
        <v>3337</v>
      </c>
      <c r="B393" s="26" t="s">
        <v>3238</v>
      </c>
      <c r="C393" s="26" t="s">
        <v>2642</v>
      </c>
      <c r="D393" s="26" t="s">
        <v>88</v>
      </c>
      <c r="E393" s="26" t="s">
        <v>3338</v>
      </c>
      <c r="F393">
        <v>4.8000000000000001E-2</v>
      </c>
      <c r="H393">
        <v>263</v>
      </c>
    </row>
    <row r="394" spans="1:8" ht="27.6">
      <c r="A394" t="s">
        <v>3339</v>
      </c>
      <c r="B394" s="26" t="s">
        <v>3238</v>
      </c>
      <c r="C394" s="26" t="s">
        <v>2642</v>
      </c>
      <c r="D394" s="26" t="s">
        <v>88</v>
      </c>
      <c r="E394" s="26" t="s">
        <v>3340</v>
      </c>
      <c r="F394">
        <v>4.8000000000000001E-2</v>
      </c>
      <c r="H394">
        <v>263</v>
      </c>
    </row>
    <row r="395" spans="1:8" ht="27.6">
      <c r="A395" t="s">
        <v>3341</v>
      </c>
      <c r="B395" s="26" t="s">
        <v>3238</v>
      </c>
      <c r="C395" s="26" t="s">
        <v>2642</v>
      </c>
      <c r="D395" s="26" t="s">
        <v>88</v>
      </c>
      <c r="E395" s="26" t="s">
        <v>3342</v>
      </c>
      <c r="F395">
        <v>3.9790000000000001</v>
      </c>
      <c r="H395">
        <v>263</v>
      </c>
    </row>
    <row r="396" spans="1:8" ht="27.6">
      <c r="A396" t="s">
        <v>3343</v>
      </c>
      <c r="B396" s="26" t="s">
        <v>3238</v>
      </c>
      <c r="C396" s="26" t="s">
        <v>2642</v>
      </c>
      <c r="D396" s="26" t="s">
        <v>88</v>
      </c>
      <c r="E396" s="26" t="s">
        <v>3344</v>
      </c>
      <c r="F396">
        <v>4.0220000000000002</v>
      </c>
      <c r="H396">
        <v>263</v>
      </c>
    </row>
    <row r="397" spans="1:8" ht="27.6">
      <c r="A397" t="s">
        <v>3345</v>
      </c>
      <c r="B397" s="26" t="s">
        <v>3238</v>
      </c>
      <c r="C397" s="26" t="s">
        <v>2642</v>
      </c>
      <c r="D397" s="26" t="s">
        <v>88</v>
      </c>
      <c r="E397" s="26" t="s">
        <v>3346</v>
      </c>
      <c r="F397">
        <v>5.1230000000000002</v>
      </c>
      <c r="H397">
        <v>263</v>
      </c>
    </row>
    <row r="398" spans="1:8" ht="27.6">
      <c r="A398" t="s">
        <v>3347</v>
      </c>
      <c r="B398" s="26" t="s">
        <v>3238</v>
      </c>
      <c r="C398" s="26" t="s">
        <v>2642</v>
      </c>
      <c r="D398" s="26" t="s">
        <v>88</v>
      </c>
      <c r="E398" s="26" t="s">
        <v>3348</v>
      </c>
      <c r="F398">
        <v>5.1180000000000003</v>
      </c>
      <c r="H398">
        <v>263</v>
      </c>
    </row>
    <row r="399" spans="1:8" ht="27.6">
      <c r="A399" t="s">
        <v>3349</v>
      </c>
      <c r="B399" s="26" t="s">
        <v>3238</v>
      </c>
      <c r="C399" s="26" t="s">
        <v>2642</v>
      </c>
      <c r="D399" s="26" t="s">
        <v>88</v>
      </c>
      <c r="E399" s="26" t="s">
        <v>3350</v>
      </c>
      <c r="F399">
        <v>3.9580000000000002</v>
      </c>
      <c r="H399">
        <v>263</v>
      </c>
    </row>
    <row r="400" spans="1:8" ht="27.6">
      <c r="A400" t="s">
        <v>3351</v>
      </c>
      <c r="B400" s="26" t="s">
        <v>3238</v>
      </c>
      <c r="C400" s="26" t="s">
        <v>2642</v>
      </c>
      <c r="D400" s="26" t="s">
        <v>88</v>
      </c>
      <c r="E400" s="26" t="s">
        <v>3352</v>
      </c>
      <c r="F400">
        <v>8.5000000000000006E-2</v>
      </c>
      <c r="H400">
        <v>263</v>
      </c>
    </row>
    <row r="401" spans="1:8" ht="27.6">
      <c r="A401" t="s">
        <v>3353</v>
      </c>
      <c r="B401" s="26" t="s">
        <v>3238</v>
      </c>
      <c r="C401" s="26" t="s">
        <v>2642</v>
      </c>
      <c r="D401" s="26" t="s">
        <v>88</v>
      </c>
      <c r="E401" s="26" t="s">
        <v>3354</v>
      </c>
      <c r="F401">
        <v>3.9380000000000002</v>
      </c>
      <c r="H401">
        <v>263</v>
      </c>
    </row>
    <row r="402" spans="1:8" ht="27.6">
      <c r="A402" t="s">
        <v>3355</v>
      </c>
      <c r="B402" s="26" t="s">
        <v>3238</v>
      </c>
      <c r="C402" s="26" t="s">
        <v>2642</v>
      </c>
      <c r="D402" s="26" t="s">
        <v>88</v>
      </c>
      <c r="E402" s="26" t="s">
        <v>3356</v>
      </c>
      <c r="F402">
        <v>3.2949999999999999</v>
      </c>
      <c r="H402">
        <v>263</v>
      </c>
    </row>
    <row r="403" spans="1:8" ht="27.6">
      <c r="A403" t="s">
        <v>3357</v>
      </c>
      <c r="B403" s="26" t="s">
        <v>3238</v>
      </c>
      <c r="C403" s="26" t="s">
        <v>2642</v>
      </c>
      <c r="D403" s="26" t="s">
        <v>88</v>
      </c>
      <c r="E403" s="26" t="s">
        <v>3358</v>
      </c>
      <c r="F403">
        <v>3.306</v>
      </c>
      <c r="H403">
        <v>263</v>
      </c>
    </row>
    <row r="404" spans="1:8" ht="27.6">
      <c r="A404" t="s">
        <v>3359</v>
      </c>
      <c r="B404" s="26" t="s">
        <v>3238</v>
      </c>
      <c r="C404" s="26" t="s">
        <v>2642</v>
      </c>
      <c r="D404" s="26" t="s">
        <v>88</v>
      </c>
      <c r="E404" s="26" t="s">
        <v>3360</v>
      </c>
      <c r="F404">
        <v>5.1340000000000003</v>
      </c>
      <c r="H404">
        <v>263</v>
      </c>
    </row>
    <row r="405" spans="1:8" ht="27.6">
      <c r="A405" t="s">
        <v>3361</v>
      </c>
      <c r="B405" s="26" t="s">
        <v>3238</v>
      </c>
      <c r="C405" s="26" t="s">
        <v>2642</v>
      </c>
      <c r="D405" s="26" t="s">
        <v>88</v>
      </c>
      <c r="E405" s="26" t="s">
        <v>3362</v>
      </c>
      <c r="F405">
        <v>0.377</v>
      </c>
      <c r="H405">
        <v>263</v>
      </c>
    </row>
    <row r="406" spans="1:8" ht="27.6">
      <c r="A406" t="s">
        <v>3363</v>
      </c>
      <c r="B406" s="26" t="s">
        <v>3238</v>
      </c>
      <c r="C406" s="26" t="s">
        <v>2642</v>
      </c>
      <c r="D406" s="26" t="s">
        <v>88</v>
      </c>
      <c r="E406" s="26" t="s">
        <v>3364</v>
      </c>
      <c r="F406">
        <v>4.7750000000000004</v>
      </c>
      <c r="H406">
        <v>263</v>
      </c>
    </row>
    <row r="407" spans="1:8" ht="27.6">
      <c r="A407" t="s">
        <v>3365</v>
      </c>
      <c r="B407" s="26" t="s">
        <v>3238</v>
      </c>
      <c r="C407" s="26" t="s">
        <v>2642</v>
      </c>
      <c r="D407" s="26" t="s">
        <v>88</v>
      </c>
      <c r="E407" s="26" t="s">
        <v>3366</v>
      </c>
      <c r="F407">
        <v>4.8000000000000001E-2</v>
      </c>
      <c r="H407">
        <v>263</v>
      </c>
    </row>
    <row r="408" spans="1:8" ht="27.6">
      <c r="A408" t="s">
        <v>3367</v>
      </c>
      <c r="B408" s="26" t="s">
        <v>3238</v>
      </c>
      <c r="C408" s="26" t="s">
        <v>2642</v>
      </c>
      <c r="D408" s="26" t="s">
        <v>88</v>
      </c>
      <c r="E408" s="26" t="s">
        <v>3368</v>
      </c>
      <c r="F408">
        <v>0.503</v>
      </c>
      <c r="H408">
        <v>263</v>
      </c>
    </row>
    <row r="409" spans="1:8" ht="27.6">
      <c r="A409" t="s">
        <v>3369</v>
      </c>
      <c r="B409" s="26" t="s">
        <v>3238</v>
      </c>
      <c r="C409" s="26" t="s">
        <v>2642</v>
      </c>
      <c r="D409" s="26" t="s">
        <v>88</v>
      </c>
      <c r="E409" s="26" t="s">
        <v>3370</v>
      </c>
      <c r="F409">
        <v>4.5999999999999999E-2</v>
      </c>
      <c r="H409">
        <v>263</v>
      </c>
    </row>
    <row r="410" spans="1:8" ht="27.6">
      <c r="A410" t="s">
        <v>3371</v>
      </c>
      <c r="B410" s="26" t="s">
        <v>3238</v>
      </c>
      <c r="C410" s="26" t="s">
        <v>2642</v>
      </c>
      <c r="D410" s="26" t="s">
        <v>88</v>
      </c>
      <c r="E410" s="26" t="s">
        <v>3372</v>
      </c>
      <c r="F410">
        <v>0.502</v>
      </c>
      <c r="H410">
        <v>263</v>
      </c>
    </row>
    <row r="411" spans="1:8" ht="27.6">
      <c r="A411" t="s">
        <v>3373</v>
      </c>
      <c r="B411" s="26" t="s">
        <v>3238</v>
      </c>
      <c r="C411" s="26" t="s">
        <v>2642</v>
      </c>
      <c r="D411" s="26" t="s">
        <v>88</v>
      </c>
      <c r="E411" s="26" t="s">
        <v>3374</v>
      </c>
      <c r="F411">
        <v>8.5000000000000006E-2</v>
      </c>
      <c r="H411">
        <v>263</v>
      </c>
    </row>
    <row r="412" spans="1:8" ht="27.6">
      <c r="A412" t="s">
        <v>3375</v>
      </c>
      <c r="B412" s="26" t="s">
        <v>3238</v>
      </c>
      <c r="C412" s="26" t="s">
        <v>2642</v>
      </c>
      <c r="D412" s="26" t="s">
        <v>88</v>
      </c>
      <c r="E412" s="26" t="s">
        <v>3376</v>
      </c>
      <c r="F412">
        <v>4.5999999999999999E-2</v>
      </c>
      <c r="H412">
        <v>263</v>
      </c>
    </row>
    <row r="413" spans="1:8" ht="27.6">
      <c r="A413" t="s">
        <v>3377</v>
      </c>
      <c r="B413" s="26" t="s">
        <v>3238</v>
      </c>
      <c r="C413" s="26" t="s">
        <v>2642</v>
      </c>
      <c r="D413" s="26" t="s">
        <v>88</v>
      </c>
      <c r="E413" s="26" t="s">
        <v>3378</v>
      </c>
      <c r="F413">
        <v>7.9000000000000001E-2</v>
      </c>
      <c r="H413">
        <v>263</v>
      </c>
    </row>
    <row r="414" spans="1:8" ht="27.6">
      <c r="A414" t="s">
        <v>3379</v>
      </c>
      <c r="B414" s="26" t="s">
        <v>3238</v>
      </c>
      <c r="C414" s="26" t="s">
        <v>2642</v>
      </c>
      <c r="D414" s="26" t="s">
        <v>88</v>
      </c>
      <c r="E414" s="26" t="s">
        <v>3380</v>
      </c>
      <c r="F414">
        <v>9.35</v>
      </c>
      <c r="H414">
        <v>263</v>
      </c>
    </row>
    <row r="415" spans="1:8" ht="27.6">
      <c r="A415" t="s">
        <v>3381</v>
      </c>
      <c r="B415" s="26" t="s">
        <v>3238</v>
      </c>
      <c r="C415" s="26" t="s">
        <v>2642</v>
      </c>
      <c r="D415" s="26" t="s">
        <v>88</v>
      </c>
      <c r="E415" s="26" t="s">
        <v>3382</v>
      </c>
      <c r="F415">
        <v>4.5999999999999999E-2</v>
      </c>
      <c r="H415">
        <v>263</v>
      </c>
    </row>
    <row r="416" spans="1:8" ht="27.6">
      <c r="A416" t="s">
        <v>3383</v>
      </c>
      <c r="B416" s="26" t="s">
        <v>3238</v>
      </c>
      <c r="C416" s="26" t="s">
        <v>2642</v>
      </c>
      <c r="D416" s="26" t="s">
        <v>88</v>
      </c>
      <c r="E416" s="26" t="s">
        <v>3384</v>
      </c>
      <c r="F416">
        <v>0.72499999999999998</v>
      </c>
      <c r="H416">
        <v>263</v>
      </c>
    </row>
    <row r="417" spans="1:8" ht="27.6">
      <c r="A417" t="s">
        <v>3385</v>
      </c>
      <c r="B417" s="26" t="s">
        <v>3238</v>
      </c>
      <c r="C417" s="26" t="s">
        <v>2642</v>
      </c>
      <c r="D417" s="26" t="s">
        <v>88</v>
      </c>
      <c r="E417" s="26" t="s">
        <v>3386</v>
      </c>
      <c r="F417">
        <v>0.47699999999999998</v>
      </c>
      <c r="H417">
        <v>263</v>
      </c>
    </row>
    <row r="418" spans="1:8" ht="27.6">
      <c r="A418" t="s">
        <v>3387</v>
      </c>
      <c r="B418" s="26" t="s">
        <v>3238</v>
      </c>
      <c r="C418" s="26" t="s">
        <v>2642</v>
      </c>
      <c r="D418" s="26" t="s">
        <v>88</v>
      </c>
      <c r="E418" s="26" t="s">
        <v>3388</v>
      </c>
      <c r="F418">
        <v>7.6999999999999999E-2</v>
      </c>
      <c r="H418">
        <v>263</v>
      </c>
    </row>
    <row r="419" spans="1:8" ht="27.6">
      <c r="A419" t="s">
        <v>3389</v>
      </c>
      <c r="B419" s="26" t="s">
        <v>3238</v>
      </c>
      <c r="C419" s="26" t="s">
        <v>2642</v>
      </c>
      <c r="D419" s="26" t="s">
        <v>88</v>
      </c>
      <c r="E419" s="26" t="s">
        <v>3390</v>
      </c>
      <c r="F419">
        <v>0.06</v>
      </c>
      <c r="H419">
        <v>263</v>
      </c>
    </row>
    <row r="420" spans="1:8" ht="27.6">
      <c r="A420" t="s">
        <v>3391</v>
      </c>
      <c r="B420" s="26" t="s">
        <v>3238</v>
      </c>
      <c r="C420" s="26" t="s">
        <v>2642</v>
      </c>
      <c r="D420" s="26" t="s">
        <v>88</v>
      </c>
      <c r="E420" s="26" t="s">
        <v>3392</v>
      </c>
      <c r="F420">
        <v>4.8000000000000001E-2</v>
      </c>
      <c r="H420">
        <v>263</v>
      </c>
    </row>
    <row r="421" spans="1:8" ht="27.6">
      <c r="A421" t="s">
        <v>3393</v>
      </c>
      <c r="B421" s="26" t="s">
        <v>3238</v>
      </c>
      <c r="C421" s="26" t="s">
        <v>2642</v>
      </c>
      <c r="D421" s="26" t="s">
        <v>88</v>
      </c>
      <c r="E421" s="26" t="s">
        <v>3394</v>
      </c>
      <c r="F421">
        <v>4.8000000000000001E-2</v>
      </c>
      <c r="H421">
        <v>263</v>
      </c>
    </row>
    <row r="422" spans="1:8" ht="27.6">
      <c r="A422" t="s">
        <v>3395</v>
      </c>
      <c r="B422" s="26" t="s">
        <v>3238</v>
      </c>
      <c r="C422" s="26" t="s">
        <v>2642</v>
      </c>
      <c r="D422" s="26" t="s">
        <v>88</v>
      </c>
      <c r="E422" s="26" t="s">
        <v>3396</v>
      </c>
      <c r="F422">
        <v>3.5150000000000001</v>
      </c>
      <c r="H422">
        <v>263</v>
      </c>
    </row>
    <row r="423" spans="1:8" ht="27.6">
      <c r="A423" t="s">
        <v>3397</v>
      </c>
      <c r="B423" s="26" t="s">
        <v>3238</v>
      </c>
      <c r="C423" s="26" t="s">
        <v>2642</v>
      </c>
      <c r="D423" s="26" t="s">
        <v>88</v>
      </c>
      <c r="E423" s="26" t="s">
        <v>3398</v>
      </c>
      <c r="F423">
        <v>0.502</v>
      </c>
      <c r="H423">
        <v>263</v>
      </c>
    </row>
    <row r="424" spans="1:8" ht="27.6">
      <c r="A424" t="s">
        <v>3399</v>
      </c>
      <c r="B424" s="26" t="s">
        <v>3238</v>
      </c>
      <c r="C424" s="26" t="s">
        <v>2642</v>
      </c>
      <c r="D424" s="26" t="s">
        <v>88</v>
      </c>
      <c r="E424" s="26" t="s">
        <v>3400</v>
      </c>
      <c r="F424">
        <v>0.08</v>
      </c>
      <c r="H424">
        <v>263</v>
      </c>
    </row>
    <row r="425" spans="1:8" ht="27.6">
      <c r="A425" t="s">
        <v>3401</v>
      </c>
      <c r="B425" s="26" t="s">
        <v>3238</v>
      </c>
      <c r="C425" s="26" t="s">
        <v>2642</v>
      </c>
      <c r="D425" s="26" t="s">
        <v>88</v>
      </c>
      <c r="E425" s="26" t="s">
        <v>3402</v>
      </c>
      <c r="F425">
        <v>0.378</v>
      </c>
      <c r="H425">
        <v>263</v>
      </c>
    </row>
    <row r="426" spans="1:8" ht="27.6">
      <c r="A426" t="s">
        <v>3403</v>
      </c>
      <c r="B426" s="26" t="s">
        <v>3238</v>
      </c>
      <c r="C426" s="26" t="s">
        <v>2642</v>
      </c>
      <c r="D426" s="26" t="s">
        <v>88</v>
      </c>
      <c r="E426" s="26" t="s">
        <v>3404</v>
      </c>
      <c r="F426">
        <v>4.8000000000000001E-2</v>
      </c>
      <c r="H426">
        <v>263</v>
      </c>
    </row>
    <row r="427" spans="1:8" ht="27.6">
      <c r="A427" t="s">
        <v>3405</v>
      </c>
      <c r="B427" s="26" t="s">
        <v>3238</v>
      </c>
      <c r="C427" s="26" t="s">
        <v>2642</v>
      </c>
      <c r="D427" s="26" t="s">
        <v>88</v>
      </c>
      <c r="E427" s="26" t="s">
        <v>3406</v>
      </c>
      <c r="F427">
        <v>5.7000000000000002E-2</v>
      </c>
      <c r="H427">
        <v>263</v>
      </c>
    </row>
    <row r="428" spans="1:8" ht="27.6">
      <c r="A428" t="s">
        <v>3407</v>
      </c>
      <c r="B428" s="26" t="s">
        <v>3238</v>
      </c>
      <c r="C428" s="26" t="s">
        <v>2642</v>
      </c>
      <c r="D428" s="26" t="s">
        <v>88</v>
      </c>
      <c r="E428" s="26" t="s">
        <v>3408</v>
      </c>
      <c r="F428">
        <v>4.1879999999999997</v>
      </c>
      <c r="H428">
        <v>263</v>
      </c>
    </row>
    <row r="429" spans="1:8" ht="27.6">
      <c r="A429" t="s">
        <v>3409</v>
      </c>
      <c r="B429" s="26" t="s">
        <v>3238</v>
      </c>
      <c r="C429" s="26" t="s">
        <v>2642</v>
      </c>
      <c r="D429" s="26" t="s">
        <v>88</v>
      </c>
      <c r="E429" s="26" t="s">
        <v>3410</v>
      </c>
      <c r="F429">
        <v>4.8000000000000001E-2</v>
      </c>
      <c r="H429">
        <v>263</v>
      </c>
    </row>
    <row r="430" spans="1:8" ht="27.6">
      <c r="A430" t="s">
        <v>3411</v>
      </c>
      <c r="B430" s="26" t="s">
        <v>3238</v>
      </c>
      <c r="C430" s="26" t="s">
        <v>2642</v>
      </c>
      <c r="D430" s="26" t="s">
        <v>88</v>
      </c>
      <c r="E430" s="26" t="s">
        <v>3412</v>
      </c>
      <c r="F430">
        <v>0.52200000000000002</v>
      </c>
      <c r="H430">
        <v>263</v>
      </c>
    </row>
    <row r="431" spans="1:8" ht="27.6">
      <c r="A431" t="s">
        <v>3413</v>
      </c>
      <c r="B431" s="26" t="s">
        <v>3238</v>
      </c>
      <c r="C431" s="26" t="s">
        <v>2642</v>
      </c>
      <c r="D431" s="26" t="s">
        <v>88</v>
      </c>
      <c r="E431" s="26" t="s">
        <v>3414</v>
      </c>
      <c r="F431">
        <v>0.72699999999999998</v>
      </c>
      <c r="H431">
        <v>263</v>
      </c>
    </row>
    <row r="432" spans="1:8" ht="27.6">
      <c r="A432" t="s">
        <v>3415</v>
      </c>
      <c r="B432" s="26" t="s">
        <v>3238</v>
      </c>
      <c r="C432" s="26" t="s">
        <v>2642</v>
      </c>
      <c r="D432" s="26" t="s">
        <v>88</v>
      </c>
      <c r="E432" s="26" t="s">
        <v>3416</v>
      </c>
      <c r="F432">
        <v>7.6999999999999999E-2</v>
      </c>
      <c r="H432">
        <v>263</v>
      </c>
    </row>
    <row r="433" spans="1:8" ht="27.6">
      <c r="A433" t="s">
        <v>3417</v>
      </c>
      <c r="B433" s="26" t="s">
        <v>3238</v>
      </c>
      <c r="C433" s="26" t="s">
        <v>2642</v>
      </c>
      <c r="D433" s="26" t="s">
        <v>88</v>
      </c>
      <c r="E433" s="26" t="s">
        <v>3418</v>
      </c>
      <c r="F433">
        <v>2.9609999999999999</v>
      </c>
      <c r="H433">
        <v>263</v>
      </c>
    </row>
    <row r="434" spans="1:8" ht="27.6">
      <c r="A434" t="s">
        <v>3419</v>
      </c>
      <c r="B434" s="26" t="s">
        <v>3238</v>
      </c>
      <c r="C434" s="26" t="s">
        <v>2642</v>
      </c>
      <c r="D434" s="26" t="s">
        <v>88</v>
      </c>
      <c r="E434" s="26" t="s">
        <v>3420</v>
      </c>
      <c r="F434">
        <v>2.84</v>
      </c>
      <c r="H434">
        <v>263</v>
      </c>
    </row>
    <row r="435" spans="1:8" ht="27.6">
      <c r="A435" t="s">
        <v>3421</v>
      </c>
      <c r="B435" s="26" t="s">
        <v>3238</v>
      </c>
      <c r="C435" s="26" t="s">
        <v>2642</v>
      </c>
      <c r="D435" s="26" t="s">
        <v>88</v>
      </c>
      <c r="E435" s="26" t="s">
        <v>3422</v>
      </c>
      <c r="F435">
        <v>0.52500000000000002</v>
      </c>
      <c r="H435">
        <v>263</v>
      </c>
    </row>
    <row r="436" spans="1:8" ht="27.6">
      <c r="A436" t="s">
        <v>3423</v>
      </c>
      <c r="B436" s="26" t="s">
        <v>3238</v>
      </c>
      <c r="C436" s="26" t="s">
        <v>2642</v>
      </c>
      <c r="D436" s="26" t="s">
        <v>88</v>
      </c>
      <c r="E436" s="26" t="s">
        <v>3424</v>
      </c>
      <c r="F436">
        <v>0.26200000000000001</v>
      </c>
      <c r="H436">
        <v>263</v>
      </c>
    </row>
    <row r="437" spans="1:8" ht="27.6">
      <c r="A437" t="s">
        <v>3425</v>
      </c>
      <c r="B437" s="26" t="s">
        <v>3238</v>
      </c>
      <c r="C437" s="26" t="s">
        <v>2642</v>
      </c>
      <c r="D437" s="26" t="s">
        <v>88</v>
      </c>
      <c r="E437" s="26" t="s">
        <v>3426</v>
      </c>
      <c r="F437">
        <v>0.28199999999999997</v>
      </c>
      <c r="H437">
        <v>263</v>
      </c>
    </row>
    <row r="438" spans="1:8" ht="27.6">
      <c r="A438" t="s">
        <v>3427</v>
      </c>
      <c r="B438" s="26" t="s">
        <v>3238</v>
      </c>
      <c r="C438" s="26" t="s">
        <v>2642</v>
      </c>
      <c r="D438" s="26" t="s">
        <v>88</v>
      </c>
      <c r="E438" s="26" t="s">
        <v>3428</v>
      </c>
      <c r="F438">
        <v>1.7170000000000001</v>
      </c>
      <c r="H438">
        <v>263</v>
      </c>
    </row>
    <row r="439" spans="1:8" ht="27.6">
      <c r="A439" t="s">
        <v>3429</v>
      </c>
      <c r="B439" s="26" t="s">
        <v>3238</v>
      </c>
      <c r="C439" s="26" t="s">
        <v>2642</v>
      </c>
      <c r="D439" s="26" t="s">
        <v>88</v>
      </c>
      <c r="E439" s="26" t="s">
        <v>3430</v>
      </c>
      <c r="F439">
        <v>0.52200000000000002</v>
      </c>
      <c r="H439">
        <v>263</v>
      </c>
    </row>
    <row r="440" spans="1:8" ht="27.6">
      <c r="A440" t="s">
        <v>3431</v>
      </c>
      <c r="B440" s="26" t="s">
        <v>3238</v>
      </c>
      <c r="C440" s="26" t="s">
        <v>2642</v>
      </c>
      <c r="D440" s="26" t="s">
        <v>88</v>
      </c>
      <c r="E440" s="26" t="s">
        <v>3432</v>
      </c>
      <c r="F440">
        <v>0.378</v>
      </c>
      <c r="H440">
        <v>263</v>
      </c>
    </row>
    <row r="441" spans="1:8" ht="27.6">
      <c r="A441" t="s">
        <v>3433</v>
      </c>
      <c r="B441" s="26" t="s">
        <v>3238</v>
      </c>
      <c r="C441" s="26" t="s">
        <v>2642</v>
      </c>
      <c r="D441" s="26" t="s">
        <v>88</v>
      </c>
      <c r="E441" s="26" t="s">
        <v>3434</v>
      </c>
      <c r="F441">
        <v>5.8000000000000003E-2</v>
      </c>
      <c r="H441">
        <v>263</v>
      </c>
    </row>
    <row r="442" spans="1:8" ht="27.6">
      <c r="A442" t="s">
        <v>3435</v>
      </c>
      <c r="B442" s="26" t="s">
        <v>3238</v>
      </c>
      <c r="C442" s="26" t="s">
        <v>2642</v>
      </c>
      <c r="D442" s="26" t="s">
        <v>88</v>
      </c>
      <c r="E442" s="26" t="s">
        <v>3436</v>
      </c>
      <c r="F442">
        <v>3.3639999999999999</v>
      </c>
      <c r="H442">
        <v>263</v>
      </c>
    </row>
    <row r="443" spans="1:8" ht="27.6">
      <c r="A443" t="s">
        <v>3437</v>
      </c>
      <c r="B443" s="26" t="s">
        <v>3238</v>
      </c>
      <c r="C443" s="26" t="s">
        <v>2642</v>
      </c>
      <c r="D443" s="26" t="s">
        <v>88</v>
      </c>
      <c r="E443" s="26" t="s">
        <v>3438</v>
      </c>
      <c r="F443">
        <v>3.3639999999999999</v>
      </c>
      <c r="H443">
        <v>263</v>
      </c>
    </row>
    <row r="444" spans="1:8" ht="27.6">
      <c r="A444" t="s">
        <v>3439</v>
      </c>
      <c r="B444" s="26" t="s">
        <v>3238</v>
      </c>
      <c r="C444" s="26" t="s">
        <v>2642</v>
      </c>
      <c r="D444" s="26" t="s">
        <v>88</v>
      </c>
      <c r="E444" s="26" t="s">
        <v>3440</v>
      </c>
      <c r="F444">
        <v>0.434</v>
      </c>
      <c r="H444">
        <v>263</v>
      </c>
    </row>
    <row r="445" spans="1:8" ht="27.6">
      <c r="A445" t="s">
        <v>3441</v>
      </c>
      <c r="B445" s="26" t="s">
        <v>3238</v>
      </c>
      <c r="C445" s="26" t="s">
        <v>2642</v>
      </c>
      <c r="D445" s="26" t="s">
        <v>88</v>
      </c>
      <c r="E445" s="26" t="s">
        <v>3442</v>
      </c>
      <c r="F445">
        <v>0.09</v>
      </c>
      <c r="H445">
        <v>263</v>
      </c>
    </row>
    <row r="446" spans="1:8" ht="27.6">
      <c r="A446" t="s">
        <v>3443</v>
      </c>
      <c r="B446" s="26" t="s">
        <v>3238</v>
      </c>
      <c r="C446" s="26" t="s">
        <v>2642</v>
      </c>
      <c r="D446" s="26" t="s">
        <v>88</v>
      </c>
      <c r="E446" s="26" t="s">
        <v>3444</v>
      </c>
      <c r="F446">
        <v>0.58099999999999996</v>
      </c>
      <c r="H446">
        <v>263</v>
      </c>
    </row>
    <row r="447" spans="1:8" ht="27.6">
      <c r="A447" t="s">
        <v>3445</v>
      </c>
      <c r="B447" s="26" t="s">
        <v>3238</v>
      </c>
      <c r="C447" s="26" t="s">
        <v>2642</v>
      </c>
      <c r="D447" s="26" t="s">
        <v>88</v>
      </c>
      <c r="E447" s="26" t="s">
        <v>3446</v>
      </c>
      <c r="F447">
        <v>6.4000000000000001E-2</v>
      </c>
      <c r="H447">
        <v>263</v>
      </c>
    </row>
    <row r="448" spans="1:8" ht="27.6">
      <c r="A448" t="s">
        <v>3447</v>
      </c>
      <c r="B448" s="26" t="s">
        <v>3238</v>
      </c>
      <c r="C448" s="26" t="s">
        <v>2642</v>
      </c>
      <c r="D448" s="26" t="s">
        <v>88</v>
      </c>
      <c r="E448" s="26" t="s">
        <v>3448</v>
      </c>
      <c r="F448">
        <v>6.4000000000000001E-2</v>
      </c>
      <c r="H448">
        <v>263</v>
      </c>
    </row>
    <row r="449" spans="1:8" ht="27.6">
      <c r="A449" t="s">
        <v>3449</v>
      </c>
      <c r="B449" s="26" t="s">
        <v>3238</v>
      </c>
      <c r="C449" s="26" t="s">
        <v>2642</v>
      </c>
      <c r="D449" s="26" t="s">
        <v>88</v>
      </c>
      <c r="E449" s="26" t="s">
        <v>3450</v>
      </c>
      <c r="F449">
        <v>0.434</v>
      </c>
      <c r="H449">
        <v>263</v>
      </c>
    </row>
    <row r="450" spans="1:8" ht="27.6">
      <c r="A450" t="s">
        <v>3451</v>
      </c>
      <c r="B450" s="26" t="s">
        <v>3238</v>
      </c>
      <c r="C450" s="26" t="s">
        <v>2642</v>
      </c>
      <c r="D450" s="26" t="s">
        <v>88</v>
      </c>
      <c r="E450" s="26" t="s">
        <v>3452</v>
      </c>
      <c r="F450">
        <v>2.0979999999999999</v>
      </c>
      <c r="H450">
        <v>263</v>
      </c>
    </row>
    <row r="451" spans="1:8" ht="27.6">
      <c r="A451" t="s">
        <v>3453</v>
      </c>
      <c r="B451" s="26" t="s">
        <v>3238</v>
      </c>
      <c r="C451" s="26" t="s">
        <v>2642</v>
      </c>
      <c r="D451" s="26" t="s">
        <v>88</v>
      </c>
      <c r="E451" s="26" t="s">
        <v>3454</v>
      </c>
      <c r="F451">
        <v>0.52300000000000002</v>
      </c>
      <c r="H451">
        <v>263</v>
      </c>
    </row>
    <row r="452" spans="1:8" ht="27.6">
      <c r="A452" t="s">
        <v>3455</v>
      </c>
      <c r="B452" s="26" t="s">
        <v>3238</v>
      </c>
      <c r="C452" s="26" t="s">
        <v>2642</v>
      </c>
      <c r="D452" s="26" t="s">
        <v>88</v>
      </c>
      <c r="E452" s="26" t="s">
        <v>3456</v>
      </c>
      <c r="F452">
        <v>0.66700000000000004</v>
      </c>
      <c r="H452">
        <v>263</v>
      </c>
    </row>
    <row r="453" spans="1:8" ht="27.6">
      <c r="A453" t="s">
        <v>3457</v>
      </c>
      <c r="B453" s="26" t="s">
        <v>3238</v>
      </c>
      <c r="C453" s="26" t="s">
        <v>2642</v>
      </c>
      <c r="D453" s="26" t="s">
        <v>88</v>
      </c>
      <c r="E453" s="26" t="s">
        <v>3458</v>
      </c>
      <c r="F453">
        <v>0.66700000000000004</v>
      </c>
      <c r="H453">
        <v>263</v>
      </c>
    </row>
    <row r="454" spans="1:8" ht="27.6">
      <c r="A454" t="s">
        <v>3459</v>
      </c>
      <c r="B454" s="26" t="s">
        <v>3238</v>
      </c>
      <c r="C454" s="26" t="s">
        <v>2642</v>
      </c>
      <c r="D454" s="26" t="s">
        <v>88</v>
      </c>
      <c r="E454" s="26" t="s">
        <v>3460</v>
      </c>
      <c r="F454">
        <v>4.0220000000000002</v>
      </c>
      <c r="H454">
        <v>263</v>
      </c>
    </row>
    <row r="455" spans="1:8" ht="27.6">
      <c r="A455" t="s">
        <v>3461</v>
      </c>
      <c r="B455" s="26" t="s">
        <v>3238</v>
      </c>
      <c r="C455" s="26" t="s">
        <v>2642</v>
      </c>
      <c r="D455" s="26" t="s">
        <v>88</v>
      </c>
      <c r="E455" s="26" t="s">
        <v>3462</v>
      </c>
      <c r="F455">
        <v>7.6999999999999999E-2</v>
      </c>
      <c r="H455">
        <v>263</v>
      </c>
    </row>
    <row r="456" spans="1:8" ht="27.6">
      <c r="A456" t="s">
        <v>3463</v>
      </c>
      <c r="B456" s="26" t="s">
        <v>3238</v>
      </c>
      <c r="C456" s="26" t="s">
        <v>2642</v>
      </c>
      <c r="D456" s="26" t="s">
        <v>88</v>
      </c>
      <c r="E456" s="26" t="s">
        <v>3464</v>
      </c>
      <c r="F456">
        <v>4.2999999999999997E-2</v>
      </c>
      <c r="H456">
        <v>263</v>
      </c>
    </row>
    <row r="457" spans="1:8" ht="27.6">
      <c r="A457" t="s">
        <v>3465</v>
      </c>
      <c r="B457" s="26" t="s">
        <v>3238</v>
      </c>
      <c r="C457" s="26" t="s">
        <v>2642</v>
      </c>
      <c r="D457" s="26" t="s">
        <v>88</v>
      </c>
      <c r="E457" s="26" t="s">
        <v>3466</v>
      </c>
      <c r="F457">
        <v>0.05</v>
      </c>
      <c r="H457">
        <v>263</v>
      </c>
    </row>
    <row r="458" spans="1:8" ht="27.6">
      <c r="A458" t="s">
        <v>3467</v>
      </c>
      <c r="B458" s="26" t="s">
        <v>3238</v>
      </c>
      <c r="C458" s="26" t="s">
        <v>2642</v>
      </c>
      <c r="D458" s="26" t="s">
        <v>88</v>
      </c>
      <c r="E458" s="26" t="s">
        <v>3468</v>
      </c>
      <c r="F458">
        <v>3.0110000000000001</v>
      </c>
      <c r="H458">
        <v>263</v>
      </c>
    </row>
    <row r="459" spans="1:8" ht="27.6">
      <c r="A459" t="s">
        <v>3469</v>
      </c>
      <c r="B459" s="26" t="s">
        <v>3238</v>
      </c>
      <c r="C459" s="26" t="s">
        <v>2642</v>
      </c>
      <c r="D459" s="26" t="s">
        <v>88</v>
      </c>
      <c r="E459" s="26" t="s">
        <v>3470</v>
      </c>
      <c r="F459">
        <v>0.03</v>
      </c>
      <c r="H459">
        <v>263</v>
      </c>
    </row>
    <row r="460" spans="1:8" ht="27.6">
      <c r="A460" t="s">
        <v>3471</v>
      </c>
      <c r="B460" s="26" t="s">
        <v>3238</v>
      </c>
      <c r="C460" s="26" t="s">
        <v>2642</v>
      </c>
      <c r="D460" s="26" t="s">
        <v>88</v>
      </c>
      <c r="E460" s="26" t="s">
        <v>3472</v>
      </c>
      <c r="F460">
        <v>4.0419999999999998</v>
      </c>
      <c r="H460">
        <v>263</v>
      </c>
    </row>
    <row r="461" spans="1:8" ht="27.6">
      <c r="A461" t="s">
        <v>3473</v>
      </c>
      <c r="B461" s="26" t="s">
        <v>3238</v>
      </c>
      <c r="C461" s="26" t="s">
        <v>2642</v>
      </c>
      <c r="D461" s="26" t="s">
        <v>88</v>
      </c>
      <c r="E461" s="26" t="s">
        <v>3474</v>
      </c>
      <c r="F461">
        <v>3.03</v>
      </c>
      <c r="H461">
        <v>263</v>
      </c>
    </row>
    <row r="462" spans="1:8" ht="27.6">
      <c r="A462" t="s">
        <v>3475</v>
      </c>
      <c r="B462" s="26" t="s">
        <v>3238</v>
      </c>
      <c r="C462" s="26" t="s">
        <v>2642</v>
      </c>
      <c r="D462" s="26" t="s">
        <v>88</v>
      </c>
      <c r="E462" s="26" t="s">
        <v>3476</v>
      </c>
      <c r="F462">
        <v>4.0220000000000002</v>
      </c>
      <c r="H462">
        <v>263</v>
      </c>
    </row>
    <row r="463" spans="1:8" ht="27.6">
      <c r="A463" t="s">
        <v>3477</v>
      </c>
      <c r="B463" s="26" t="s">
        <v>3238</v>
      </c>
      <c r="C463" s="26" t="s">
        <v>2642</v>
      </c>
      <c r="D463" s="26" t="s">
        <v>88</v>
      </c>
      <c r="E463" s="26" t="s">
        <v>3478</v>
      </c>
      <c r="F463">
        <v>0.39100000000000001</v>
      </c>
      <c r="H463">
        <v>263</v>
      </c>
    </row>
    <row r="464" spans="1:8" ht="27.6">
      <c r="A464" t="s">
        <v>3479</v>
      </c>
      <c r="B464" s="26" t="s">
        <v>3238</v>
      </c>
      <c r="C464" s="26" t="s">
        <v>2642</v>
      </c>
      <c r="D464" s="26" t="s">
        <v>88</v>
      </c>
      <c r="E464" s="26" t="s">
        <v>3480</v>
      </c>
      <c r="F464">
        <v>3.8719999999999999</v>
      </c>
      <c r="H464">
        <v>263</v>
      </c>
    </row>
    <row r="465" spans="1:8" ht="27.6">
      <c r="A465" t="s">
        <v>3481</v>
      </c>
      <c r="B465" s="26" t="s">
        <v>3238</v>
      </c>
      <c r="C465" s="26" t="s">
        <v>2642</v>
      </c>
      <c r="D465" s="26" t="s">
        <v>88</v>
      </c>
      <c r="E465" s="26" t="s">
        <v>3482</v>
      </c>
      <c r="F465">
        <v>4.0220000000000002</v>
      </c>
      <c r="H465">
        <v>263</v>
      </c>
    </row>
    <row r="466" spans="1:8" ht="27.6">
      <c r="A466" t="s">
        <v>3483</v>
      </c>
      <c r="B466" s="26" t="s">
        <v>3238</v>
      </c>
      <c r="C466" s="26" t="s">
        <v>2642</v>
      </c>
      <c r="D466" s="26" t="s">
        <v>88</v>
      </c>
      <c r="E466" s="26" t="s">
        <v>3484</v>
      </c>
      <c r="F466">
        <v>4.274</v>
      </c>
      <c r="H466">
        <v>263</v>
      </c>
    </row>
    <row r="467" spans="1:8" ht="27.6">
      <c r="A467" t="s">
        <v>3485</v>
      </c>
      <c r="B467" s="26" t="s">
        <v>3238</v>
      </c>
      <c r="C467" s="26" t="s">
        <v>2642</v>
      </c>
      <c r="D467" s="26" t="s">
        <v>88</v>
      </c>
      <c r="E467" s="26" t="s">
        <v>3486</v>
      </c>
      <c r="F467">
        <v>0.47699999999999998</v>
      </c>
      <c r="H467">
        <v>263</v>
      </c>
    </row>
    <row r="468" spans="1:8" ht="27.6">
      <c r="A468" t="s">
        <v>3487</v>
      </c>
      <c r="B468" s="26" t="s">
        <v>3238</v>
      </c>
      <c r="C468" s="26" t="s">
        <v>2642</v>
      </c>
      <c r="D468" s="26" t="s">
        <v>88</v>
      </c>
      <c r="E468" s="26" t="s">
        <v>3488</v>
      </c>
      <c r="F468">
        <v>4.2939999999999996</v>
      </c>
      <c r="H468">
        <v>263</v>
      </c>
    </row>
    <row r="469" spans="1:8" ht="27.6">
      <c r="A469" t="s">
        <v>3489</v>
      </c>
      <c r="B469" s="26" t="s">
        <v>3238</v>
      </c>
      <c r="C469" s="26" t="s">
        <v>2642</v>
      </c>
      <c r="D469" s="26" t="s">
        <v>88</v>
      </c>
      <c r="E469" s="26" t="s">
        <v>3490</v>
      </c>
      <c r="F469">
        <v>4.2939999999999996</v>
      </c>
      <c r="H469">
        <v>263</v>
      </c>
    </row>
    <row r="470" spans="1:8" ht="27.6">
      <c r="A470" t="s">
        <v>3491</v>
      </c>
      <c r="B470" s="26" t="s">
        <v>3238</v>
      </c>
      <c r="C470" s="26" t="s">
        <v>2642</v>
      </c>
      <c r="D470" s="26" t="s">
        <v>88</v>
      </c>
      <c r="E470" s="26" t="s">
        <v>3492</v>
      </c>
      <c r="F470">
        <v>8.5000000000000006E-2</v>
      </c>
      <c r="H470">
        <v>263</v>
      </c>
    </row>
    <row r="471" spans="1:8" ht="27.6">
      <c r="A471" t="s">
        <v>3493</v>
      </c>
      <c r="B471" s="26" t="s">
        <v>3238</v>
      </c>
      <c r="C471" s="26" t="s">
        <v>2642</v>
      </c>
      <c r="D471" s="26" t="s">
        <v>88</v>
      </c>
      <c r="E471" s="26" t="s">
        <v>3494</v>
      </c>
      <c r="F471">
        <v>0.745</v>
      </c>
      <c r="H471">
        <v>263</v>
      </c>
    </row>
    <row r="472" spans="1:8" ht="27.6">
      <c r="A472" t="s">
        <v>3495</v>
      </c>
      <c r="B472" s="26" t="s">
        <v>3238</v>
      </c>
      <c r="C472" s="26" t="s">
        <v>2642</v>
      </c>
      <c r="D472" s="26" t="s">
        <v>88</v>
      </c>
      <c r="E472" s="26" t="s">
        <v>3496</v>
      </c>
      <c r="F472">
        <v>4.0220000000000002</v>
      </c>
      <c r="H472">
        <v>263</v>
      </c>
    </row>
    <row r="473" spans="1:8" ht="27.6">
      <c r="A473" t="s">
        <v>3497</v>
      </c>
      <c r="B473" s="26" t="s">
        <v>3238</v>
      </c>
      <c r="C473" s="26" t="s">
        <v>2642</v>
      </c>
      <c r="D473" s="26" t="s">
        <v>88</v>
      </c>
      <c r="E473" s="26" t="s">
        <v>3498</v>
      </c>
      <c r="F473">
        <v>8.0020000000000007</v>
      </c>
      <c r="H473">
        <v>263</v>
      </c>
    </row>
    <row r="474" spans="1:8" ht="27.6">
      <c r="A474" t="s">
        <v>3499</v>
      </c>
      <c r="B474" s="26" t="s">
        <v>3238</v>
      </c>
      <c r="C474" s="26" t="s">
        <v>2642</v>
      </c>
      <c r="D474" s="26" t="s">
        <v>88</v>
      </c>
      <c r="E474" s="26" t="s">
        <v>3500</v>
      </c>
      <c r="F474">
        <v>0.105</v>
      </c>
      <c r="H474">
        <v>263</v>
      </c>
    </row>
    <row r="475" spans="1:8" ht="27.6">
      <c r="A475" t="s">
        <v>3501</v>
      </c>
      <c r="B475" s="26" t="s">
        <v>3238</v>
      </c>
      <c r="C475" s="26" t="s">
        <v>2642</v>
      </c>
      <c r="D475" s="26" t="s">
        <v>88</v>
      </c>
      <c r="E475" s="26" t="s">
        <v>3502</v>
      </c>
      <c r="F475">
        <v>0.52500000000000002</v>
      </c>
      <c r="H475">
        <v>263</v>
      </c>
    </row>
    <row r="476" spans="1:8" ht="27.6">
      <c r="A476" t="s">
        <v>3503</v>
      </c>
      <c r="B476" s="26" t="s">
        <v>3238</v>
      </c>
      <c r="C476" s="26" t="s">
        <v>2642</v>
      </c>
      <c r="D476" s="26" t="s">
        <v>88</v>
      </c>
      <c r="E476" s="26" t="s">
        <v>3504</v>
      </c>
      <c r="F476">
        <v>0.82799999999999996</v>
      </c>
      <c r="H476">
        <v>263</v>
      </c>
    </row>
    <row r="477" spans="1:8" ht="27.6">
      <c r="A477" t="s">
        <v>3505</v>
      </c>
      <c r="B477" s="26" t="s">
        <v>3238</v>
      </c>
      <c r="C477" s="26" t="s">
        <v>2642</v>
      </c>
      <c r="D477" s="26" t="s">
        <v>88</v>
      </c>
      <c r="E477" s="26" t="s">
        <v>3506</v>
      </c>
      <c r="F477">
        <v>0.105</v>
      </c>
      <c r="H477">
        <v>263</v>
      </c>
    </row>
    <row r="478" spans="1:8" ht="27.6">
      <c r="A478" t="s">
        <v>3507</v>
      </c>
      <c r="B478" s="26" t="s">
        <v>3238</v>
      </c>
      <c r="C478" s="26" t="s">
        <v>2642</v>
      </c>
      <c r="D478" s="26" t="s">
        <v>88</v>
      </c>
      <c r="E478" s="26" t="s">
        <v>3508</v>
      </c>
      <c r="F478">
        <v>3.9809999999999999</v>
      </c>
      <c r="H478">
        <v>263</v>
      </c>
    </row>
    <row r="479" spans="1:8" ht="27.6">
      <c r="A479" t="s">
        <v>3509</v>
      </c>
      <c r="B479" s="26" t="s">
        <v>3238</v>
      </c>
      <c r="C479" s="26" t="s">
        <v>2642</v>
      </c>
      <c r="D479" s="26" t="s">
        <v>88</v>
      </c>
      <c r="E479" s="26" t="s">
        <v>3510</v>
      </c>
      <c r="F479">
        <v>2.758</v>
      </c>
      <c r="H479">
        <v>263</v>
      </c>
    </row>
    <row r="480" spans="1:8" ht="27.6">
      <c r="A480" t="s">
        <v>3511</v>
      </c>
      <c r="B480" s="26" t="s">
        <v>3238</v>
      </c>
      <c r="C480" s="26" t="s">
        <v>2642</v>
      </c>
      <c r="D480" s="26" t="s">
        <v>88</v>
      </c>
      <c r="E480" s="26" t="s">
        <v>3512</v>
      </c>
      <c r="F480">
        <v>0.505</v>
      </c>
      <c r="H480">
        <v>263</v>
      </c>
    </row>
    <row r="481" spans="1:8" ht="27.6">
      <c r="A481" t="s">
        <v>3513</v>
      </c>
      <c r="B481" s="26" t="s">
        <v>3238</v>
      </c>
      <c r="C481" s="26" t="s">
        <v>2642</v>
      </c>
      <c r="D481" s="26" t="s">
        <v>88</v>
      </c>
      <c r="E481" s="26" t="s">
        <v>3514</v>
      </c>
      <c r="F481">
        <v>0.311</v>
      </c>
      <c r="H481">
        <v>263</v>
      </c>
    </row>
    <row r="482" spans="1:8" ht="27.6">
      <c r="A482" t="s">
        <v>3515</v>
      </c>
      <c r="B482" s="26" t="s">
        <v>3238</v>
      </c>
      <c r="C482" s="26" t="s">
        <v>2642</v>
      </c>
      <c r="D482" s="26" t="s">
        <v>88</v>
      </c>
      <c r="E482" s="26" t="s">
        <v>3516</v>
      </c>
      <c r="F482">
        <v>0.28699999999999998</v>
      </c>
      <c r="H482">
        <v>263</v>
      </c>
    </row>
    <row r="483" spans="1:8" ht="27.6">
      <c r="A483" t="s">
        <v>3517</v>
      </c>
      <c r="B483" s="26" t="s">
        <v>3238</v>
      </c>
      <c r="C483" s="26" t="s">
        <v>2642</v>
      </c>
      <c r="D483" s="26" t="s">
        <v>88</v>
      </c>
      <c r="E483" s="26" t="s">
        <v>3518</v>
      </c>
      <c r="F483">
        <v>5.1360000000000001</v>
      </c>
      <c r="H483">
        <v>263</v>
      </c>
    </row>
    <row r="484" spans="1:8" ht="27.6">
      <c r="A484" t="s">
        <v>3519</v>
      </c>
      <c r="B484" s="26" t="s">
        <v>3238</v>
      </c>
      <c r="C484" s="26" t="s">
        <v>2642</v>
      </c>
      <c r="D484" s="26" t="s">
        <v>88</v>
      </c>
      <c r="E484" s="26" t="s">
        <v>3520</v>
      </c>
      <c r="F484">
        <v>6.5000000000000002E-2</v>
      </c>
      <c r="H484">
        <v>263</v>
      </c>
    </row>
    <row r="485" spans="1:8" ht="27.6">
      <c r="A485" t="s">
        <v>3521</v>
      </c>
      <c r="B485" s="26" t="s">
        <v>3238</v>
      </c>
      <c r="C485" s="26" t="s">
        <v>2642</v>
      </c>
      <c r="D485" s="26" t="s">
        <v>88</v>
      </c>
      <c r="E485" s="26" t="s">
        <v>3522</v>
      </c>
      <c r="F485">
        <v>7.9000000000000001E-2</v>
      </c>
      <c r="H485">
        <v>263</v>
      </c>
    </row>
    <row r="486" spans="1:8" ht="27.6">
      <c r="A486" t="s">
        <v>3523</v>
      </c>
      <c r="B486" s="26" t="s">
        <v>3238</v>
      </c>
      <c r="C486" s="26" t="s">
        <v>2642</v>
      </c>
      <c r="D486" s="26" t="s">
        <v>88</v>
      </c>
      <c r="E486" s="26" t="s">
        <v>3524</v>
      </c>
      <c r="F486">
        <v>2.7690000000000001</v>
      </c>
      <c r="H486">
        <v>263</v>
      </c>
    </row>
    <row r="487" spans="1:8" ht="27.6">
      <c r="A487" t="s">
        <v>3525</v>
      </c>
      <c r="B487" s="26" t="s">
        <v>3238</v>
      </c>
      <c r="C487" s="26" t="s">
        <v>2642</v>
      </c>
      <c r="D487" s="26" t="s">
        <v>88</v>
      </c>
      <c r="E487" s="26" t="s">
        <v>3526</v>
      </c>
      <c r="F487">
        <v>4.8000000000000001E-2</v>
      </c>
      <c r="H487">
        <v>264</v>
      </c>
    </row>
    <row r="488" spans="1:8" ht="27.6">
      <c r="A488" t="s">
        <v>3527</v>
      </c>
      <c r="B488" s="26" t="s">
        <v>3238</v>
      </c>
      <c r="C488" s="26" t="s">
        <v>2642</v>
      </c>
      <c r="D488" s="26" t="s">
        <v>88</v>
      </c>
      <c r="E488" s="26" t="s">
        <v>3528</v>
      </c>
      <c r="F488">
        <v>0.186</v>
      </c>
      <c r="H488">
        <v>264</v>
      </c>
    </row>
    <row r="489" spans="1:8" ht="27.6">
      <c r="A489" t="s">
        <v>3529</v>
      </c>
      <c r="B489" s="26" t="s">
        <v>3238</v>
      </c>
      <c r="C489" s="26" t="s">
        <v>2642</v>
      </c>
      <c r="D489" s="26" t="s">
        <v>88</v>
      </c>
      <c r="E489" s="26" t="s">
        <v>3530</v>
      </c>
      <c r="F489">
        <v>0.189</v>
      </c>
      <c r="H489">
        <v>264</v>
      </c>
    </row>
    <row r="490" spans="1:8" ht="27.6">
      <c r="A490" t="s">
        <v>3531</v>
      </c>
      <c r="B490" s="26" t="s">
        <v>3238</v>
      </c>
      <c r="C490" s="26" t="s">
        <v>2642</v>
      </c>
      <c r="D490" s="26" t="s">
        <v>88</v>
      </c>
      <c r="E490" s="26" t="s">
        <v>3532</v>
      </c>
      <c r="F490">
        <v>8.5000000000000006E-2</v>
      </c>
      <c r="H490">
        <v>264</v>
      </c>
    </row>
    <row r="491" spans="1:8" ht="27.6">
      <c r="A491" t="s">
        <v>3533</v>
      </c>
      <c r="B491" s="26" t="s">
        <v>3238</v>
      </c>
      <c r="C491" s="26" t="s">
        <v>2642</v>
      </c>
      <c r="D491" s="26" t="s">
        <v>88</v>
      </c>
      <c r="E491" s="26" t="s">
        <v>3534</v>
      </c>
      <c r="F491">
        <v>7.6999999999999999E-2</v>
      </c>
      <c r="H491">
        <v>264</v>
      </c>
    </row>
    <row r="492" spans="1:8" ht="27.6">
      <c r="A492" t="s">
        <v>3535</v>
      </c>
      <c r="B492" s="26" t="s">
        <v>3238</v>
      </c>
      <c r="C492" s="26" t="s">
        <v>2642</v>
      </c>
      <c r="D492" s="26" t="s">
        <v>88</v>
      </c>
      <c r="E492" s="26" t="s">
        <v>3536</v>
      </c>
      <c r="F492">
        <v>0.15</v>
      </c>
      <c r="H492">
        <v>264</v>
      </c>
    </row>
    <row r="493" spans="1:8" ht="27.6">
      <c r="A493" t="s">
        <v>3537</v>
      </c>
      <c r="B493" s="26" t="s">
        <v>3238</v>
      </c>
      <c r="C493" s="26" t="s">
        <v>2642</v>
      </c>
      <c r="D493" s="26" t="s">
        <v>88</v>
      </c>
      <c r="E493" s="26" t="s">
        <v>3538</v>
      </c>
      <c r="F493">
        <v>0.52200000000000002</v>
      </c>
      <c r="H493">
        <v>264</v>
      </c>
    </row>
    <row r="494" spans="1:8" ht="27.6">
      <c r="A494" t="s">
        <v>3539</v>
      </c>
      <c r="B494" s="26" t="s">
        <v>3238</v>
      </c>
      <c r="C494" s="26" t="s">
        <v>2642</v>
      </c>
      <c r="D494" s="26" t="s">
        <v>88</v>
      </c>
      <c r="E494" s="26" t="s">
        <v>3540</v>
      </c>
      <c r="F494">
        <v>4.8000000000000001E-2</v>
      </c>
      <c r="H494">
        <v>264</v>
      </c>
    </row>
    <row r="495" spans="1:8" ht="27.6">
      <c r="A495" t="s">
        <v>3541</v>
      </c>
      <c r="B495" s="26" t="s">
        <v>3238</v>
      </c>
      <c r="C495" s="26" t="s">
        <v>2642</v>
      </c>
      <c r="D495" s="26" t="s">
        <v>88</v>
      </c>
      <c r="E495" s="26" t="s">
        <v>3542</v>
      </c>
      <c r="F495">
        <v>7.6999999999999999E-2</v>
      </c>
      <c r="H495">
        <v>264</v>
      </c>
    </row>
    <row r="496" spans="1:8" ht="27.6">
      <c r="A496" t="s">
        <v>3543</v>
      </c>
      <c r="B496" s="26" t="s">
        <v>3238</v>
      </c>
      <c r="C496" s="26" t="s">
        <v>2642</v>
      </c>
      <c r="D496" s="26" t="s">
        <v>88</v>
      </c>
      <c r="E496" s="26" t="s">
        <v>3544</v>
      </c>
      <c r="F496">
        <v>7.6999999999999999E-2</v>
      </c>
      <c r="H496">
        <v>264</v>
      </c>
    </row>
    <row r="497" spans="1:8" ht="27.6">
      <c r="A497" t="s">
        <v>3545</v>
      </c>
      <c r="B497" s="26" t="s">
        <v>3238</v>
      </c>
      <c r="C497" s="26" t="s">
        <v>2642</v>
      </c>
      <c r="D497" s="26" t="s">
        <v>88</v>
      </c>
      <c r="E497" s="26" t="s">
        <v>3546</v>
      </c>
      <c r="F497">
        <v>7.6999999999999999E-2</v>
      </c>
      <c r="H497">
        <v>264</v>
      </c>
    </row>
    <row r="498" spans="1:8" ht="27.6">
      <c r="A498" t="s">
        <v>3547</v>
      </c>
      <c r="B498" s="26" t="s">
        <v>3238</v>
      </c>
      <c r="C498" s="26" t="s">
        <v>2642</v>
      </c>
      <c r="D498" s="26" t="s">
        <v>88</v>
      </c>
      <c r="E498" s="26" t="s">
        <v>3548</v>
      </c>
      <c r="F498">
        <v>2.78</v>
      </c>
      <c r="H498">
        <v>264</v>
      </c>
    </row>
    <row r="499" spans="1:8" ht="27.6">
      <c r="A499" t="s">
        <v>3549</v>
      </c>
      <c r="B499" s="26" t="s">
        <v>3238</v>
      </c>
      <c r="C499" s="26" t="s">
        <v>2642</v>
      </c>
      <c r="D499" s="26" t="s">
        <v>88</v>
      </c>
      <c r="E499" s="26" t="s">
        <v>3550</v>
      </c>
      <c r="F499">
        <v>0.1</v>
      </c>
      <c r="H499">
        <v>264</v>
      </c>
    </row>
    <row r="500" spans="1:8" ht="27.6">
      <c r="A500" t="s">
        <v>3551</v>
      </c>
      <c r="B500" s="26" t="s">
        <v>3238</v>
      </c>
      <c r="C500" s="26" t="s">
        <v>2642</v>
      </c>
      <c r="D500" s="26" t="s">
        <v>88</v>
      </c>
      <c r="E500" s="26" t="s">
        <v>3552</v>
      </c>
      <c r="F500">
        <v>8.3000000000000004E-2</v>
      </c>
      <c r="H500">
        <v>264</v>
      </c>
    </row>
    <row r="501" spans="1:8" ht="27.6">
      <c r="A501" t="s">
        <v>3553</v>
      </c>
      <c r="B501" s="26" t="s">
        <v>3238</v>
      </c>
      <c r="C501" s="26" t="s">
        <v>2642</v>
      </c>
      <c r="D501" s="26" t="s">
        <v>88</v>
      </c>
      <c r="E501" s="26" t="s">
        <v>3554</v>
      </c>
      <c r="F501">
        <v>5.1379999999999999</v>
      </c>
      <c r="H501">
        <v>264</v>
      </c>
    </row>
    <row r="502" spans="1:8" ht="27.6">
      <c r="A502" t="s">
        <v>3555</v>
      </c>
      <c r="B502" s="26" t="s">
        <v>3238</v>
      </c>
      <c r="C502" s="26" t="s">
        <v>2642</v>
      </c>
      <c r="D502" s="26" t="s">
        <v>88</v>
      </c>
      <c r="E502" s="26" t="s">
        <v>3556</v>
      </c>
      <c r="F502">
        <v>4.8000000000000001E-2</v>
      </c>
      <c r="H502">
        <v>264</v>
      </c>
    </row>
    <row r="503" spans="1:8" ht="27.6">
      <c r="A503" t="s">
        <v>3557</v>
      </c>
      <c r="B503" s="26" t="s">
        <v>3238</v>
      </c>
      <c r="C503" s="26" t="s">
        <v>2642</v>
      </c>
      <c r="D503" s="26" t="s">
        <v>88</v>
      </c>
      <c r="E503" s="26" t="s">
        <v>3558</v>
      </c>
      <c r="F503">
        <v>0.503</v>
      </c>
      <c r="H503">
        <v>264</v>
      </c>
    </row>
    <row r="504" spans="1:8" ht="27.6">
      <c r="A504" t="s">
        <v>3559</v>
      </c>
      <c r="B504" s="26" t="s">
        <v>3238</v>
      </c>
      <c r="C504" s="26" t="s">
        <v>2642</v>
      </c>
      <c r="D504" s="26" t="s">
        <v>88</v>
      </c>
      <c r="E504" s="26" t="s">
        <v>3560</v>
      </c>
      <c r="F504">
        <v>4.2709999999999999</v>
      </c>
      <c r="H504">
        <v>264</v>
      </c>
    </row>
    <row r="505" spans="1:8" ht="27.6">
      <c r="A505" t="s">
        <v>3561</v>
      </c>
      <c r="B505" s="26" t="s">
        <v>3238</v>
      </c>
      <c r="C505" s="26" t="s">
        <v>2642</v>
      </c>
      <c r="D505" s="26" t="s">
        <v>88</v>
      </c>
      <c r="E505" s="26" t="s">
        <v>3562</v>
      </c>
      <c r="F505">
        <v>4.8000000000000001E-2</v>
      </c>
      <c r="H505">
        <v>264</v>
      </c>
    </row>
    <row r="506" spans="1:8" ht="27.6">
      <c r="A506" t="s">
        <v>3563</v>
      </c>
      <c r="B506" s="26" t="s">
        <v>3238</v>
      </c>
      <c r="C506" s="26" t="s">
        <v>2642</v>
      </c>
      <c r="D506" s="26" t="s">
        <v>88</v>
      </c>
      <c r="E506" s="26" t="s">
        <v>3564</v>
      </c>
      <c r="F506">
        <v>0.52300000000000002</v>
      </c>
      <c r="H506">
        <v>264</v>
      </c>
    </row>
    <row r="507" spans="1:8" ht="27.6">
      <c r="A507" t="s">
        <v>3565</v>
      </c>
      <c r="B507" s="26" t="s">
        <v>3238</v>
      </c>
      <c r="C507" s="26" t="s">
        <v>2642</v>
      </c>
      <c r="D507" s="26" t="s">
        <v>88</v>
      </c>
      <c r="E507" s="26" t="s">
        <v>3566</v>
      </c>
      <c r="F507">
        <v>7.9000000000000001E-2</v>
      </c>
      <c r="H507">
        <v>264</v>
      </c>
    </row>
    <row r="508" spans="1:8" ht="27.6">
      <c r="A508" t="s">
        <v>3567</v>
      </c>
      <c r="B508" s="26" t="s">
        <v>3238</v>
      </c>
      <c r="C508" s="26" t="s">
        <v>2642</v>
      </c>
      <c r="D508" s="26" t="s">
        <v>88</v>
      </c>
      <c r="E508" s="26" t="s">
        <v>3568</v>
      </c>
      <c r="F508">
        <v>0.505</v>
      </c>
      <c r="H508">
        <v>264</v>
      </c>
    </row>
    <row r="509" spans="1:8" ht="27.6">
      <c r="A509" t="s">
        <v>3569</v>
      </c>
      <c r="B509" s="26" t="s">
        <v>3238</v>
      </c>
      <c r="C509" s="26" t="s">
        <v>2642</v>
      </c>
      <c r="D509" s="26" t="s">
        <v>88</v>
      </c>
      <c r="E509" s="26" t="s">
        <v>3570</v>
      </c>
      <c r="F509">
        <v>0.52300000000000002</v>
      </c>
      <c r="H509">
        <v>264</v>
      </c>
    </row>
    <row r="510" spans="1:8" ht="27.6">
      <c r="A510" t="s">
        <v>3571</v>
      </c>
      <c r="B510" s="26" t="s">
        <v>3238</v>
      </c>
      <c r="C510" s="26" t="s">
        <v>2642</v>
      </c>
      <c r="D510" s="26" t="s">
        <v>88</v>
      </c>
      <c r="E510" s="26" t="s">
        <v>3572</v>
      </c>
      <c r="F510">
        <v>2.8000000000000001E-2</v>
      </c>
      <c r="H510">
        <v>264</v>
      </c>
    </row>
    <row r="511" spans="1:8" ht="27.6">
      <c r="A511" t="s">
        <v>3573</v>
      </c>
      <c r="B511" s="26" t="s">
        <v>3238</v>
      </c>
      <c r="C511" s="26" t="s">
        <v>2642</v>
      </c>
      <c r="D511" s="26" t="s">
        <v>88</v>
      </c>
      <c r="E511" s="26" t="s">
        <v>3574</v>
      </c>
      <c r="F511">
        <v>7.6999999999999999E-2</v>
      </c>
      <c r="H511">
        <v>264</v>
      </c>
    </row>
    <row r="512" spans="1:8" ht="27.6">
      <c r="A512" t="s">
        <v>3575</v>
      </c>
      <c r="B512" s="26" t="s">
        <v>3238</v>
      </c>
      <c r="C512" s="26" t="s">
        <v>2642</v>
      </c>
      <c r="D512" s="26" t="s">
        <v>88</v>
      </c>
      <c r="E512" s="26" t="s">
        <v>3576</v>
      </c>
      <c r="F512">
        <v>0.49</v>
      </c>
      <c r="H512">
        <v>264</v>
      </c>
    </row>
    <row r="513" spans="1:8" ht="27.6">
      <c r="A513" t="s">
        <v>3577</v>
      </c>
      <c r="B513" s="26" t="s">
        <v>3238</v>
      </c>
      <c r="C513" s="26" t="s">
        <v>2642</v>
      </c>
      <c r="D513" s="26" t="s">
        <v>88</v>
      </c>
      <c r="E513" s="26" t="s">
        <v>3578</v>
      </c>
      <c r="F513">
        <v>0.52500000000000002</v>
      </c>
      <c r="H513">
        <v>264</v>
      </c>
    </row>
    <row r="514" spans="1:8" ht="27.6">
      <c r="A514" t="s">
        <v>3579</v>
      </c>
      <c r="B514" s="26" t="s">
        <v>3238</v>
      </c>
      <c r="C514" s="26" t="s">
        <v>2642</v>
      </c>
      <c r="D514" s="26" t="s">
        <v>88</v>
      </c>
      <c r="E514" s="26" t="s">
        <v>3580</v>
      </c>
      <c r="F514">
        <v>0.105</v>
      </c>
      <c r="H514">
        <v>264</v>
      </c>
    </row>
    <row r="515" spans="1:8" ht="27.6">
      <c r="A515" t="s">
        <v>3581</v>
      </c>
      <c r="B515" s="26" t="s">
        <v>3238</v>
      </c>
      <c r="C515" s="26" t="s">
        <v>2642</v>
      </c>
      <c r="D515" s="26" t="s">
        <v>88</v>
      </c>
      <c r="E515" s="26" t="s">
        <v>3582</v>
      </c>
      <c r="F515">
        <v>8.2000000000000003E-2</v>
      </c>
      <c r="H515">
        <v>264</v>
      </c>
    </row>
    <row r="516" spans="1:8" ht="27.6">
      <c r="A516" t="s">
        <v>3583</v>
      </c>
      <c r="B516" s="26" t="s">
        <v>3238</v>
      </c>
      <c r="C516" s="26" t="s">
        <v>2642</v>
      </c>
      <c r="D516" s="26" t="s">
        <v>88</v>
      </c>
      <c r="E516" s="26" t="s">
        <v>3584</v>
      </c>
      <c r="F516">
        <v>8.2000000000000003E-2</v>
      </c>
      <c r="H516">
        <v>264</v>
      </c>
    </row>
    <row r="517" spans="1:8" ht="27.6">
      <c r="A517" t="s">
        <v>3585</v>
      </c>
      <c r="B517" s="26" t="s">
        <v>3238</v>
      </c>
      <c r="C517" s="26" t="s">
        <v>2642</v>
      </c>
      <c r="D517" s="26" t="s">
        <v>88</v>
      </c>
      <c r="E517" s="26" t="s">
        <v>3586</v>
      </c>
      <c r="F517">
        <v>8.5000000000000006E-2</v>
      </c>
      <c r="H517">
        <v>264</v>
      </c>
    </row>
    <row r="518" spans="1:8" ht="27.6">
      <c r="A518" t="s">
        <v>3587</v>
      </c>
      <c r="B518" s="26" t="s">
        <v>3238</v>
      </c>
      <c r="C518" s="26" t="s">
        <v>2642</v>
      </c>
      <c r="D518" s="26" t="s">
        <v>88</v>
      </c>
      <c r="E518" s="26" t="s">
        <v>3588</v>
      </c>
      <c r="F518">
        <v>3.9889999999999999</v>
      </c>
      <c r="H518">
        <v>264</v>
      </c>
    </row>
    <row r="519" spans="1:8" ht="27.6">
      <c r="A519" t="s">
        <v>3589</v>
      </c>
      <c r="B519" s="26" t="s">
        <v>3238</v>
      </c>
      <c r="C519" s="26" t="s">
        <v>2642</v>
      </c>
      <c r="D519" s="26" t="s">
        <v>88</v>
      </c>
      <c r="E519" s="26" t="s">
        <v>3590</v>
      </c>
      <c r="F519">
        <v>0.52200000000000002</v>
      </c>
      <c r="H519">
        <v>264</v>
      </c>
    </row>
    <row r="520" spans="1:8" ht="27.6">
      <c r="A520" t="s">
        <v>3591</v>
      </c>
      <c r="B520" s="26" t="s">
        <v>3238</v>
      </c>
      <c r="C520" s="26" t="s">
        <v>2642</v>
      </c>
      <c r="D520" s="26" t="s">
        <v>88</v>
      </c>
      <c r="E520" s="26" t="s">
        <v>3592</v>
      </c>
      <c r="F520">
        <v>7.6999999999999999E-2</v>
      </c>
      <c r="H520">
        <v>264</v>
      </c>
    </row>
    <row r="521" spans="1:8" ht="27.6">
      <c r="A521" t="s">
        <v>3593</v>
      </c>
      <c r="B521" s="26" t="s">
        <v>3238</v>
      </c>
      <c r="C521" s="26" t="s">
        <v>2642</v>
      </c>
      <c r="D521" s="26" t="s">
        <v>88</v>
      </c>
      <c r="E521" s="26" t="s">
        <v>3594</v>
      </c>
      <c r="F521">
        <v>0.52500000000000002</v>
      </c>
      <c r="H521">
        <v>264</v>
      </c>
    </row>
    <row r="522" spans="1:8" ht="27.6">
      <c r="A522" t="s">
        <v>3595</v>
      </c>
      <c r="B522" s="26" t="s">
        <v>3238</v>
      </c>
      <c r="C522" s="26" t="s">
        <v>2642</v>
      </c>
      <c r="D522" s="26" t="s">
        <v>88</v>
      </c>
      <c r="E522" s="26" t="s">
        <v>3596</v>
      </c>
      <c r="F522">
        <v>7.6999999999999999E-2</v>
      </c>
      <c r="H522">
        <v>264</v>
      </c>
    </row>
    <row r="523" spans="1:8" ht="27.6">
      <c r="A523" t="s">
        <v>3597</v>
      </c>
      <c r="B523" s="26" t="s">
        <v>3238</v>
      </c>
      <c r="C523" s="26" t="s">
        <v>2642</v>
      </c>
      <c r="D523" s="26" t="s">
        <v>88</v>
      </c>
      <c r="E523" s="26" t="s">
        <v>3598</v>
      </c>
      <c r="F523">
        <v>0.247</v>
      </c>
      <c r="H523">
        <v>264</v>
      </c>
    </row>
    <row r="524" spans="1:8" ht="27.6">
      <c r="A524" t="s">
        <v>3599</v>
      </c>
      <c r="B524" s="26" t="s">
        <v>3238</v>
      </c>
      <c r="C524" s="26" t="s">
        <v>2642</v>
      </c>
      <c r="D524" s="26" t="s">
        <v>88</v>
      </c>
      <c r="E524" s="26" t="s">
        <v>3600</v>
      </c>
      <c r="F524">
        <v>0.44700000000000001</v>
      </c>
      <c r="H524">
        <v>264</v>
      </c>
    </row>
    <row r="525" spans="1:8" ht="27.6">
      <c r="A525" t="s">
        <v>3601</v>
      </c>
      <c r="B525" s="26" t="s">
        <v>3238</v>
      </c>
      <c r="C525" s="26" t="s">
        <v>2642</v>
      </c>
      <c r="D525" s="26" t="s">
        <v>88</v>
      </c>
      <c r="E525" s="26" t="s">
        <v>3602</v>
      </c>
      <c r="F525">
        <v>0.08</v>
      </c>
      <c r="H525">
        <v>264</v>
      </c>
    </row>
    <row r="526" spans="1:8" ht="27.6">
      <c r="A526" t="s">
        <v>3603</v>
      </c>
      <c r="B526" s="26" t="s">
        <v>3238</v>
      </c>
      <c r="C526" s="26" t="s">
        <v>2642</v>
      </c>
      <c r="D526" s="26" t="s">
        <v>88</v>
      </c>
      <c r="E526" s="26" t="s">
        <v>3604</v>
      </c>
      <c r="F526">
        <v>5.1379999999999999</v>
      </c>
      <c r="H526">
        <v>264</v>
      </c>
    </row>
    <row r="527" spans="1:8" ht="27.6">
      <c r="A527" t="s">
        <v>3605</v>
      </c>
      <c r="B527" s="26" t="s">
        <v>3238</v>
      </c>
      <c r="C527" s="26" t="s">
        <v>2642</v>
      </c>
      <c r="D527" s="26" t="s">
        <v>88</v>
      </c>
      <c r="E527" s="26" t="s">
        <v>3606</v>
      </c>
      <c r="F527">
        <v>7.6999999999999999E-2</v>
      </c>
      <c r="H527">
        <v>264</v>
      </c>
    </row>
    <row r="528" spans="1:8" ht="27.6">
      <c r="A528" t="s">
        <v>3607</v>
      </c>
      <c r="B528" s="26" t="s">
        <v>3238</v>
      </c>
      <c r="C528" s="26" t="s">
        <v>2642</v>
      </c>
      <c r="D528" s="26" t="s">
        <v>88</v>
      </c>
      <c r="E528" s="26" t="s">
        <v>3608</v>
      </c>
      <c r="F528">
        <v>8.5000000000000006E-2</v>
      </c>
      <c r="H528">
        <v>264</v>
      </c>
    </row>
    <row r="529" spans="1:8" ht="27.6">
      <c r="A529" t="s">
        <v>3609</v>
      </c>
      <c r="B529" s="26" t="s">
        <v>3238</v>
      </c>
      <c r="C529" s="26" t="s">
        <v>2642</v>
      </c>
      <c r="D529" s="26" t="s">
        <v>88</v>
      </c>
      <c r="E529" s="26" t="s">
        <v>3610</v>
      </c>
      <c r="F529">
        <v>8.5000000000000006E-2</v>
      </c>
      <c r="H529">
        <v>264</v>
      </c>
    </row>
    <row r="530" spans="1:8" ht="27.6">
      <c r="A530" t="s">
        <v>3611</v>
      </c>
      <c r="B530" s="26" t="s">
        <v>3238</v>
      </c>
      <c r="C530" s="26" t="s">
        <v>2642</v>
      </c>
      <c r="D530" s="26" t="s">
        <v>88</v>
      </c>
      <c r="E530" s="26" t="s">
        <v>3612</v>
      </c>
      <c r="F530">
        <v>0.52500000000000002</v>
      </c>
      <c r="H530">
        <v>264</v>
      </c>
    </row>
    <row r="531" spans="1:8" ht="27.6">
      <c r="A531" t="s">
        <v>3613</v>
      </c>
      <c r="B531" s="26" t="s">
        <v>3238</v>
      </c>
      <c r="C531" s="26" t="s">
        <v>2642</v>
      </c>
      <c r="D531" s="26" t="s">
        <v>88</v>
      </c>
      <c r="E531" s="26" t="s">
        <v>3614</v>
      </c>
      <c r="F531">
        <v>8.5000000000000006E-2</v>
      </c>
      <c r="H531">
        <v>264</v>
      </c>
    </row>
    <row r="532" spans="1:8" ht="27.6">
      <c r="A532" t="s">
        <v>3615</v>
      </c>
      <c r="B532" s="26" t="s">
        <v>3238</v>
      </c>
      <c r="C532" s="26" t="s">
        <v>2642</v>
      </c>
      <c r="D532" s="26" t="s">
        <v>88</v>
      </c>
      <c r="E532" s="26" t="s">
        <v>3616</v>
      </c>
      <c r="F532">
        <v>6.5000000000000002E-2</v>
      </c>
      <c r="H532">
        <v>264</v>
      </c>
    </row>
    <row r="533" spans="1:8" ht="27.6">
      <c r="A533" t="s">
        <v>3617</v>
      </c>
      <c r="B533" s="26" t="s">
        <v>3238</v>
      </c>
      <c r="C533" s="26" t="s">
        <v>2642</v>
      </c>
      <c r="D533" s="26" t="s">
        <v>88</v>
      </c>
      <c r="E533" s="26" t="s">
        <v>3618</v>
      </c>
      <c r="F533">
        <v>5.1340000000000003</v>
      </c>
      <c r="H533">
        <v>264</v>
      </c>
    </row>
    <row r="534" spans="1:8" ht="27.6">
      <c r="A534" t="s">
        <v>3619</v>
      </c>
      <c r="B534" s="26" t="s">
        <v>3238</v>
      </c>
      <c r="C534" s="26" t="s">
        <v>2642</v>
      </c>
      <c r="D534" s="26" t="s">
        <v>88</v>
      </c>
      <c r="E534" s="26" t="s">
        <v>3620</v>
      </c>
      <c r="F534">
        <v>0.16500000000000001</v>
      </c>
      <c r="H534">
        <v>264</v>
      </c>
    </row>
    <row r="535" spans="1:8" ht="27.6">
      <c r="A535" t="s">
        <v>3621</v>
      </c>
      <c r="B535" s="26" t="s">
        <v>3238</v>
      </c>
      <c r="C535" s="26" t="s">
        <v>2642</v>
      </c>
      <c r="D535" s="26" t="s">
        <v>88</v>
      </c>
      <c r="E535" s="26" t="s">
        <v>3622</v>
      </c>
      <c r="F535">
        <v>9.3130000000000006</v>
      </c>
      <c r="H535">
        <v>264</v>
      </c>
    </row>
    <row r="536" spans="1:8" ht="27.6">
      <c r="A536" t="s">
        <v>3623</v>
      </c>
      <c r="B536" s="26" t="s">
        <v>3238</v>
      </c>
      <c r="C536" s="26" t="s">
        <v>2642</v>
      </c>
      <c r="D536" s="26" t="s">
        <v>88</v>
      </c>
      <c r="E536" s="26" t="s">
        <v>3624</v>
      </c>
      <c r="F536">
        <v>4.7750000000000004</v>
      </c>
      <c r="H536">
        <v>264</v>
      </c>
    </row>
    <row r="537" spans="1:8" ht="27.6">
      <c r="A537" t="s">
        <v>3625</v>
      </c>
      <c r="B537" s="26" t="s">
        <v>3238</v>
      </c>
      <c r="C537" s="26" t="s">
        <v>2642</v>
      </c>
      <c r="D537" s="26" t="s">
        <v>88</v>
      </c>
      <c r="E537" s="26" t="s">
        <v>3626</v>
      </c>
      <c r="F537">
        <v>8.5000000000000006E-2</v>
      </c>
      <c r="H537">
        <v>264</v>
      </c>
    </row>
    <row r="538" spans="1:8" ht="27.6">
      <c r="A538" t="s">
        <v>3627</v>
      </c>
      <c r="B538" s="26" t="s">
        <v>3238</v>
      </c>
      <c r="C538" s="26" t="s">
        <v>2642</v>
      </c>
      <c r="D538" s="26" t="s">
        <v>88</v>
      </c>
      <c r="E538" s="26" t="s">
        <v>3628</v>
      </c>
      <c r="F538">
        <v>3.4860000000000002</v>
      </c>
      <c r="H538">
        <v>264</v>
      </c>
    </row>
    <row r="539" spans="1:8" ht="27.6">
      <c r="A539" t="s">
        <v>3629</v>
      </c>
      <c r="B539" s="26" t="s">
        <v>3238</v>
      </c>
      <c r="C539" s="26" t="s">
        <v>2642</v>
      </c>
      <c r="D539" s="26" t="s">
        <v>88</v>
      </c>
      <c r="E539" s="26" t="s">
        <v>3630</v>
      </c>
      <c r="F539">
        <v>0.52500000000000002</v>
      </c>
      <c r="H539">
        <v>264</v>
      </c>
    </row>
    <row r="540" spans="1:8" ht="27.6">
      <c r="A540" t="s">
        <v>3631</v>
      </c>
      <c r="B540" s="26" t="s">
        <v>3238</v>
      </c>
      <c r="C540" s="26" t="s">
        <v>2642</v>
      </c>
      <c r="D540" s="26" t="s">
        <v>88</v>
      </c>
      <c r="E540" s="26" t="s">
        <v>3632</v>
      </c>
      <c r="F540">
        <v>0.52200000000000002</v>
      </c>
      <c r="H540">
        <v>264</v>
      </c>
    </row>
    <row r="541" spans="1:8" ht="27.6">
      <c r="A541" t="s">
        <v>3633</v>
      </c>
      <c r="B541" s="26" t="s">
        <v>3238</v>
      </c>
      <c r="C541" s="26" t="s">
        <v>2642</v>
      </c>
      <c r="D541" s="26" t="s">
        <v>88</v>
      </c>
      <c r="E541" s="26" t="s">
        <v>3634</v>
      </c>
      <c r="F541">
        <v>0.35799999999999998</v>
      </c>
      <c r="H541">
        <v>264</v>
      </c>
    </row>
    <row r="542" spans="1:8" ht="27.6">
      <c r="A542" t="s">
        <v>3635</v>
      </c>
      <c r="B542" s="26" t="s">
        <v>3238</v>
      </c>
      <c r="C542" s="26" t="s">
        <v>2642</v>
      </c>
      <c r="D542" s="26" t="s">
        <v>88</v>
      </c>
      <c r="E542" s="26" t="s">
        <v>3636</v>
      </c>
      <c r="F542">
        <v>5.1379999999999999</v>
      </c>
      <c r="H542">
        <v>264</v>
      </c>
    </row>
    <row r="543" spans="1:8" ht="27.6">
      <c r="A543" t="s">
        <v>3637</v>
      </c>
      <c r="B543" s="26" t="s">
        <v>3238</v>
      </c>
      <c r="C543" s="26" t="s">
        <v>2642</v>
      </c>
      <c r="D543" s="26" t="s">
        <v>88</v>
      </c>
      <c r="E543" s="26" t="s">
        <v>3638</v>
      </c>
      <c r="F543">
        <v>0.105</v>
      </c>
      <c r="H543">
        <v>264</v>
      </c>
    </row>
    <row r="544" spans="1:8" ht="27.6">
      <c r="A544" t="s">
        <v>3639</v>
      </c>
      <c r="B544" s="26" t="s">
        <v>3238</v>
      </c>
      <c r="C544" s="26" t="s">
        <v>2642</v>
      </c>
      <c r="D544" s="26" t="s">
        <v>88</v>
      </c>
      <c r="E544" s="26" t="s">
        <v>3640</v>
      </c>
      <c r="F544">
        <v>3.2949999999999999</v>
      </c>
      <c r="H544">
        <v>264</v>
      </c>
    </row>
    <row r="545" spans="1:8" ht="27.6">
      <c r="A545" t="s">
        <v>3641</v>
      </c>
      <c r="B545" s="26" t="s">
        <v>3238</v>
      </c>
      <c r="C545" s="26" t="s">
        <v>2642</v>
      </c>
      <c r="D545" s="26" t="s">
        <v>88</v>
      </c>
      <c r="E545" s="26" t="s">
        <v>3642</v>
      </c>
      <c r="F545">
        <v>7.6999999999999999E-2</v>
      </c>
      <c r="H545">
        <v>264</v>
      </c>
    </row>
    <row r="546" spans="1:8" ht="27.6">
      <c r="A546" t="s">
        <v>3643</v>
      </c>
      <c r="B546" s="26" t="s">
        <v>3238</v>
      </c>
      <c r="C546" s="26" t="s">
        <v>2642</v>
      </c>
      <c r="D546" s="26" t="s">
        <v>88</v>
      </c>
      <c r="E546" s="26" t="s">
        <v>3644</v>
      </c>
      <c r="F546">
        <v>3.3439999999999999</v>
      </c>
      <c r="H546">
        <v>264</v>
      </c>
    </row>
    <row r="547" spans="1:8" ht="27.6">
      <c r="A547" t="s">
        <v>3645</v>
      </c>
      <c r="B547" s="26" t="s">
        <v>3238</v>
      </c>
      <c r="C547" s="26" t="s">
        <v>2642</v>
      </c>
      <c r="D547" s="26" t="s">
        <v>88</v>
      </c>
      <c r="E547" s="26" t="s">
        <v>3646</v>
      </c>
      <c r="F547">
        <v>0.105</v>
      </c>
      <c r="H547">
        <v>264</v>
      </c>
    </row>
    <row r="548" spans="1:8" ht="27.6">
      <c r="A548" t="s">
        <v>3647</v>
      </c>
      <c r="B548" s="26" t="s">
        <v>3238</v>
      </c>
      <c r="C548" s="26" t="s">
        <v>2642</v>
      </c>
      <c r="D548" s="26" t="s">
        <v>88</v>
      </c>
      <c r="E548" s="26" t="s">
        <v>3648</v>
      </c>
      <c r="F548">
        <v>3.9420000000000002</v>
      </c>
      <c r="H548">
        <v>264</v>
      </c>
    </row>
    <row r="549" spans="1:8" ht="27.6">
      <c r="A549" t="s">
        <v>3649</v>
      </c>
      <c r="B549" s="26" t="s">
        <v>3238</v>
      </c>
      <c r="C549" s="26" t="s">
        <v>2642</v>
      </c>
      <c r="D549" s="26" t="s">
        <v>88</v>
      </c>
      <c r="E549" s="26" t="s">
        <v>3650</v>
      </c>
      <c r="F549">
        <v>0.52200000000000002</v>
      </c>
      <c r="H549">
        <v>264</v>
      </c>
    </row>
    <row r="550" spans="1:8" ht="27.6">
      <c r="A550" t="s">
        <v>3651</v>
      </c>
      <c r="B550" s="26" t="s">
        <v>3238</v>
      </c>
      <c r="C550" s="26" t="s">
        <v>2642</v>
      </c>
      <c r="D550" s="26" t="s">
        <v>88</v>
      </c>
      <c r="E550" s="26" t="s">
        <v>3652</v>
      </c>
      <c r="F550">
        <v>3.4430000000000001</v>
      </c>
      <c r="H550">
        <v>264</v>
      </c>
    </row>
    <row r="551" spans="1:8" ht="27.6">
      <c r="A551" t="s">
        <v>3653</v>
      </c>
      <c r="B551" s="26" t="s">
        <v>3238</v>
      </c>
      <c r="C551" s="26" t="s">
        <v>2642</v>
      </c>
      <c r="D551" s="26" t="s">
        <v>88</v>
      </c>
      <c r="E551" s="26" t="s">
        <v>3654</v>
      </c>
      <c r="F551">
        <v>0.151</v>
      </c>
      <c r="H551">
        <v>264</v>
      </c>
    </row>
    <row r="552" spans="1:8" ht="27.6">
      <c r="A552" t="s">
        <v>3655</v>
      </c>
      <c r="B552" s="26" t="s">
        <v>3238</v>
      </c>
      <c r="C552" s="26" t="s">
        <v>2642</v>
      </c>
      <c r="D552" s="26" t="s">
        <v>88</v>
      </c>
      <c r="E552" s="26" t="s">
        <v>3656</v>
      </c>
      <c r="F552">
        <v>3.5409999999999999</v>
      </c>
      <c r="H552">
        <v>264</v>
      </c>
    </row>
    <row r="553" spans="1:8" ht="27.6">
      <c r="A553" t="s">
        <v>3657</v>
      </c>
      <c r="B553" s="26" t="s">
        <v>3238</v>
      </c>
      <c r="C553" s="26" t="s">
        <v>2642</v>
      </c>
      <c r="D553" s="26" t="s">
        <v>88</v>
      </c>
      <c r="E553" s="26" t="s">
        <v>3658</v>
      </c>
      <c r="F553">
        <v>4.2939999999999996</v>
      </c>
      <c r="H553">
        <v>264</v>
      </c>
    </row>
    <row r="554" spans="1:8" ht="27.6">
      <c r="A554" t="s">
        <v>3659</v>
      </c>
      <c r="B554" s="26" t="s">
        <v>3238</v>
      </c>
      <c r="C554" s="26" t="s">
        <v>2642</v>
      </c>
      <c r="D554" s="26" t="s">
        <v>88</v>
      </c>
      <c r="E554" s="26" t="s">
        <v>3660</v>
      </c>
      <c r="F554">
        <v>6.226</v>
      </c>
      <c r="H554">
        <v>264</v>
      </c>
    </row>
    <row r="555" spans="1:8" ht="27.6">
      <c r="A555" t="s">
        <v>3661</v>
      </c>
      <c r="B555" s="26" t="s">
        <v>3238</v>
      </c>
      <c r="C555" s="26" t="s">
        <v>2642</v>
      </c>
      <c r="D555" s="26" t="s">
        <v>88</v>
      </c>
      <c r="E555" s="26" t="s">
        <v>3662</v>
      </c>
      <c r="F555">
        <v>2.8719999999999999</v>
      </c>
      <c r="H555">
        <v>264</v>
      </c>
    </row>
    <row r="556" spans="1:8" ht="27.6">
      <c r="A556" t="s">
        <v>3663</v>
      </c>
      <c r="B556" s="26" t="s">
        <v>3238</v>
      </c>
      <c r="C556" s="26" t="s">
        <v>2642</v>
      </c>
      <c r="D556" s="26" t="s">
        <v>88</v>
      </c>
      <c r="E556" s="26" t="s">
        <v>3664</v>
      </c>
      <c r="F556">
        <v>2.9350000000000001</v>
      </c>
      <c r="H556">
        <v>264</v>
      </c>
    </row>
    <row r="557" spans="1:8" ht="27.6">
      <c r="A557" t="s">
        <v>3665</v>
      </c>
      <c r="B557" s="26" t="s">
        <v>3238</v>
      </c>
      <c r="C557" s="26" t="s">
        <v>2642</v>
      </c>
      <c r="D557" s="26" t="s">
        <v>88</v>
      </c>
      <c r="E557" s="26" t="s">
        <v>3666</v>
      </c>
      <c r="F557">
        <v>0.378</v>
      </c>
      <c r="H557">
        <v>264</v>
      </c>
    </row>
    <row r="558" spans="1:8" ht="27.6">
      <c r="A558" t="s">
        <v>3667</v>
      </c>
      <c r="B558" s="26" t="s">
        <v>3238</v>
      </c>
      <c r="C558" s="26" t="s">
        <v>2642</v>
      </c>
      <c r="D558" s="26" t="s">
        <v>88</v>
      </c>
      <c r="E558" s="26" t="s">
        <v>3668</v>
      </c>
      <c r="F558">
        <v>0.376</v>
      </c>
      <c r="H558">
        <v>264</v>
      </c>
    </row>
    <row r="559" spans="1:8" ht="27.6">
      <c r="A559" t="s">
        <v>3669</v>
      </c>
      <c r="B559" s="26" t="s">
        <v>3238</v>
      </c>
      <c r="C559" s="26" t="s">
        <v>2642</v>
      </c>
      <c r="D559" s="26" t="s">
        <v>88</v>
      </c>
      <c r="E559" s="26" t="s">
        <v>3670</v>
      </c>
      <c r="F559">
        <v>8.5000000000000006E-2</v>
      </c>
      <c r="H559">
        <v>264</v>
      </c>
    </row>
    <row r="560" spans="1:8" ht="27.6">
      <c r="A560" t="s">
        <v>3671</v>
      </c>
      <c r="B560" s="26" t="s">
        <v>3238</v>
      </c>
      <c r="C560" s="26" t="s">
        <v>2642</v>
      </c>
      <c r="D560" s="26" t="s">
        <v>88</v>
      </c>
      <c r="E560" s="26" t="s">
        <v>3672</v>
      </c>
      <c r="F560">
        <v>8.5000000000000006E-2</v>
      </c>
      <c r="H560">
        <v>264</v>
      </c>
    </row>
    <row r="561" spans="1:8" ht="27.6">
      <c r="A561" t="s">
        <v>3673</v>
      </c>
      <c r="B561" s="26" t="s">
        <v>3238</v>
      </c>
      <c r="C561" s="26" t="s">
        <v>2642</v>
      </c>
      <c r="D561" s="26" t="s">
        <v>88</v>
      </c>
      <c r="E561" s="26" t="s">
        <v>3674</v>
      </c>
      <c r="F561">
        <v>6.2E-2</v>
      </c>
      <c r="H561">
        <v>264</v>
      </c>
    </row>
    <row r="562" spans="1:8" ht="27.6">
      <c r="A562" t="s">
        <v>3675</v>
      </c>
      <c r="B562" s="26" t="s">
        <v>3238</v>
      </c>
      <c r="C562" s="26" t="s">
        <v>2642</v>
      </c>
      <c r="D562" s="26" t="s">
        <v>88</v>
      </c>
      <c r="E562" s="26" t="s">
        <v>3676</v>
      </c>
      <c r="F562">
        <v>4.0220000000000002</v>
      </c>
      <c r="H562">
        <v>264</v>
      </c>
    </row>
    <row r="563" spans="1:8" ht="27.6">
      <c r="A563" t="s">
        <v>3677</v>
      </c>
      <c r="B563" s="26" t="s">
        <v>3238</v>
      </c>
      <c r="C563" s="26" t="s">
        <v>2642</v>
      </c>
      <c r="D563" s="26" t="s">
        <v>88</v>
      </c>
      <c r="E563" s="26" t="s">
        <v>3678</v>
      </c>
      <c r="F563">
        <v>2.6040000000000001</v>
      </c>
      <c r="H563">
        <v>264</v>
      </c>
    </row>
    <row r="564" spans="1:8" ht="27.6">
      <c r="A564" t="s">
        <v>3679</v>
      </c>
      <c r="B564" s="26" t="s">
        <v>3238</v>
      </c>
      <c r="C564" s="26" t="s">
        <v>2642</v>
      </c>
      <c r="D564" s="26" t="s">
        <v>88</v>
      </c>
      <c r="E564" s="26" t="s">
        <v>3680</v>
      </c>
      <c r="F564">
        <v>5.1340000000000003</v>
      </c>
      <c r="H564">
        <v>264</v>
      </c>
    </row>
    <row r="565" spans="1:8" ht="27.6">
      <c r="A565" t="s">
        <v>3681</v>
      </c>
      <c r="B565" s="26" t="s">
        <v>3238</v>
      </c>
      <c r="C565" s="26" t="s">
        <v>2642</v>
      </c>
      <c r="D565" s="26" t="s">
        <v>88</v>
      </c>
      <c r="E565" s="26" t="s">
        <v>3682</v>
      </c>
      <c r="F565">
        <v>0.503</v>
      </c>
      <c r="H565">
        <v>264</v>
      </c>
    </row>
    <row r="566" spans="1:8" ht="27.6">
      <c r="A566" t="s">
        <v>3683</v>
      </c>
      <c r="B566" s="26" t="s">
        <v>3238</v>
      </c>
      <c r="C566" s="26" t="s">
        <v>2642</v>
      </c>
      <c r="D566" s="26" t="s">
        <v>88</v>
      </c>
      <c r="E566" s="26" t="s">
        <v>3684</v>
      </c>
      <c r="F566">
        <v>4.2999999999999997E-2</v>
      </c>
      <c r="H566">
        <v>264</v>
      </c>
    </row>
    <row r="567" spans="1:8" ht="27.6">
      <c r="A567" t="s">
        <v>736</v>
      </c>
      <c r="B567" s="26" t="s">
        <v>3685</v>
      </c>
      <c r="C567" s="26" t="s">
        <v>2642</v>
      </c>
      <c r="D567" s="26" t="s">
        <v>88</v>
      </c>
      <c r="E567" s="26"/>
      <c r="F567">
        <v>208.96299999999999</v>
      </c>
      <c r="G567" t="s">
        <v>167</v>
      </c>
      <c r="H567">
        <v>264</v>
      </c>
    </row>
    <row r="568" spans="1:8" ht="27.6">
      <c r="A568" t="s">
        <v>3686</v>
      </c>
      <c r="B568" s="26" t="s">
        <v>3685</v>
      </c>
      <c r="C568" s="26" t="s">
        <v>2642</v>
      </c>
      <c r="D568" s="26" t="s">
        <v>88</v>
      </c>
      <c r="E568" s="26" t="s">
        <v>2968</v>
      </c>
      <c r="F568">
        <v>0.79200000000000004</v>
      </c>
      <c r="G568" t="s">
        <v>167</v>
      </c>
      <c r="H568">
        <v>264</v>
      </c>
    </row>
    <row r="569" spans="1:8" ht="27.6">
      <c r="A569" t="s">
        <v>3687</v>
      </c>
      <c r="B569" s="26" t="s">
        <v>3685</v>
      </c>
      <c r="C569" s="26" t="s">
        <v>2642</v>
      </c>
      <c r="D569" s="26" t="s">
        <v>88</v>
      </c>
      <c r="E569" s="26" t="s">
        <v>2775</v>
      </c>
      <c r="F569">
        <v>0.79200000000000004</v>
      </c>
      <c r="G569" t="s">
        <v>167</v>
      </c>
      <c r="H569">
        <v>264</v>
      </c>
    </row>
    <row r="570" spans="1:8" ht="27.6">
      <c r="A570" t="s">
        <v>3688</v>
      </c>
      <c r="B570" s="26" t="s">
        <v>3685</v>
      </c>
      <c r="C570" s="26" t="s">
        <v>2642</v>
      </c>
      <c r="D570" s="26" t="s">
        <v>88</v>
      </c>
      <c r="E570" s="26" t="s">
        <v>2761</v>
      </c>
      <c r="F570">
        <v>0.79200000000000004</v>
      </c>
      <c r="G570" t="s">
        <v>167</v>
      </c>
      <c r="H570">
        <v>264</v>
      </c>
    </row>
    <row r="571" spans="1:8" ht="27.6">
      <c r="A571" t="s">
        <v>3689</v>
      </c>
      <c r="B571" s="26" t="s">
        <v>3685</v>
      </c>
      <c r="C571" s="26" t="s">
        <v>2642</v>
      </c>
      <c r="D571" s="26" t="s">
        <v>88</v>
      </c>
      <c r="E571" s="26" t="s">
        <v>2772</v>
      </c>
      <c r="F571">
        <v>0.79200000000000004</v>
      </c>
      <c r="G571" t="s">
        <v>167</v>
      </c>
      <c r="H571">
        <v>264</v>
      </c>
    </row>
    <row r="572" spans="1:8" ht="27.6">
      <c r="A572" t="s">
        <v>3690</v>
      </c>
      <c r="B572" s="26" t="s">
        <v>3685</v>
      </c>
      <c r="C572" s="26" t="s">
        <v>2642</v>
      </c>
      <c r="D572" s="26" t="s">
        <v>88</v>
      </c>
      <c r="E572" s="26" t="s">
        <v>2705</v>
      </c>
      <c r="F572">
        <v>0.79200000000000004</v>
      </c>
      <c r="G572" t="s">
        <v>167</v>
      </c>
      <c r="H572">
        <v>264</v>
      </c>
    </row>
    <row r="573" spans="1:8" ht="27.6">
      <c r="A573" t="s">
        <v>3691</v>
      </c>
      <c r="B573" s="26" t="s">
        <v>3685</v>
      </c>
      <c r="C573" s="26" t="s">
        <v>2642</v>
      </c>
      <c r="D573" s="26" t="s">
        <v>88</v>
      </c>
      <c r="E573" s="26" t="s">
        <v>2702</v>
      </c>
      <c r="F573">
        <v>0.79200000000000004</v>
      </c>
      <c r="G573" t="s">
        <v>167</v>
      </c>
      <c r="H573">
        <v>264</v>
      </c>
    </row>
    <row r="574" spans="1:8" ht="27.6">
      <c r="A574" t="s">
        <v>3692</v>
      </c>
      <c r="B574" s="26" t="s">
        <v>3685</v>
      </c>
      <c r="C574" s="26" t="s">
        <v>2642</v>
      </c>
      <c r="D574" s="26" t="s">
        <v>88</v>
      </c>
      <c r="E574" s="26" t="s">
        <v>2787</v>
      </c>
      <c r="F574">
        <v>0.79200000000000004</v>
      </c>
      <c r="G574" t="s">
        <v>167</v>
      </c>
      <c r="H574">
        <v>264</v>
      </c>
    </row>
    <row r="575" spans="1:8" ht="27.6">
      <c r="A575" t="s">
        <v>3693</v>
      </c>
      <c r="B575" s="26" t="s">
        <v>3685</v>
      </c>
      <c r="C575" s="26" t="s">
        <v>2642</v>
      </c>
      <c r="D575" s="26" t="s">
        <v>88</v>
      </c>
      <c r="E575" s="26" t="s">
        <v>2714</v>
      </c>
      <c r="F575">
        <v>0.79200000000000004</v>
      </c>
      <c r="G575" t="s">
        <v>167</v>
      </c>
      <c r="H575">
        <v>264</v>
      </c>
    </row>
    <row r="576" spans="1:8" ht="27.6">
      <c r="A576" t="s">
        <v>3694</v>
      </c>
      <c r="B576" s="26" t="s">
        <v>3685</v>
      </c>
      <c r="C576" s="26" t="s">
        <v>2642</v>
      </c>
      <c r="D576" s="26" t="s">
        <v>88</v>
      </c>
      <c r="E576" s="26" t="s">
        <v>2711</v>
      </c>
      <c r="F576">
        <v>0.79200000000000004</v>
      </c>
      <c r="G576" t="s">
        <v>167</v>
      </c>
      <c r="H576">
        <v>264</v>
      </c>
    </row>
    <row r="577" spans="1:8" ht="27.6">
      <c r="A577" t="s">
        <v>3695</v>
      </c>
      <c r="B577" s="26" t="s">
        <v>3685</v>
      </c>
      <c r="C577" s="26" t="s">
        <v>2642</v>
      </c>
      <c r="D577" s="26" t="s">
        <v>88</v>
      </c>
      <c r="E577" s="26" t="s">
        <v>2717</v>
      </c>
      <c r="F577">
        <v>0.79200000000000004</v>
      </c>
      <c r="G577" t="s">
        <v>167</v>
      </c>
      <c r="H577">
        <v>264</v>
      </c>
    </row>
    <row r="578" spans="1:8" ht="27.6">
      <c r="A578" t="s">
        <v>3696</v>
      </c>
      <c r="B578" s="26" t="s">
        <v>3685</v>
      </c>
      <c r="C578" s="26" t="s">
        <v>2642</v>
      </c>
      <c r="D578" s="26" t="s">
        <v>88</v>
      </c>
      <c r="E578" s="26" t="s">
        <v>2708</v>
      </c>
      <c r="F578">
        <v>0.79200000000000004</v>
      </c>
      <c r="G578" t="s">
        <v>167</v>
      </c>
      <c r="H578">
        <v>264</v>
      </c>
    </row>
    <row r="579" spans="1:8" ht="27.6">
      <c r="A579" t="s">
        <v>3697</v>
      </c>
      <c r="B579" s="26" t="s">
        <v>3685</v>
      </c>
      <c r="C579" s="26" t="s">
        <v>2642</v>
      </c>
      <c r="D579" s="26" t="s">
        <v>88</v>
      </c>
      <c r="E579" s="26" t="s">
        <v>2970</v>
      </c>
      <c r="F579">
        <v>0.79200000000000004</v>
      </c>
      <c r="G579" t="s">
        <v>167</v>
      </c>
      <c r="H579">
        <v>264</v>
      </c>
    </row>
    <row r="580" spans="1:8" ht="27.6">
      <c r="A580" t="s">
        <v>3698</v>
      </c>
      <c r="B580" s="26" t="s">
        <v>3685</v>
      </c>
      <c r="C580" s="26" t="s">
        <v>2642</v>
      </c>
      <c r="D580" s="26" t="s">
        <v>88</v>
      </c>
      <c r="E580" s="26" t="s">
        <v>2784</v>
      </c>
      <c r="F580">
        <v>0.79200000000000004</v>
      </c>
      <c r="G580" t="s">
        <v>167</v>
      </c>
      <c r="H580">
        <v>264</v>
      </c>
    </row>
    <row r="581" spans="1:8" ht="27.6">
      <c r="A581" t="s">
        <v>3699</v>
      </c>
      <c r="B581" s="26" t="s">
        <v>3685</v>
      </c>
      <c r="C581" s="26" t="s">
        <v>2642</v>
      </c>
      <c r="D581" s="26" t="s">
        <v>88</v>
      </c>
      <c r="E581" s="26" t="s">
        <v>2699</v>
      </c>
      <c r="F581">
        <v>0.79200000000000004</v>
      </c>
      <c r="G581" t="s">
        <v>167</v>
      </c>
      <c r="H581">
        <v>264</v>
      </c>
    </row>
    <row r="582" spans="1:8" ht="27.6">
      <c r="A582" t="s">
        <v>3700</v>
      </c>
      <c r="B582" s="26" t="s">
        <v>3685</v>
      </c>
      <c r="C582" s="26" t="s">
        <v>2642</v>
      </c>
      <c r="D582" s="26" t="s">
        <v>88</v>
      </c>
      <c r="E582" s="26" t="s">
        <v>2747</v>
      </c>
      <c r="F582">
        <v>34.723999999999997</v>
      </c>
      <c r="G582" t="s">
        <v>167</v>
      </c>
      <c r="H582">
        <v>264</v>
      </c>
    </row>
    <row r="583" spans="1:8" ht="27.6">
      <c r="A583" t="s">
        <v>3701</v>
      </c>
      <c r="B583" s="26" t="s">
        <v>3685</v>
      </c>
      <c r="C583" s="26" t="s">
        <v>2642</v>
      </c>
      <c r="D583" s="26" t="s">
        <v>88</v>
      </c>
      <c r="E583" s="26" t="s">
        <v>2960</v>
      </c>
      <c r="F583">
        <v>98.766999999999996</v>
      </c>
      <c r="G583" t="s">
        <v>167</v>
      </c>
      <c r="H583">
        <v>264</v>
      </c>
    </row>
    <row r="584" spans="1:8" ht="27.6">
      <c r="A584" t="s">
        <v>3702</v>
      </c>
      <c r="B584" s="26" t="s">
        <v>3685</v>
      </c>
      <c r="C584" s="26" t="s">
        <v>2642</v>
      </c>
      <c r="D584" s="26" t="s">
        <v>88</v>
      </c>
      <c r="E584" s="26" t="s">
        <v>2948</v>
      </c>
      <c r="F584">
        <v>60.423000000000002</v>
      </c>
      <c r="G584" t="s">
        <v>167</v>
      </c>
      <c r="H584">
        <v>264</v>
      </c>
    </row>
    <row r="585" spans="1:8" ht="27.6">
      <c r="A585" t="s">
        <v>3703</v>
      </c>
      <c r="B585" s="26" t="s">
        <v>3685</v>
      </c>
      <c r="C585" s="26" t="s">
        <v>2642</v>
      </c>
      <c r="D585" s="26" t="s">
        <v>88</v>
      </c>
      <c r="E585" s="26" t="s">
        <v>2972</v>
      </c>
      <c r="F585">
        <v>0.79200000000000004</v>
      </c>
      <c r="G585" t="s">
        <v>167</v>
      </c>
      <c r="H585">
        <v>264</v>
      </c>
    </row>
    <row r="586" spans="1:8" ht="27.6">
      <c r="A586" t="s">
        <v>3704</v>
      </c>
      <c r="B586" s="26" t="s">
        <v>3685</v>
      </c>
      <c r="C586" s="26" t="s">
        <v>2642</v>
      </c>
      <c r="D586" s="26" t="s">
        <v>88</v>
      </c>
      <c r="E586" s="26" t="s">
        <v>2974</v>
      </c>
      <c r="F586">
        <v>0.79200000000000004</v>
      </c>
      <c r="G586" t="s">
        <v>167</v>
      </c>
      <c r="H586">
        <v>264</v>
      </c>
    </row>
    <row r="587" spans="1:8" ht="27.6">
      <c r="A587" t="s">
        <v>3705</v>
      </c>
      <c r="B587" s="26" t="s">
        <v>3685</v>
      </c>
      <c r="C587" s="26" t="s">
        <v>2642</v>
      </c>
      <c r="D587" s="26" t="s">
        <v>88</v>
      </c>
      <c r="E587" s="26" t="s">
        <v>2976</v>
      </c>
      <c r="F587">
        <v>0.79200000000000004</v>
      </c>
      <c r="G587" t="s">
        <v>167</v>
      </c>
      <c r="H587">
        <v>264</v>
      </c>
    </row>
    <row r="588" spans="1:8" ht="27.6">
      <c r="A588" t="s">
        <v>3706</v>
      </c>
      <c r="B588" s="26" t="s">
        <v>3685</v>
      </c>
      <c r="C588" s="26" t="s">
        <v>2642</v>
      </c>
      <c r="D588" s="26" t="s">
        <v>88</v>
      </c>
      <c r="E588" s="26" t="s">
        <v>2781</v>
      </c>
      <c r="F588">
        <v>0.79200000000000004</v>
      </c>
      <c r="G588" t="s">
        <v>167</v>
      </c>
      <c r="H588">
        <v>264</v>
      </c>
    </row>
    <row r="589" spans="1:8" ht="27.6">
      <c r="A589" t="s">
        <v>3707</v>
      </c>
      <c r="B589" s="26" t="s">
        <v>3685</v>
      </c>
      <c r="C589" s="26" t="s">
        <v>2642</v>
      </c>
      <c r="D589" s="26" t="s">
        <v>88</v>
      </c>
      <c r="E589" s="26" t="s">
        <v>2778</v>
      </c>
      <c r="F589">
        <v>0.79200000000000004</v>
      </c>
      <c r="G589" t="s">
        <v>167</v>
      </c>
      <c r="H589">
        <v>264</v>
      </c>
    </row>
    <row r="590" spans="1:8" ht="27.6">
      <c r="A590" t="s">
        <v>89</v>
      </c>
      <c r="B590" s="26" t="s">
        <v>2642</v>
      </c>
      <c r="C590" s="26" t="s">
        <v>90</v>
      </c>
      <c r="D590" s="26"/>
      <c r="E590" s="26"/>
      <c r="H590">
        <v>264</v>
      </c>
    </row>
    <row r="591" spans="1:8" ht="27.6">
      <c r="A591" t="s">
        <v>739</v>
      </c>
      <c r="B591" s="26" t="s">
        <v>3708</v>
      </c>
      <c r="C591" s="26" t="s">
        <v>2642</v>
      </c>
      <c r="D591" s="26" t="s">
        <v>90</v>
      </c>
      <c r="E591" s="26"/>
      <c r="F591">
        <v>15.467000000000001</v>
      </c>
      <c r="H591">
        <v>264</v>
      </c>
    </row>
    <row r="592" spans="1:8" ht="27.6">
      <c r="A592" t="s">
        <v>3709</v>
      </c>
      <c r="B592" s="26" t="s">
        <v>3708</v>
      </c>
      <c r="C592" s="26" t="s">
        <v>2642</v>
      </c>
      <c r="D592" s="26" t="s">
        <v>90</v>
      </c>
      <c r="E592" s="26" t="s">
        <v>3710</v>
      </c>
      <c r="F592">
        <v>0.27500000000000002</v>
      </c>
      <c r="H592">
        <v>264</v>
      </c>
    </row>
    <row r="593" spans="1:8" ht="27.6">
      <c r="A593" t="s">
        <v>3711</v>
      </c>
      <c r="B593" s="26" t="s">
        <v>3708</v>
      </c>
      <c r="C593" s="26" t="s">
        <v>2642</v>
      </c>
      <c r="D593" s="26" t="s">
        <v>90</v>
      </c>
      <c r="E593" s="26" t="s">
        <v>3712</v>
      </c>
      <c r="F593">
        <v>0.25900000000000001</v>
      </c>
      <c r="H593">
        <v>264</v>
      </c>
    </row>
    <row r="594" spans="1:8" ht="27.6">
      <c r="A594" t="s">
        <v>3713</v>
      </c>
      <c r="B594" s="26" t="s">
        <v>3708</v>
      </c>
      <c r="C594" s="26" t="s">
        <v>2642</v>
      </c>
      <c r="D594" s="26" t="s">
        <v>90</v>
      </c>
      <c r="E594" s="26" t="s">
        <v>3714</v>
      </c>
      <c r="F594">
        <v>0.26500000000000001</v>
      </c>
      <c r="H594">
        <v>264</v>
      </c>
    </row>
    <row r="595" spans="1:8" ht="27.6">
      <c r="A595" t="s">
        <v>3715</v>
      </c>
      <c r="B595" s="26" t="s">
        <v>3708</v>
      </c>
      <c r="C595" s="26" t="s">
        <v>2642</v>
      </c>
      <c r="D595" s="26" t="s">
        <v>90</v>
      </c>
      <c r="E595" s="26" t="s">
        <v>3716</v>
      </c>
      <c r="F595">
        <v>1.3009999999999999</v>
      </c>
      <c r="H595">
        <v>264</v>
      </c>
    </row>
    <row r="596" spans="1:8" ht="27.6">
      <c r="A596" t="s">
        <v>3717</v>
      </c>
      <c r="B596" s="26" t="s">
        <v>3708</v>
      </c>
      <c r="C596" s="26" t="s">
        <v>2642</v>
      </c>
      <c r="D596" s="26" t="s">
        <v>90</v>
      </c>
      <c r="E596" s="26" t="s">
        <v>3718</v>
      </c>
      <c r="F596">
        <v>1.163</v>
      </c>
      <c r="H596">
        <v>264</v>
      </c>
    </row>
    <row r="597" spans="1:8" ht="27.6">
      <c r="A597" t="s">
        <v>3719</v>
      </c>
      <c r="B597" s="26" t="s">
        <v>3708</v>
      </c>
      <c r="C597" s="26" t="s">
        <v>2642</v>
      </c>
      <c r="D597" s="26" t="s">
        <v>90</v>
      </c>
      <c r="E597" s="26" t="s">
        <v>3720</v>
      </c>
      <c r="F597">
        <v>1.2969999999999999</v>
      </c>
      <c r="H597">
        <v>264</v>
      </c>
    </row>
    <row r="598" spans="1:8" ht="27.6">
      <c r="A598" t="s">
        <v>3721</v>
      </c>
      <c r="B598" s="26" t="s">
        <v>3708</v>
      </c>
      <c r="C598" s="26" t="s">
        <v>2642</v>
      </c>
      <c r="D598" s="26" t="s">
        <v>90</v>
      </c>
      <c r="E598" s="26" t="s">
        <v>3722</v>
      </c>
      <c r="F598">
        <v>0.46400000000000002</v>
      </c>
      <c r="H598">
        <v>264</v>
      </c>
    </row>
    <row r="599" spans="1:8" ht="27.6">
      <c r="A599" t="s">
        <v>3723</v>
      </c>
      <c r="B599" s="26" t="s">
        <v>3708</v>
      </c>
      <c r="C599" s="26" t="s">
        <v>2642</v>
      </c>
      <c r="D599" s="26" t="s">
        <v>90</v>
      </c>
      <c r="E599" s="26" t="s">
        <v>3724</v>
      </c>
      <c r="F599">
        <v>1.802</v>
      </c>
      <c r="H599">
        <v>264</v>
      </c>
    </row>
    <row r="600" spans="1:8" ht="27.6">
      <c r="A600" t="s">
        <v>3725</v>
      </c>
      <c r="B600" s="26" t="s">
        <v>3708</v>
      </c>
      <c r="C600" s="26" t="s">
        <v>2642</v>
      </c>
      <c r="D600" s="26" t="s">
        <v>90</v>
      </c>
      <c r="E600" s="26" t="s">
        <v>3726</v>
      </c>
      <c r="F600">
        <v>1.3280000000000001</v>
      </c>
      <c r="H600">
        <v>264</v>
      </c>
    </row>
    <row r="601" spans="1:8" ht="27.6">
      <c r="A601" t="s">
        <v>3727</v>
      </c>
      <c r="B601" s="26" t="s">
        <v>3708</v>
      </c>
      <c r="C601" s="26" t="s">
        <v>2642</v>
      </c>
      <c r="D601" s="26" t="s">
        <v>90</v>
      </c>
      <c r="E601" s="26" t="s">
        <v>3728</v>
      </c>
      <c r="F601">
        <v>1.8520000000000001</v>
      </c>
      <c r="H601">
        <v>264</v>
      </c>
    </row>
    <row r="602" spans="1:8" ht="27.6">
      <c r="A602" t="s">
        <v>3729</v>
      </c>
      <c r="B602" s="26" t="s">
        <v>3708</v>
      </c>
      <c r="C602" s="26" t="s">
        <v>2642</v>
      </c>
      <c r="D602" s="26" t="s">
        <v>90</v>
      </c>
      <c r="E602" s="26" t="s">
        <v>3730</v>
      </c>
      <c r="F602">
        <v>0.49399999999999999</v>
      </c>
      <c r="H602">
        <v>264</v>
      </c>
    </row>
    <row r="603" spans="1:8" ht="27.6">
      <c r="A603" t="s">
        <v>3731</v>
      </c>
      <c r="B603" s="26" t="s">
        <v>3708</v>
      </c>
      <c r="C603" s="26" t="s">
        <v>2642</v>
      </c>
      <c r="D603" s="26" t="s">
        <v>90</v>
      </c>
      <c r="E603" s="26" t="s">
        <v>3732</v>
      </c>
      <c r="F603">
        <v>0.26500000000000001</v>
      </c>
      <c r="H603">
        <v>264</v>
      </c>
    </row>
    <row r="604" spans="1:8" ht="27.6">
      <c r="A604" t="s">
        <v>3733</v>
      </c>
      <c r="B604" s="26" t="s">
        <v>3708</v>
      </c>
      <c r="C604" s="26" t="s">
        <v>2642</v>
      </c>
      <c r="D604" s="26" t="s">
        <v>90</v>
      </c>
      <c r="E604" s="26" t="s">
        <v>3734</v>
      </c>
      <c r="F604">
        <v>2.7869999999999999</v>
      </c>
      <c r="H604">
        <v>264</v>
      </c>
    </row>
    <row r="605" spans="1:8" ht="27.6">
      <c r="A605" t="s">
        <v>3735</v>
      </c>
      <c r="B605" s="26" t="s">
        <v>3708</v>
      </c>
      <c r="C605" s="26" t="s">
        <v>2642</v>
      </c>
      <c r="D605" s="26" t="s">
        <v>90</v>
      </c>
      <c r="E605" s="26" t="s">
        <v>3736</v>
      </c>
      <c r="F605">
        <v>0.27600000000000002</v>
      </c>
      <c r="H605">
        <v>264</v>
      </c>
    </row>
    <row r="606" spans="1:8" ht="27.6">
      <c r="A606" t="s">
        <v>3737</v>
      </c>
      <c r="B606" s="26" t="s">
        <v>3708</v>
      </c>
      <c r="C606" s="26" t="s">
        <v>2642</v>
      </c>
      <c r="D606" s="26" t="s">
        <v>90</v>
      </c>
      <c r="E606" s="26" t="s">
        <v>3738</v>
      </c>
      <c r="F606">
        <v>0.26600000000000001</v>
      </c>
      <c r="H606">
        <v>264</v>
      </c>
    </row>
    <row r="607" spans="1:8" ht="27.6">
      <c r="A607" t="s">
        <v>3739</v>
      </c>
      <c r="B607" s="26" t="s">
        <v>3708</v>
      </c>
      <c r="C607" s="26" t="s">
        <v>2642</v>
      </c>
      <c r="D607" s="26" t="s">
        <v>90</v>
      </c>
      <c r="E607" s="26" t="s">
        <v>3740</v>
      </c>
      <c r="F607">
        <v>0.27900000000000003</v>
      </c>
      <c r="H607">
        <v>264</v>
      </c>
    </row>
    <row r="608" spans="1:8" ht="27.6">
      <c r="A608" t="s">
        <v>3741</v>
      </c>
      <c r="B608" s="26" t="s">
        <v>3708</v>
      </c>
      <c r="C608" s="26" t="s">
        <v>2642</v>
      </c>
      <c r="D608" s="26" t="s">
        <v>90</v>
      </c>
      <c r="E608" s="26" t="s">
        <v>3742</v>
      </c>
      <c r="F608">
        <v>0.26800000000000002</v>
      </c>
      <c r="H608">
        <v>264</v>
      </c>
    </row>
    <row r="609" spans="1:8" ht="27.6">
      <c r="A609" t="s">
        <v>3743</v>
      </c>
      <c r="B609" s="26" t="s">
        <v>3708</v>
      </c>
      <c r="C609" s="26" t="s">
        <v>2642</v>
      </c>
      <c r="D609" s="26" t="s">
        <v>90</v>
      </c>
      <c r="E609" s="26" t="s">
        <v>3744</v>
      </c>
      <c r="F609">
        <v>0.27400000000000002</v>
      </c>
      <c r="H609">
        <v>264</v>
      </c>
    </row>
    <row r="610" spans="1:8" ht="27.6">
      <c r="A610" t="s">
        <v>3745</v>
      </c>
      <c r="B610" s="26" t="s">
        <v>3708</v>
      </c>
      <c r="C610" s="26" t="s">
        <v>2642</v>
      </c>
      <c r="D610" s="26" t="s">
        <v>90</v>
      </c>
      <c r="E610" s="26" t="s">
        <v>3746</v>
      </c>
      <c r="F610">
        <v>0.28599999999999998</v>
      </c>
      <c r="H610">
        <v>264</v>
      </c>
    </row>
    <row r="611" spans="1:8" ht="27.6">
      <c r="A611" t="s">
        <v>3747</v>
      </c>
      <c r="B611" s="26" t="s">
        <v>3708</v>
      </c>
      <c r="C611" s="26" t="s">
        <v>2642</v>
      </c>
      <c r="D611" s="26" t="s">
        <v>90</v>
      </c>
      <c r="E611" s="26" t="s">
        <v>3748</v>
      </c>
      <c r="F611">
        <v>0.26600000000000001</v>
      </c>
      <c r="H611">
        <v>264</v>
      </c>
    </row>
    <row r="612" spans="1:8" ht="27.6">
      <c r="A612" t="s">
        <v>93</v>
      </c>
      <c r="B612" s="26" t="s">
        <v>92</v>
      </c>
      <c r="C612" s="26" t="s">
        <v>3749</v>
      </c>
      <c r="D612" s="26"/>
      <c r="E612" s="26"/>
      <c r="H612">
        <v>264</v>
      </c>
    </row>
    <row r="613" spans="1:8" ht="27.6">
      <c r="A613" t="s">
        <v>792</v>
      </c>
      <c r="B613" s="26" t="s">
        <v>3750</v>
      </c>
      <c r="C613" s="26" t="s">
        <v>92</v>
      </c>
      <c r="D613" s="26" t="s">
        <v>3749</v>
      </c>
      <c r="E613" s="26"/>
      <c r="F613">
        <v>24.318999999999999</v>
      </c>
      <c r="G613" t="s">
        <v>167</v>
      </c>
      <c r="H613">
        <v>264</v>
      </c>
    </row>
    <row r="614" spans="1:8" ht="27.6">
      <c r="A614" t="s">
        <v>3751</v>
      </c>
      <c r="B614" s="26" t="s">
        <v>3750</v>
      </c>
      <c r="C614" s="26" t="s">
        <v>92</v>
      </c>
      <c r="D614" s="26" t="s">
        <v>3752</v>
      </c>
      <c r="E614" s="26"/>
      <c r="H614">
        <v>264</v>
      </c>
    </row>
    <row r="615" spans="1:8" ht="27.6">
      <c r="A615" t="s">
        <v>3753</v>
      </c>
      <c r="B615" s="26" t="s">
        <v>3750</v>
      </c>
      <c r="C615" s="26" t="s">
        <v>92</v>
      </c>
      <c r="D615" s="26" t="s">
        <v>3752</v>
      </c>
      <c r="E615" s="26"/>
      <c r="H615">
        <v>264</v>
      </c>
    </row>
    <row r="616" spans="1:8" ht="27.6">
      <c r="A616" t="s">
        <v>3754</v>
      </c>
      <c r="B616" s="26" t="s">
        <v>3750</v>
      </c>
      <c r="C616" s="26" t="s">
        <v>92</v>
      </c>
      <c r="D616" s="26" t="s">
        <v>3752</v>
      </c>
      <c r="E616" s="26"/>
      <c r="H616">
        <v>264</v>
      </c>
    </row>
    <row r="617" spans="1:8" ht="27.6">
      <c r="A617" t="s">
        <v>3755</v>
      </c>
      <c r="B617" s="26" t="s">
        <v>3750</v>
      </c>
      <c r="C617" s="26" t="s">
        <v>92</v>
      </c>
      <c r="D617" s="26" t="s">
        <v>3752</v>
      </c>
      <c r="E617" s="26"/>
      <c r="H617">
        <v>264</v>
      </c>
    </row>
    <row r="618" spans="1:8" ht="27.6">
      <c r="A618" t="s">
        <v>3756</v>
      </c>
      <c r="B618" s="26" t="s">
        <v>3750</v>
      </c>
      <c r="C618" s="26" t="s">
        <v>92</v>
      </c>
      <c r="D618" s="26" t="s">
        <v>3752</v>
      </c>
      <c r="E618" s="26"/>
      <c r="H618">
        <v>264</v>
      </c>
    </row>
    <row r="619" spans="1:8" ht="27.6">
      <c r="A619" t="s">
        <v>3757</v>
      </c>
      <c r="B619" s="26" t="s">
        <v>3750</v>
      </c>
      <c r="C619" s="26" t="s">
        <v>92</v>
      </c>
      <c r="D619" s="26" t="s">
        <v>3752</v>
      </c>
      <c r="E619" s="26"/>
      <c r="H619">
        <v>264</v>
      </c>
    </row>
    <row r="620" spans="1:8" ht="27.6">
      <c r="A620" t="s">
        <v>3758</v>
      </c>
      <c r="B620" s="26" t="s">
        <v>3750</v>
      </c>
      <c r="C620" s="26" t="s">
        <v>92</v>
      </c>
      <c r="D620" s="26" t="s">
        <v>3752</v>
      </c>
      <c r="E620" s="26"/>
      <c r="H620">
        <v>264</v>
      </c>
    </row>
    <row r="621" spans="1:8" ht="27.6">
      <c r="A621" t="s">
        <v>3759</v>
      </c>
      <c r="B621" s="26" t="s">
        <v>3750</v>
      </c>
      <c r="C621" s="26" t="s">
        <v>92</v>
      </c>
      <c r="D621" s="26" t="s">
        <v>3752</v>
      </c>
      <c r="E621" s="26"/>
      <c r="H621">
        <v>264</v>
      </c>
    </row>
    <row r="622" spans="1:8" ht="27.6">
      <c r="A622" t="s">
        <v>3760</v>
      </c>
      <c r="B622" s="26" t="s">
        <v>3750</v>
      </c>
      <c r="C622" s="26" t="s">
        <v>92</v>
      </c>
      <c r="D622" s="26" t="s">
        <v>3752</v>
      </c>
      <c r="E622" s="26"/>
      <c r="H622">
        <v>264</v>
      </c>
    </row>
    <row r="623" spans="1:8" ht="27.6">
      <c r="A623" t="s">
        <v>3761</v>
      </c>
      <c r="B623" s="26" t="s">
        <v>3750</v>
      </c>
      <c r="C623" s="26" t="s">
        <v>92</v>
      </c>
      <c r="D623" s="26" t="s">
        <v>3752</v>
      </c>
      <c r="E623" s="26"/>
      <c r="H623">
        <v>264</v>
      </c>
    </row>
    <row r="624" spans="1:8" ht="27.6">
      <c r="A624" t="s">
        <v>3762</v>
      </c>
      <c r="B624" s="26" t="s">
        <v>3750</v>
      </c>
      <c r="C624" s="26" t="s">
        <v>92</v>
      </c>
      <c r="D624" s="26" t="s">
        <v>3752</v>
      </c>
      <c r="E624" s="26"/>
      <c r="H624">
        <v>264</v>
      </c>
    </row>
    <row r="625" spans="1:8" ht="27.6">
      <c r="A625" t="s">
        <v>3763</v>
      </c>
      <c r="B625" s="26" t="s">
        <v>3750</v>
      </c>
      <c r="C625" s="26" t="s">
        <v>92</v>
      </c>
      <c r="D625" s="26" t="s">
        <v>3752</v>
      </c>
      <c r="E625" s="26"/>
      <c r="H625">
        <v>264</v>
      </c>
    </row>
    <row r="626" spans="1:8" ht="27.6">
      <c r="A626" t="s">
        <v>3764</v>
      </c>
      <c r="B626" s="26" t="s">
        <v>3750</v>
      </c>
      <c r="C626" s="26" t="s">
        <v>92</v>
      </c>
      <c r="D626" s="26" t="s">
        <v>3752</v>
      </c>
      <c r="E626" s="26"/>
      <c r="H626">
        <v>264</v>
      </c>
    </row>
    <row r="627" spans="1:8" ht="27.6">
      <c r="A627" t="s">
        <v>3765</v>
      </c>
      <c r="B627" s="26" t="s">
        <v>3750</v>
      </c>
      <c r="C627" s="26" t="s">
        <v>92</v>
      </c>
      <c r="D627" s="26" t="s">
        <v>3752</v>
      </c>
      <c r="E627" s="26"/>
      <c r="H627">
        <v>264</v>
      </c>
    </row>
    <row r="628" spans="1:8" ht="27.6">
      <c r="A628" t="s">
        <v>3766</v>
      </c>
      <c r="B628" s="26" t="s">
        <v>3750</v>
      </c>
      <c r="C628" s="26" t="s">
        <v>92</v>
      </c>
      <c r="D628" s="26" t="s">
        <v>3752</v>
      </c>
      <c r="E628" s="26"/>
      <c r="H628">
        <v>264</v>
      </c>
    </row>
    <row r="629" spans="1:8" ht="27.6">
      <c r="A629" t="s">
        <v>3767</v>
      </c>
      <c r="B629" s="26" t="s">
        <v>3750</v>
      </c>
      <c r="C629" s="26" t="s">
        <v>92</v>
      </c>
      <c r="D629" s="26" t="s">
        <v>3752</v>
      </c>
      <c r="E629" s="26"/>
      <c r="H629">
        <v>264</v>
      </c>
    </row>
    <row r="630" spans="1:8" ht="27.6">
      <c r="A630" t="s">
        <v>3768</v>
      </c>
      <c r="B630" s="26" t="s">
        <v>3750</v>
      </c>
      <c r="C630" s="26" t="s">
        <v>92</v>
      </c>
      <c r="D630" s="26" t="s">
        <v>3752</v>
      </c>
      <c r="E630" s="26"/>
      <c r="H630">
        <v>264</v>
      </c>
    </row>
    <row r="631" spans="1:8" ht="27.6">
      <c r="A631" t="s">
        <v>3769</v>
      </c>
      <c r="B631" s="26" t="s">
        <v>3750</v>
      </c>
      <c r="C631" s="26" t="s">
        <v>92</v>
      </c>
      <c r="D631" s="26" t="s">
        <v>3752</v>
      </c>
      <c r="E631" s="26"/>
      <c r="H631">
        <v>264</v>
      </c>
    </row>
    <row r="632" spans="1:8" ht="27.6">
      <c r="A632" t="s">
        <v>3770</v>
      </c>
      <c r="B632" s="26" t="s">
        <v>3750</v>
      </c>
      <c r="C632" s="26" t="s">
        <v>92</v>
      </c>
      <c r="D632" s="26" t="s">
        <v>3752</v>
      </c>
      <c r="E632" s="26"/>
      <c r="H632">
        <v>264</v>
      </c>
    </row>
    <row r="633" spans="1:8" ht="27.6">
      <c r="A633" t="s">
        <v>135</v>
      </c>
      <c r="B633" s="26" t="s">
        <v>134</v>
      </c>
      <c r="C633" s="26" t="s">
        <v>136</v>
      </c>
      <c r="D633" s="26"/>
      <c r="E633" s="26"/>
      <c r="H633">
        <v>264</v>
      </c>
    </row>
    <row r="634" spans="1:8" ht="27.6">
      <c r="A634" t="s">
        <v>1798</v>
      </c>
      <c r="B634" s="26" t="s">
        <v>3771</v>
      </c>
      <c r="C634" s="26" t="s">
        <v>134</v>
      </c>
      <c r="D634" s="26" t="s">
        <v>136</v>
      </c>
      <c r="E634" s="26"/>
      <c r="F634">
        <v>1131.723</v>
      </c>
      <c r="H634">
        <v>264</v>
      </c>
    </row>
    <row r="635" spans="1:8" ht="27.6">
      <c r="A635" t="s">
        <v>3772</v>
      </c>
      <c r="B635" s="26" t="s">
        <v>3771</v>
      </c>
      <c r="C635" s="26" t="s">
        <v>134</v>
      </c>
      <c r="D635" s="26" t="s">
        <v>136</v>
      </c>
      <c r="E635" s="26" t="s">
        <v>3773</v>
      </c>
      <c r="F635">
        <v>135.863</v>
      </c>
      <c r="H635">
        <v>264</v>
      </c>
    </row>
    <row r="636" spans="1:8" ht="27.6">
      <c r="A636" t="s">
        <v>3774</v>
      </c>
      <c r="B636" s="26" t="s">
        <v>3771</v>
      </c>
      <c r="C636" s="26" t="s">
        <v>134</v>
      </c>
      <c r="D636" s="26" t="s">
        <v>136</v>
      </c>
      <c r="E636" s="26" t="s">
        <v>3775</v>
      </c>
      <c r="F636">
        <v>65.641000000000005</v>
      </c>
      <c r="H636">
        <v>264</v>
      </c>
    </row>
    <row r="637" spans="1:8" ht="27.6">
      <c r="A637" t="s">
        <v>3776</v>
      </c>
      <c r="B637" s="26" t="s">
        <v>3771</v>
      </c>
      <c r="C637" s="26" t="s">
        <v>134</v>
      </c>
      <c r="D637" s="26" t="s">
        <v>136</v>
      </c>
      <c r="E637" s="26" t="s">
        <v>3777</v>
      </c>
      <c r="F637">
        <v>167.61099999999999</v>
      </c>
      <c r="H637">
        <v>264</v>
      </c>
    </row>
    <row r="638" spans="1:8" ht="27.6">
      <c r="A638" t="s">
        <v>3778</v>
      </c>
      <c r="B638" s="26" t="s">
        <v>3771</v>
      </c>
      <c r="C638" s="26" t="s">
        <v>134</v>
      </c>
      <c r="D638" s="26" t="s">
        <v>136</v>
      </c>
      <c r="E638" s="26" t="s">
        <v>3779</v>
      </c>
      <c r="F638">
        <v>189.81</v>
      </c>
      <c r="H638">
        <v>264</v>
      </c>
    </row>
    <row r="639" spans="1:8" ht="27.6">
      <c r="A639" t="s">
        <v>3780</v>
      </c>
      <c r="B639" s="26" t="s">
        <v>3771</v>
      </c>
      <c r="C639" s="26" t="s">
        <v>134</v>
      </c>
      <c r="D639" s="26" t="s">
        <v>136</v>
      </c>
      <c r="E639" s="26" t="s">
        <v>3781</v>
      </c>
      <c r="F639">
        <v>197.55500000000001</v>
      </c>
      <c r="H639">
        <v>264</v>
      </c>
    </row>
    <row r="640" spans="1:8" ht="27.6">
      <c r="A640" t="s">
        <v>3782</v>
      </c>
      <c r="B640" s="26" t="s">
        <v>3771</v>
      </c>
      <c r="C640" s="26" t="s">
        <v>134</v>
      </c>
      <c r="D640" s="26" t="s">
        <v>136</v>
      </c>
      <c r="E640" s="26" t="s">
        <v>3783</v>
      </c>
      <c r="F640">
        <v>181.05799999999999</v>
      </c>
      <c r="H640">
        <v>264</v>
      </c>
    </row>
    <row r="641" spans="1:8" ht="27.6">
      <c r="A641" t="s">
        <v>3784</v>
      </c>
      <c r="B641" s="26" t="s">
        <v>3771</v>
      </c>
      <c r="C641" s="26" t="s">
        <v>134</v>
      </c>
      <c r="D641" s="26" t="s">
        <v>136</v>
      </c>
      <c r="E641" s="26" t="s">
        <v>3785</v>
      </c>
      <c r="F641">
        <v>194.185</v>
      </c>
      <c r="H641">
        <v>264</v>
      </c>
    </row>
    <row r="642" spans="1:8" ht="27.6">
      <c r="A642" t="s">
        <v>1801</v>
      </c>
      <c r="B642" s="26" t="s">
        <v>3786</v>
      </c>
      <c r="C642" s="26" t="s">
        <v>134</v>
      </c>
      <c r="D642" s="26" t="s">
        <v>136</v>
      </c>
      <c r="E642" s="26"/>
      <c r="F642">
        <v>1131.723</v>
      </c>
      <c r="H642">
        <v>264</v>
      </c>
    </row>
    <row r="643" spans="1:8" ht="27.6">
      <c r="A643" t="s">
        <v>3787</v>
      </c>
      <c r="B643" s="26" t="s">
        <v>3786</v>
      </c>
      <c r="C643" s="26" t="s">
        <v>134</v>
      </c>
      <c r="D643" s="26" t="s">
        <v>136</v>
      </c>
      <c r="E643" s="26" t="s">
        <v>3773</v>
      </c>
      <c r="F643">
        <v>135.863</v>
      </c>
      <c r="H643">
        <v>264</v>
      </c>
    </row>
    <row r="644" spans="1:8" ht="27.6">
      <c r="A644" t="s">
        <v>3788</v>
      </c>
      <c r="B644" s="26" t="s">
        <v>3786</v>
      </c>
      <c r="C644" s="26" t="s">
        <v>134</v>
      </c>
      <c r="D644" s="26" t="s">
        <v>136</v>
      </c>
      <c r="E644" s="26" t="s">
        <v>3775</v>
      </c>
      <c r="F644">
        <v>65.641000000000005</v>
      </c>
      <c r="H644">
        <v>264</v>
      </c>
    </row>
    <row r="645" spans="1:8" ht="27.6">
      <c r="A645" t="s">
        <v>3789</v>
      </c>
      <c r="B645" s="26" t="s">
        <v>3786</v>
      </c>
      <c r="C645" s="26" t="s">
        <v>134</v>
      </c>
      <c r="D645" s="26" t="s">
        <v>136</v>
      </c>
      <c r="E645" s="26" t="s">
        <v>3777</v>
      </c>
      <c r="F645">
        <v>167.61099999999999</v>
      </c>
      <c r="H645">
        <v>265</v>
      </c>
    </row>
    <row r="646" spans="1:8" ht="27.6">
      <c r="A646" t="s">
        <v>3790</v>
      </c>
      <c r="B646" s="26" t="s">
        <v>3786</v>
      </c>
      <c r="C646" s="26" t="s">
        <v>134</v>
      </c>
      <c r="D646" s="26" t="s">
        <v>136</v>
      </c>
      <c r="E646" s="26" t="s">
        <v>3779</v>
      </c>
      <c r="F646">
        <v>189.81</v>
      </c>
      <c r="H646">
        <v>265</v>
      </c>
    </row>
    <row r="647" spans="1:8" ht="27.6">
      <c r="A647" t="s">
        <v>3791</v>
      </c>
      <c r="B647" s="26" t="s">
        <v>3786</v>
      </c>
      <c r="C647" s="26" t="s">
        <v>134</v>
      </c>
      <c r="D647" s="26" t="s">
        <v>136</v>
      </c>
      <c r="E647" s="26" t="s">
        <v>3781</v>
      </c>
      <c r="F647">
        <v>197.55500000000001</v>
      </c>
      <c r="H647">
        <v>265</v>
      </c>
    </row>
    <row r="648" spans="1:8" ht="27.6">
      <c r="A648" t="s">
        <v>3792</v>
      </c>
      <c r="B648" s="26" t="s">
        <v>3786</v>
      </c>
      <c r="C648" s="26" t="s">
        <v>134</v>
      </c>
      <c r="D648" s="26" t="s">
        <v>136</v>
      </c>
      <c r="E648" s="26" t="s">
        <v>3783</v>
      </c>
      <c r="F648">
        <v>181.05799999999999</v>
      </c>
      <c r="H648">
        <v>265</v>
      </c>
    </row>
    <row r="649" spans="1:8" ht="27.6">
      <c r="A649" t="s">
        <v>3793</v>
      </c>
      <c r="B649" s="26" t="s">
        <v>3786</v>
      </c>
      <c r="C649" s="26" t="s">
        <v>134</v>
      </c>
      <c r="D649" s="26" t="s">
        <v>136</v>
      </c>
      <c r="E649" s="26" t="s">
        <v>3785</v>
      </c>
      <c r="F649">
        <v>194.185</v>
      </c>
      <c r="H649">
        <v>265</v>
      </c>
    </row>
    <row r="650" spans="1:8" ht="27.6">
      <c r="A650" t="s">
        <v>1804</v>
      </c>
      <c r="B650" s="26" t="s">
        <v>3794</v>
      </c>
      <c r="C650" s="26" t="s">
        <v>134</v>
      </c>
      <c r="D650" s="26" t="s">
        <v>136</v>
      </c>
      <c r="E650" s="26" t="s">
        <v>3795</v>
      </c>
      <c r="H650">
        <v>265</v>
      </c>
    </row>
    <row r="651" spans="1:8" ht="27.6">
      <c r="A651" t="s">
        <v>3796</v>
      </c>
      <c r="B651" s="26" t="s">
        <v>3794</v>
      </c>
      <c r="C651" s="26" t="s">
        <v>134</v>
      </c>
      <c r="D651" s="26" t="s">
        <v>136</v>
      </c>
      <c r="E651" s="26" t="s">
        <v>3055</v>
      </c>
      <c r="F651">
        <v>38.488</v>
      </c>
      <c r="G651" t="s">
        <v>167</v>
      </c>
      <c r="H651">
        <v>265</v>
      </c>
    </row>
    <row r="652" spans="1:8" ht="27.6">
      <c r="A652" t="s">
        <v>1807</v>
      </c>
      <c r="B652" s="26" t="s">
        <v>3797</v>
      </c>
      <c r="C652" s="26" t="s">
        <v>134</v>
      </c>
      <c r="D652" s="26" t="s">
        <v>136</v>
      </c>
      <c r="E652" s="26"/>
      <c r="F652">
        <v>1170.211</v>
      </c>
      <c r="H652">
        <v>265</v>
      </c>
    </row>
    <row r="653" spans="1:8" ht="27.6">
      <c r="A653" t="s">
        <v>3798</v>
      </c>
      <c r="B653" s="26" t="s">
        <v>3797</v>
      </c>
      <c r="C653" s="26" t="s">
        <v>134</v>
      </c>
      <c r="D653" s="26" t="s">
        <v>136</v>
      </c>
      <c r="E653" s="26" t="s">
        <v>3773</v>
      </c>
      <c r="F653">
        <v>135.863</v>
      </c>
      <c r="H653">
        <v>265</v>
      </c>
    </row>
    <row r="654" spans="1:8" ht="27.6">
      <c r="A654" t="s">
        <v>3799</v>
      </c>
      <c r="B654" s="26" t="s">
        <v>3797</v>
      </c>
      <c r="C654" s="26" t="s">
        <v>134</v>
      </c>
      <c r="D654" s="26" t="s">
        <v>136</v>
      </c>
      <c r="E654" s="26" t="s">
        <v>3781</v>
      </c>
      <c r="F654">
        <v>197.55500000000001</v>
      </c>
      <c r="H654">
        <v>265</v>
      </c>
    </row>
    <row r="655" spans="1:8" ht="27.6">
      <c r="A655" t="s">
        <v>3800</v>
      </c>
      <c r="B655" s="26" t="s">
        <v>3797</v>
      </c>
      <c r="C655" s="26" t="s">
        <v>134</v>
      </c>
      <c r="D655" s="26" t="s">
        <v>136</v>
      </c>
      <c r="E655" s="26" t="s">
        <v>3783</v>
      </c>
      <c r="F655">
        <v>181.05799999999999</v>
      </c>
      <c r="H655">
        <v>265</v>
      </c>
    </row>
    <row r="656" spans="1:8" ht="27.6">
      <c r="A656" t="s">
        <v>3801</v>
      </c>
      <c r="B656" s="26" t="s">
        <v>3797</v>
      </c>
      <c r="C656" s="26" t="s">
        <v>134</v>
      </c>
      <c r="D656" s="26" t="s">
        <v>136</v>
      </c>
      <c r="E656" s="26" t="s">
        <v>3785</v>
      </c>
      <c r="F656">
        <v>194.185</v>
      </c>
      <c r="H656">
        <v>265</v>
      </c>
    </row>
    <row r="657" spans="1:8" ht="27.6">
      <c r="A657" t="s">
        <v>3802</v>
      </c>
      <c r="B657" s="26" t="s">
        <v>3797</v>
      </c>
      <c r="C657" s="26" t="s">
        <v>134</v>
      </c>
      <c r="D657" s="26" t="s">
        <v>136</v>
      </c>
      <c r="E657" s="26" t="s">
        <v>3777</v>
      </c>
      <c r="F657">
        <v>167.61099999999999</v>
      </c>
      <c r="H657">
        <v>265</v>
      </c>
    </row>
    <row r="658" spans="1:8" ht="27.6">
      <c r="A658" t="s">
        <v>3803</v>
      </c>
      <c r="B658" s="26" t="s">
        <v>3797</v>
      </c>
      <c r="C658" s="26" t="s">
        <v>134</v>
      </c>
      <c r="D658" s="26" t="s">
        <v>136</v>
      </c>
      <c r="E658" s="26" t="s">
        <v>3779</v>
      </c>
      <c r="F658">
        <v>189.81</v>
      </c>
      <c r="H658">
        <v>265</v>
      </c>
    </row>
    <row r="659" spans="1:8" ht="27.6">
      <c r="A659" t="s">
        <v>3804</v>
      </c>
      <c r="B659" s="26" t="s">
        <v>3797</v>
      </c>
      <c r="C659" s="26" t="s">
        <v>134</v>
      </c>
      <c r="D659" s="26" t="s">
        <v>136</v>
      </c>
      <c r="E659" s="26" t="s">
        <v>3775</v>
      </c>
      <c r="F659">
        <v>65.641000000000005</v>
      </c>
      <c r="H659">
        <v>265</v>
      </c>
    </row>
    <row r="660" spans="1:8" ht="27.6">
      <c r="A660" t="s">
        <v>3805</v>
      </c>
      <c r="B660" s="26" t="s">
        <v>3797</v>
      </c>
      <c r="C660" s="26" t="s">
        <v>134</v>
      </c>
      <c r="D660" s="26" t="s">
        <v>136</v>
      </c>
      <c r="E660" s="26" t="s">
        <v>3055</v>
      </c>
      <c r="F660">
        <v>38.488</v>
      </c>
      <c r="H660">
        <v>265</v>
      </c>
    </row>
    <row r="661" spans="1:8" ht="27.6">
      <c r="A661" t="s">
        <v>1810</v>
      </c>
      <c r="B661" s="26" t="s">
        <v>3806</v>
      </c>
      <c r="C661" s="26" t="s">
        <v>134</v>
      </c>
      <c r="D661" s="26" t="s">
        <v>136</v>
      </c>
      <c r="E661" s="26"/>
      <c r="F661">
        <v>69.575000000000003</v>
      </c>
      <c r="G661" t="s">
        <v>517</v>
      </c>
      <c r="H661">
        <v>265</v>
      </c>
    </row>
    <row r="662" spans="1:8" ht="27.6">
      <c r="A662" t="s">
        <v>3807</v>
      </c>
      <c r="B662" s="26" t="s">
        <v>3806</v>
      </c>
      <c r="C662" s="26" t="s">
        <v>134</v>
      </c>
      <c r="D662" s="26" t="s">
        <v>136</v>
      </c>
      <c r="E662" s="26" t="s">
        <v>3808</v>
      </c>
      <c r="F662">
        <v>10.881</v>
      </c>
      <c r="G662" t="s">
        <v>517</v>
      </c>
      <c r="H662">
        <v>265</v>
      </c>
    </row>
    <row r="663" spans="1:8" ht="27.6">
      <c r="A663" t="s">
        <v>3809</v>
      </c>
      <c r="B663" s="26" t="s">
        <v>3806</v>
      </c>
      <c r="C663" s="26" t="s">
        <v>134</v>
      </c>
      <c r="D663" s="26" t="s">
        <v>136</v>
      </c>
      <c r="E663" s="26" t="s">
        <v>3810</v>
      </c>
      <c r="F663">
        <v>29.334</v>
      </c>
      <c r="G663" t="s">
        <v>517</v>
      </c>
      <c r="H663">
        <v>265</v>
      </c>
    </row>
    <row r="664" spans="1:8" ht="27.6">
      <c r="A664" t="s">
        <v>3811</v>
      </c>
      <c r="B664" s="26" t="s">
        <v>3806</v>
      </c>
      <c r="C664" s="26" t="s">
        <v>134</v>
      </c>
      <c r="D664" s="26" t="s">
        <v>136</v>
      </c>
      <c r="E664" s="26" t="s">
        <v>3812</v>
      </c>
      <c r="F664">
        <v>29.359000000000002</v>
      </c>
      <c r="G664" t="s">
        <v>517</v>
      </c>
      <c r="H664">
        <v>265</v>
      </c>
    </row>
    <row r="665" spans="1:8" ht="27.6">
      <c r="A665" t="s">
        <v>1813</v>
      </c>
      <c r="B665" s="26" t="s">
        <v>3813</v>
      </c>
      <c r="C665" s="26" t="s">
        <v>134</v>
      </c>
      <c r="D665" s="26" t="s">
        <v>136</v>
      </c>
      <c r="E665" s="26"/>
      <c r="F665">
        <v>166.459</v>
      </c>
      <c r="G665" t="s">
        <v>517</v>
      </c>
      <c r="H665">
        <v>265</v>
      </c>
    </row>
    <row r="666" spans="1:8" ht="27.6">
      <c r="A666" t="s">
        <v>3814</v>
      </c>
      <c r="B666" s="26" t="s">
        <v>3813</v>
      </c>
      <c r="C666" s="26" t="s">
        <v>134</v>
      </c>
      <c r="D666" s="26" t="s">
        <v>136</v>
      </c>
      <c r="E666" s="26" t="s">
        <v>3815</v>
      </c>
      <c r="F666">
        <v>7.0060000000000002</v>
      </c>
      <c r="G666" t="s">
        <v>517</v>
      </c>
      <c r="H666">
        <v>265</v>
      </c>
    </row>
    <row r="667" spans="1:8" ht="27.6">
      <c r="A667" t="s">
        <v>3816</v>
      </c>
      <c r="B667" s="26" t="s">
        <v>3813</v>
      </c>
      <c r="C667" s="26" t="s">
        <v>134</v>
      </c>
      <c r="D667" s="26" t="s">
        <v>136</v>
      </c>
      <c r="E667" s="26" t="s">
        <v>3817</v>
      </c>
      <c r="F667">
        <v>6.6079999999999997</v>
      </c>
      <c r="G667" t="s">
        <v>517</v>
      </c>
      <c r="H667">
        <v>265</v>
      </c>
    </row>
    <row r="668" spans="1:8" ht="27.6">
      <c r="A668" t="s">
        <v>3818</v>
      </c>
      <c r="B668" s="26" t="s">
        <v>3813</v>
      </c>
      <c r="C668" s="26" t="s">
        <v>134</v>
      </c>
      <c r="D668" s="26" t="s">
        <v>136</v>
      </c>
      <c r="E668" s="26" t="s">
        <v>3819</v>
      </c>
      <c r="F668">
        <v>6.2629999999999999</v>
      </c>
      <c r="G668" t="s">
        <v>517</v>
      </c>
      <c r="H668">
        <v>265</v>
      </c>
    </row>
    <row r="669" spans="1:8" ht="27.6">
      <c r="A669" t="s">
        <v>3820</v>
      </c>
      <c r="B669" s="26" t="s">
        <v>3813</v>
      </c>
      <c r="C669" s="26" t="s">
        <v>134</v>
      </c>
      <c r="D669" s="26" t="s">
        <v>136</v>
      </c>
      <c r="E669" s="26" t="s">
        <v>3821</v>
      </c>
      <c r="F669">
        <v>6.2430000000000003</v>
      </c>
      <c r="G669" t="s">
        <v>517</v>
      </c>
      <c r="H669">
        <v>265</v>
      </c>
    </row>
    <row r="670" spans="1:8" ht="27.6">
      <c r="A670" t="s">
        <v>3822</v>
      </c>
      <c r="B670" s="26" t="s">
        <v>3813</v>
      </c>
      <c r="C670" s="26" t="s">
        <v>134</v>
      </c>
      <c r="D670" s="26" t="s">
        <v>136</v>
      </c>
      <c r="E670" s="26" t="s">
        <v>3823</v>
      </c>
      <c r="F670">
        <v>26.123999999999999</v>
      </c>
      <c r="G670" t="s">
        <v>517</v>
      </c>
      <c r="H670">
        <v>265</v>
      </c>
    </row>
    <row r="671" spans="1:8" ht="27.6">
      <c r="A671" t="s">
        <v>3824</v>
      </c>
      <c r="B671" s="26" t="s">
        <v>3813</v>
      </c>
      <c r="C671" s="26" t="s">
        <v>134</v>
      </c>
      <c r="D671" s="26" t="s">
        <v>136</v>
      </c>
      <c r="E671" s="26" t="s">
        <v>3055</v>
      </c>
      <c r="F671">
        <v>43.436</v>
      </c>
      <c r="G671" t="s">
        <v>517</v>
      </c>
      <c r="H671">
        <v>265</v>
      </c>
    </row>
    <row r="672" spans="1:8" ht="27.6">
      <c r="A672" t="s">
        <v>3825</v>
      </c>
      <c r="B672" s="26" t="s">
        <v>3813</v>
      </c>
      <c r="C672" s="26" t="s">
        <v>134</v>
      </c>
      <c r="D672" s="26" t="s">
        <v>136</v>
      </c>
      <c r="E672" s="26" t="s">
        <v>3826</v>
      </c>
      <c r="F672">
        <v>6.6550000000000002</v>
      </c>
      <c r="G672" t="s">
        <v>517</v>
      </c>
      <c r="H672">
        <v>265</v>
      </c>
    </row>
    <row r="673" spans="1:8" ht="27.6">
      <c r="A673" t="s">
        <v>3827</v>
      </c>
      <c r="B673" s="26" t="s">
        <v>3813</v>
      </c>
      <c r="C673" s="26" t="s">
        <v>134</v>
      </c>
      <c r="D673" s="26" t="s">
        <v>136</v>
      </c>
      <c r="E673" s="26" t="s">
        <v>3828</v>
      </c>
      <c r="F673">
        <v>6.4039999999999999</v>
      </c>
      <c r="G673" t="s">
        <v>517</v>
      </c>
      <c r="H673">
        <v>265</v>
      </c>
    </row>
    <row r="674" spans="1:8" ht="27.6">
      <c r="A674" t="s">
        <v>3829</v>
      </c>
      <c r="B674" s="26" t="s">
        <v>3813</v>
      </c>
      <c r="C674" s="26" t="s">
        <v>134</v>
      </c>
      <c r="D674" s="26" t="s">
        <v>136</v>
      </c>
      <c r="E674" s="26" t="s">
        <v>3830</v>
      </c>
      <c r="F674">
        <v>6.9509999999999996</v>
      </c>
      <c r="G674" t="s">
        <v>517</v>
      </c>
      <c r="H674">
        <v>265</v>
      </c>
    </row>
    <row r="675" spans="1:8" ht="27.6">
      <c r="A675" t="s">
        <v>3831</v>
      </c>
      <c r="B675" s="26" t="s">
        <v>3813</v>
      </c>
      <c r="C675" s="26" t="s">
        <v>134</v>
      </c>
      <c r="D675" s="26" t="s">
        <v>136</v>
      </c>
      <c r="E675" s="26" t="s">
        <v>3832</v>
      </c>
      <c r="F675">
        <v>6.9610000000000003</v>
      </c>
      <c r="G675" t="s">
        <v>517</v>
      </c>
      <c r="H675">
        <v>265</v>
      </c>
    </row>
    <row r="676" spans="1:8" ht="27.6">
      <c r="A676" t="s">
        <v>3833</v>
      </c>
      <c r="B676" s="26" t="s">
        <v>3813</v>
      </c>
      <c r="C676" s="26" t="s">
        <v>134</v>
      </c>
      <c r="D676" s="26" t="s">
        <v>136</v>
      </c>
      <c r="E676" s="26" t="s">
        <v>3834</v>
      </c>
      <c r="F676">
        <v>6.86</v>
      </c>
      <c r="G676" t="s">
        <v>517</v>
      </c>
      <c r="H676">
        <v>265</v>
      </c>
    </row>
    <row r="677" spans="1:8" ht="27.6">
      <c r="A677" t="s">
        <v>3835</v>
      </c>
      <c r="B677" s="26" t="s">
        <v>3813</v>
      </c>
      <c r="C677" s="26" t="s">
        <v>134</v>
      </c>
      <c r="D677" s="26" t="s">
        <v>136</v>
      </c>
      <c r="E677" s="26" t="s">
        <v>3836</v>
      </c>
      <c r="F677">
        <v>6.8150000000000004</v>
      </c>
      <c r="G677" t="s">
        <v>517</v>
      </c>
      <c r="H677">
        <v>265</v>
      </c>
    </row>
    <row r="678" spans="1:8" ht="27.6">
      <c r="A678" t="s">
        <v>3837</v>
      </c>
      <c r="B678" s="26" t="s">
        <v>3813</v>
      </c>
      <c r="C678" s="26" t="s">
        <v>134</v>
      </c>
      <c r="D678" s="26" t="s">
        <v>136</v>
      </c>
      <c r="E678" s="26" t="s">
        <v>3838</v>
      </c>
      <c r="F678">
        <v>9.2690000000000001</v>
      </c>
      <c r="G678" t="s">
        <v>517</v>
      </c>
      <c r="H678">
        <v>265</v>
      </c>
    </row>
    <row r="679" spans="1:8" ht="27.6">
      <c r="A679" t="s">
        <v>3839</v>
      </c>
      <c r="B679" s="26" t="s">
        <v>3813</v>
      </c>
      <c r="C679" s="26" t="s">
        <v>134</v>
      </c>
      <c r="D679" s="26" t="s">
        <v>136</v>
      </c>
      <c r="E679" s="26" t="s">
        <v>3840</v>
      </c>
      <c r="F679">
        <v>20.864999999999998</v>
      </c>
      <c r="G679" t="s">
        <v>517</v>
      </c>
      <c r="H679">
        <v>265</v>
      </c>
    </row>
    <row r="680" spans="1:8" ht="27.6">
      <c r="A680" t="s">
        <v>1816</v>
      </c>
      <c r="B680" s="26" t="s">
        <v>3841</v>
      </c>
      <c r="C680" s="26" t="s">
        <v>134</v>
      </c>
      <c r="D680" s="26" t="s">
        <v>136</v>
      </c>
      <c r="E680" s="26"/>
      <c r="F680">
        <v>43.436</v>
      </c>
      <c r="G680" t="s">
        <v>517</v>
      </c>
      <c r="H680">
        <v>265</v>
      </c>
    </row>
    <row r="681" spans="1:8" ht="27.6">
      <c r="A681" t="s">
        <v>3842</v>
      </c>
      <c r="B681" s="26" t="s">
        <v>3841</v>
      </c>
      <c r="C681" s="26" t="s">
        <v>134</v>
      </c>
      <c r="D681" s="26" t="s">
        <v>136</v>
      </c>
      <c r="E681" s="26" t="s">
        <v>3055</v>
      </c>
      <c r="F681">
        <v>43.436</v>
      </c>
      <c r="G681" t="s">
        <v>517</v>
      </c>
      <c r="H681">
        <v>265</v>
      </c>
    </row>
    <row r="682" spans="1:8" ht="27.6">
      <c r="A682" t="s">
        <v>137</v>
      </c>
      <c r="B682" s="26" t="s">
        <v>134</v>
      </c>
      <c r="C682" s="26" t="s">
        <v>138</v>
      </c>
      <c r="D682" s="26"/>
      <c r="E682" s="26"/>
      <c r="H682">
        <v>265</v>
      </c>
    </row>
    <row r="683" spans="1:8" ht="27.6">
      <c r="A683" t="s">
        <v>1818</v>
      </c>
      <c r="B683" s="26" t="s">
        <v>3843</v>
      </c>
      <c r="C683" s="26" t="s">
        <v>134</v>
      </c>
      <c r="D683" s="26" t="s">
        <v>138</v>
      </c>
      <c r="E683" s="26" t="s">
        <v>3844</v>
      </c>
      <c r="H683">
        <v>265</v>
      </c>
    </row>
    <row r="684" spans="1:8" ht="27.6">
      <c r="A684" t="s">
        <v>3845</v>
      </c>
      <c r="B684" s="26" t="s">
        <v>3843</v>
      </c>
      <c r="C684" s="26" t="s">
        <v>134</v>
      </c>
      <c r="D684" s="26" t="s">
        <v>138</v>
      </c>
      <c r="E684" s="26" t="s">
        <v>3846</v>
      </c>
      <c r="F684">
        <v>23.6</v>
      </c>
      <c r="G684" t="s">
        <v>167</v>
      </c>
      <c r="H684">
        <v>265</v>
      </c>
    </row>
    <row r="685" spans="1:8" ht="27.6">
      <c r="A685" t="s">
        <v>3847</v>
      </c>
      <c r="B685" s="26" t="s">
        <v>3843</v>
      </c>
      <c r="C685" s="26" t="s">
        <v>134</v>
      </c>
      <c r="D685" s="26" t="s">
        <v>138</v>
      </c>
      <c r="E685" s="26" t="s">
        <v>3848</v>
      </c>
      <c r="F685">
        <v>54.9</v>
      </c>
      <c r="G685" t="s">
        <v>167</v>
      </c>
      <c r="H685">
        <v>265</v>
      </c>
    </row>
    <row r="686" spans="1:8" ht="27.6">
      <c r="A686" t="s">
        <v>3849</v>
      </c>
      <c r="B686" s="26" t="s">
        <v>3843</v>
      </c>
      <c r="C686" s="26" t="s">
        <v>134</v>
      </c>
      <c r="D686" s="26" t="s">
        <v>138</v>
      </c>
      <c r="E686" s="26" t="s">
        <v>3850</v>
      </c>
      <c r="F686">
        <v>22.25</v>
      </c>
      <c r="G686" t="s">
        <v>167</v>
      </c>
      <c r="H686">
        <v>265</v>
      </c>
    </row>
    <row r="687" spans="1:8" ht="27.6">
      <c r="A687" t="s">
        <v>1821</v>
      </c>
      <c r="B687" s="26" t="s">
        <v>3851</v>
      </c>
      <c r="C687" s="26" t="s">
        <v>134</v>
      </c>
      <c r="D687" s="26" t="s">
        <v>138</v>
      </c>
      <c r="E687" s="26" t="s">
        <v>3852</v>
      </c>
      <c r="H687">
        <v>265</v>
      </c>
    </row>
    <row r="688" spans="1:8" ht="27.6">
      <c r="A688" t="s">
        <v>1821</v>
      </c>
      <c r="B688" s="26" t="s">
        <v>3853</v>
      </c>
      <c r="C688" s="26" t="s">
        <v>134</v>
      </c>
      <c r="D688" s="26" t="s">
        <v>138</v>
      </c>
      <c r="E688" s="26" t="s">
        <v>3854</v>
      </c>
      <c r="H688">
        <v>265</v>
      </c>
    </row>
    <row r="689" spans="1:8" ht="27.6">
      <c r="A689" t="s">
        <v>3855</v>
      </c>
      <c r="B689" s="26" t="s">
        <v>3851</v>
      </c>
      <c r="C689" s="26" t="s">
        <v>134</v>
      </c>
      <c r="D689" s="26" t="s">
        <v>138</v>
      </c>
      <c r="E689" s="26" t="s">
        <v>3856</v>
      </c>
      <c r="F689">
        <v>1.9059999999999999</v>
      </c>
      <c r="G689" t="s">
        <v>167</v>
      </c>
      <c r="H689">
        <v>265</v>
      </c>
    </row>
    <row r="690" spans="1:8" ht="27.6">
      <c r="A690" t="s">
        <v>3855</v>
      </c>
      <c r="B690" s="26" t="s">
        <v>3853</v>
      </c>
      <c r="C690" s="26" t="s">
        <v>134</v>
      </c>
      <c r="D690" s="26" t="s">
        <v>138</v>
      </c>
      <c r="E690" s="26" t="s">
        <v>3857</v>
      </c>
      <c r="F690">
        <v>1.0069999999999999</v>
      </c>
      <c r="G690" t="s">
        <v>167</v>
      </c>
      <c r="H690">
        <v>265</v>
      </c>
    </row>
    <row r="691" spans="1:8" ht="27.6">
      <c r="A691" t="s">
        <v>3858</v>
      </c>
      <c r="B691" s="26" t="s">
        <v>3851</v>
      </c>
      <c r="C691" s="26" t="s">
        <v>134</v>
      </c>
      <c r="D691" s="26" t="s">
        <v>138</v>
      </c>
      <c r="E691" s="26" t="s">
        <v>3859</v>
      </c>
      <c r="F691">
        <v>0.29699999999999999</v>
      </c>
      <c r="G691" t="s">
        <v>167</v>
      </c>
      <c r="H691">
        <v>265</v>
      </c>
    </row>
    <row r="692" spans="1:8" ht="27.6">
      <c r="A692" t="s">
        <v>3858</v>
      </c>
      <c r="B692" s="26" t="s">
        <v>3853</v>
      </c>
      <c r="C692" s="26" t="s">
        <v>134</v>
      </c>
      <c r="D692" s="26" t="s">
        <v>138</v>
      </c>
      <c r="E692" s="26" t="s">
        <v>3860</v>
      </c>
      <c r="F692">
        <v>1.6779999999999999</v>
      </c>
      <c r="G692" t="s">
        <v>167</v>
      </c>
      <c r="H692">
        <v>265</v>
      </c>
    </row>
    <row r="693" spans="1:8" ht="27.6">
      <c r="A693" t="s">
        <v>3861</v>
      </c>
      <c r="B693" s="26" t="s">
        <v>3851</v>
      </c>
      <c r="C693" s="26" t="s">
        <v>134</v>
      </c>
      <c r="D693" s="26" t="s">
        <v>138</v>
      </c>
      <c r="E693" s="26" t="s">
        <v>3862</v>
      </c>
      <c r="F693">
        <v>1.5349999999999999</v>
      </c>
      <c r="G693" t="s">
        <v>167</v>
      </c>
      <c r="H693">
        <v>265</v>
      </c>
    </row>
    <row r="694" spans="1:8" ht="27.6">
      <c r="A694" t="s">
        <v>3863</v>
      </c>
      <c r="B694" s="26" t="s">
        <v>3851</v>
      </c>
      <c r="C694" s="26" t="s">
        <v>134</v>
      </c>
      <c r="D694" s="26" t="s">
        <v>138</v>
      </c>
      <c r="E694" s="26" t="s">
        <v>3864</v>
      </c>
      <c r="F694">
        <v>4.4580000000000002</v>
      </c>
      <c r="G694" t="s">
        <v>167</v>
      </c>
      <c r="H694">
        <v>265</v>
      </c>
    </row>
    <row r="695" spans="1:8" ht="27.6">
      <c r="A695" t="s">
        <v>3865</v>
      </c>
      <c r="B695" s="26" t="s">
        <v>3851</v>
      </c>
      <c r="C695" s="26" t="s">
        <v>134</v>
      </c>
      <c r="D695" s="26" t="s">
        <v>138</v>
      </c>
      <c r="E695" s="26" t="s">
        <v>3866</v>
      </c>
      <c r="F695">
        <v>5.0229999999999997</v>
      </c>
      <c r="G695" t="s">
        <v>167</v>
      </c>
      <c r="H695">
        <v>265</v>
      </c>
    </row>
    <row r="696" spans="1:8" ht="27.6">
      <c r="A696" t="s">
        <v>3867</v>
      </c>
      <c r="B696" s="26" t="s">
        <v>3851</v>
      </c>
      <c r="C696" s="26" t="s">
        <v>134</v>
      </c>
      <c r="D696" s="26" t="s">
        <v>138</v>
      </c>
      <c r="E696" s="26" t="s">
        <v>3868</v>
      </c>
      <c r="F696">
        <v>1.325</v>
      </c>
      <c r="G696" t="s">
        <v>167</v>
      </c>
      <c r="H696">
        <v>265</v>
      </c>
    </row>
    <row r="697" spans="1:8" ht="27.6">
      <c r="A697" t="s">
        <v>3869</v>
      </c>
      <c r="B697" s="26" t="s">
        <v>3851</v>
      </c>
      <c r="C697" s="26" t="s">
        <v>134</v>
      </c>
      <c r="D697" s="26" t="s">
        <v>138</v>
      </c>
      <c r="E697" s="26" t="s">
        <v>3870</v>
      </c>
      <c r="F697">
        <v>3.6539999999999999</v>
      </c>
      <c r="G697" t="s">
        <v>167</v>
      </c>
      <c r="H697">
        <v>265</v>
      </c>
    </row>
    <row r="698" spans="1:8" ht="27.6">
      <c r="A698" t="s">
        <v>3871</v>
      </c>
      <c r="B698" s="26" t="s">
        <v>3851</v>
      </c>
      <c r="C698" s="26" t="s">
        <v>134</v>
      </c>
      <c r="D698" s="26" t="s">
        <v>138</v>
      </c>
      <c r="E698" s="26" t="s">
        <v>3872</v>
      </c>
      <c r="F698">
        <v>4.4370000000000003</v>
      </c>
      <c r="G698" t="s">
        <v>167</v>
      </c>
      <c r="H698">
        <v>265</v>
      </c>
    </row>
    <row r="699" spans="1:8" ht="27.6">
      <c r="A699" t="s">
        <v>3873</v>
      </c>
      <c r="B699" s="26" t="s">
        <v>3851</v>
      </c>
      <c r="C699" s="26" t="s">
        <v>134</v>
      </c>
      <c r="D699" s="26" t="s">
        <v>138</v>
      </c>
      <c r="E699" s="26" t="s">
        <v>3874</v>
      </c>
      <c r="F699">
        <v>5.532</v>
      </c>
      <c r="G699" t="s">
        <v>167</v>
      </c>
      <c r="H699">
        <v>265</v>
      </c>
    </row>
    <row r="700" spans="1:8" ht="27.6">
      <c r="A700" t="s">
        <v>3875</v>
      </c>
      <c r="B700" s="26" t="s">
        <v>3851</v>
      </c>
      <c r="C700" s="26" t="s">
        <v>134</v>
      </c>
      <c r="D700" s="26" t="s">
        <v>138</v>
      </c>
      <c r="E700" s="26" t="s">
        <v>3876</v>
      </c>
      <c r="F700">
        <v>4.4189999999999996</v>
      </c>
      <c r="G700" t="s">
        <v>167</v>
      </c>
      <c r="H700">
        <v>265</v>
      </c>
    </row>
    <row r="701" spans="1:8" ht="27.6">
      <c r="A701" t="s">
        <v>3877</v>
      </c>
      <c r="B701" s="26" t="s">
        <v>3851</v>
      </c>
      <c r="C701" s="26" t="s">
        <v>134</v>
      </c>
      <c r="D701" s="26" t="s">
        <v>138</v>
      </c>
      <c r="E701" s="26" t="s">
        <v>3878</v>
      </c>
      <c r="F701">
        <v>6.3570000000000002</v>
      </c>
      <c r="G701" t="s">
        <v>167</v>
      </c>
      <c r="H701">
        <v>265</v>
      </c>
    </row>
    <row r="702" spans="1:8" ht="27.6">
      <c r="A702" t="s">
        <v>3879</v>
      </c>
      <c r="B702" s="26" t="s">
        <v>3851</v>
      </c>
      <c r="C702" s="26" t="s">
        <v>134</v>
      </c>
      <c r="D702" s="26" t="s">
        <v>138</v>
      </c>
      <c r="E702" s="26" t="s">
        <v>3880</v>
      </c>
      <c r="F702">
        <v>1.288</v>
      </c>
      <c r="G702" t="s">
        <v>167</v>
      </c>
      <c r="H702">
        <v>265</v>
      </c>
    </row>
    <row r="703" spans="1:8" ht="27.6">
      <c r="A703" t="s">
        <v>3881</v>
      </c>
      <c r="B703" s="26" t="s">
        <v>3851</v>
      </c>
      <c r="C703" s="26" t="s">
        <v>134</v>
      </c>
      <c r="D703" s="26" t="s">
        <v>138</v>
      </c>
      <c r="E703" s="26" t="s">
        <v>3882</v>
      </c>
      <c r="F703">
        <v>0.05</v>
      </c>
      <c r="G703" t="s">
        <v>167</v>
      </c>
      <c r="H703">
        <v>265</v>
      </c>
    </row>
    <row r="704" spans="1:8" ht="27.6">
      <c r="A704" t="s">
        <v>3881</v>
      </c>
      <c r="B704" s="26" t="s">
        <v>3853</v>
      </c>
      <c r="C704" s="26" t="s">
        <v>134</v>
      </c>
      <c r="D704" s="26" t="s">
        <v>138</v>
      </c>
      <c r="E704" s="26" t="s">
        <v>3883</v>
      </c>
      <c r="F704">
        <v>5.9290000000000003</v>
      </c>
      <c r="G704" t="s">
        <v>167</v>
      </c>
      <c r="H704">
        <v>265</v>
      </c>
    </row>
    <row r="705" spans="1:8" ht="27.6">
      <c r="A705" t="s">
        <v>3884</v>
      </c>
      <c r="B705" s="26" t="s">
        <v>3851</v>
      </c>
      <c r="C705" s="26" t="s">
        <v>134</v>
      </c>
      <c r="D705" s="26" t="s">
        <v>138</v>
      </c>
      <c r="E705" s="26" t="s">
        <v>3885</v>
      </c>
      <c r="F705">
        <v>3.3679999999999999</v>
      </c>
      <c r="G705" t="s">
        <v>167</v>
      </c>
      <c r="H705">
        <v>265</v>
      </c>
    </row>
    <row r="706" spans="1:8" ht="27.6">
      <c r="A706" t="s">
        <v>3886</v>
      </c>
      <c r="B706" s="26" t="s">
        <v>3851</v>
      </c>
      <c r="C706" s="26" t="s">
        <v>134</v>
      </c>
      <c r="D706" s="26" t="s">
        <v>138</v>
      </c>
      <c r="E706" s="26" t="s">
        <v>3887</v>
      </c>
      <c r="F706">
        <v>0.92300000000000004</v>
      </c>
      <c r="G706" t="s">
        <v>167</v>
      </c>
      <c r="H706">
        <v>265</v>
      </c>
    </row>
    <row r="707" spans="1:8" ht="27.6">
      <c r="A707" t="s">
        <v>3888</v>
      </c>
      <c r="B707" s="26" t="s">
        <v>3851</v>
      </c>
      <c r="C707" s="26" t="s">
        <v>134</v>
      </c>
      <c r="D707" s="26" t="s">
        <v>138</v>
      </c>
      <c r="E707" s="26" t="s">
        <v>3889</v>
      </c>
      <c r="F707">
        <v>3.1379999999999999</v>
      </c>
      <c r="G707" t="s">
        <v>167</v>
      </c>
      <c r="H707">
        <v>265</v>
      </c>
    </row>
    <row r="708" spans="1:8" ht="27.6">
      <c r="A708" t="s">
        <v>3890</v>
      </c>
      <c r="B708" s="26" t="s">
        <v>3851</v>
      </c>
      <c r="C708" s="26" t="s">
        <v>134</v>
      </c>
      <c r="D708" s="26" t="s">
        <v>138</v>
      </c>
      <c r="E708" s="26" t="s">
        <v>3891</v>
      </c>
      <c r="F708">
        <v>4.6120000000000001</v>
      </c>
      <c r="G708" t="s">
        <v>167</v>
      </c>
      <c r="H708">
        <v>265</v>
      </c>
    </row>
    <row r="709" spans="1:8" ht="27.6">
      <c r="A709" t="s">
        <v>3892</v>
      </c>
      <c r="B709" s="26" t="s">
        <v>3851</v>
      </c>
      <c r="C709" s="26" t="s">
        <v>134</v>
      </c>
      <c r="D709" s="26" t="s">
        <v>138</v>
      </c>
      <c r="E709" s="26" t="s">
        <v>3893</v>
      </c>
      <c r="F709">
        <v>6.3540000000000001</v>
      </c>
      <c r="G709" t="s">
        <v>167</v>
      </c>
      <c r="H709">
        <v>265</v>
      </c>
    </row>
    <row r="710" spans="1:8" ht="27.6">
      <c r="A710" t="s">
        <v>3894</v>
      </c>
      <c r="B710" s="26" t="s">
        <v>3851</v>
      </c>
      <c r="C710" s="26" t="s">
        <v>134</v>
      </c>
      <c r="D710" s="26" t="s">
        <v>138</v>
      </c>
      <c r="E710" s="26" t="s">
        <v>3895</v>
      </c>
      <c r="F710">
        <v>3.9430000000000001</v>
      </c>
      <c r="G710" t="s">
        <v>167</v>
      </c>
      <c r="H710">
        <v>265</v>
      </c>
    </row>
    <row r="711" spans="1:8" ht="27.6">
      <c r="A711" t="s">
        <v>3896</v>
      </c>
      <c r="B711" s="26" t="s">
        <v>3851</v>
      </c>
      <c r="C711" s="26" t="s">
        <v>134</v>
      </c>
      <c r="D711" s="26" t="s">
        <v>138</v>
      </c>
      <c r="E711" s="26" t="s">
        <v>3897</v>
      </c>
      <c r="F711">
        <v>5.375</v>
      </c>
      <c r="G711" t="s">
        <v>167</v>
      </c>
      <c r="H711">
        <v>265</v>
      </c>
    </row>
    <row r="712" spans="1:8" ht="27.6">
      <c r="A712" t="s">
        <v>3898</v>
      </c>
      <c r="B712" s="26" t="s">
        <v>3851</v>
      </c>
      <c r="C712" s="26" t="s">
        <v>134</v>
      </c>
      <c r="D712" s="26" t="s">
        <v>138</v>
      </c>
      <c r="E712" s="26" t="s">
        <v>3899</v>
      </c>
      <c r="F712">
        <v>1.9019999999999999</v>
      </c>
      <c r="G712" t="s">
        <v>167</v>
      </c>
      <c r="H712">
        <v>265</v>
      </c>
    </row>
    <row r="713" spans="1:8" ht="27.6">
      <c r="A713" t="s">
        <v>3900</v>
      </c>
      <c r="B713" s="26" t="s">
        <v>3851</v>
      </c>
      <c r="C713" s="26" t="s">
        <v>134</v>
      </c>
      <c r="D713" s="26" t="s">
        <v>138</v>
      </c>
      <c r="E713" s="26" t="s">
        <v>3901</v>
      </c>
      <c r="F713">
        <v>1.9279999999999999</v>
      </c>
      <c r="G713" t="s">
        <v>167</v>
      </c>
      <c r="H713">
        <v>265</v>
      </c>
    </row>
    <row r="714" spans="1:8" ht="27.6">
      <c r="A714" t="s">
        <v>3902</v>
      </c>
      <c r="B714" s="26" t="s">
        <v>3851</v>
      </c>
      <c r="C714" s="26" t="s">
        <v>134</v>
      </c>
      <c r="D714" s="26" t="s">
        <v>138</v>
      </c>
      <c r="E714" s="26" t="s">
        <v>3903</v>
      </c>
      <c r="F714">
        <v>1.885</v>
      </c>
      <c r="G714" t="s">
        <v>167</v>
      </c>
      <c r="H714">
        <v>265</v>
      </c>
    </row>
    <row r="715" spans="1:8" ht="27.6">
      <c r="A715" t="s">
        <v>3904</v>
      </c>
      <c r="B715" s="26" t="s">
        <v>3851</v>
      </c>
      <c r="C715" s="26" t="s">
        <v>134</v>
      </c>
      <c r="D715" s="26" t="s">
        <v>138</v>
      </c>
      <c r="E715" s="26" t="s">
        <v>3905</v>
      </c>
      <c r="F715">
        <v>0.39900000000000002</v>
      </c>
      <c r="G715" t="s">
        <v>167</v>
      </c>
      <c r="H715">
        <v>265</v>
      </c>
    </row>
    <row r="716" spans="1:8" ht="27.6">
      <c r="A716" t="s">
        <v>3904</v>
      </c>
      <c r="B716" s="26" t="s">
        <v>3853</v>
      </c>
      <c r="C716" s="26" t="s">
        <v>134</v>
      </c>
      <c r="D716" s="26" t="s">
        <v>138</v>
      </c>
      <c r="E716" s="26" t="s">
        <v>3906</v>
      </c>
      <c r="F716">
        <v>1.0369999999999999</v>
      </c>
      <c r="G716" t="s">
        <v>167</v>
      </c>
      <c r="H716">
        <v>265</v>
      </c>
    </row>
    <row r="717" spans="1:8" ht="27.6">
      <c r="A717" t="s">
        <v>3907</v>
      </c>
      <c r="B717" s="26" t="s">
        <v>3851</v>
      </c>
      <c r="C717" s="26" t="s">
        <v>134</v>
      </c>
      <c r="D717" s="26" t="s">
        <v>138</v>
      </c>
      <c r="E717" s="26" t="s">
        <v>3908</v>
      </c>
      <c r="F717">
        <v>2.67</v>
      </c>
      <c r="G717" t="s">
        <v>167</v>
      </c>
      <c r="H717">
        <v>265</v>
      </c>
    </row>
    <row r="718" spans="1:8" ht="27.6">
      <c r="A718" t="s">
        <v>3909</v>
      </c>
      <c r="B718" s="26" t="s">
        <v>3851</v>
      </c>
      <c r="C718" s="26" t="s">
        <v>134</v>
      </c>
      <c r="D718" s="26" t="s">
        <v>138</v>
      </c>
      <c r="E718" s="26" t="s">
        <v>3910</v>
      </c>
      <c r="F718">
        <v>1.9650000000000001</v>
      </c>
      <c r="G718" t="s">
        <v>167</v>
      </c>
      <c r="H718">
        <v>265</v>
      </c>
    </row>
    <row r="719" spans="1:8" ht="27.6">
      <c r="A719" t="s">
        <v>3911</v>
      </c>
      <c r="B719" s="26" t="s">
        <v>3851</v>
      </c>
      <c r="C719" s="26" t="s">
        <v>134</v>
      </c>
      <c r="D719" s="26" t="s">
        <v>138</v>
      </c>
      <c r="E719" s="26" t="s">
        <v>3912</v>
      </c>
      <c r="F719">
        <v>1.885</v>
      </c>
      <c r="G719" t="s">
        <v>167</v>
      </c>
      <c r="H719">
        <v>265</v>
      </c>
    </row>
    <row r="720" spans="1:8" ht="27.6">
      <c r="A720" t="s">
        <v>3913</v>
      </c>
      <c r="B720" s="26" t="s">
        <v>3851</v>
      </c>
      <c r="C720" s="26" t="s">
        <v>134</v>
      </c>
      <c r="D720" s="26" t="s">
        <v>138</v>
      </c>
      <c r="E720" s="26" t="s">
        <v>3914</v>
      </c>
      <c r="F720">
        <v>1.9470000000000001</v>
      </c>
      <c r="G720" t="s">
        <v>167</v>
      </c>
      <c r="H720">
        <v>265</v>
      </c>
    </row>
    <row r="721" spans="1:8" ht="27.6">
      <c r="A721" t="s">
        <v>3915</v>
      </c>
      <c r="B721" s="26" t="s">
        <v>3851</v>
      </c>
      <c r="C721" s="26" t="s">
        <v>134</v>
      </c>
      <c r="D721" s="26" t="s">
        <v>138</v>
      </c>
      <c r="E721" s="26" t="s">
        <v>3916</v>
      </c>
      <c r="F721">
        <v>2.6269999999999998</v>
      </c>
      <c r="G721" t="s">
        <v>167</v>
      </c>
      <c r="H721">
        <v>265</v>
      </c>
    </row>
    <row r="722" spans="1:8" ht="27.6">
      <c r="A722" t="s">
        <v>3917</v>
      </c>
      <c r="B722" s="26" t="s">
        <v>3851</v>
      </c>
      <c r="C722" s="26" t="s">
        <v>134</v>
      </c>
      <c r="D722" s="26" t="s">
        <v>138</v>
      </c>
      <c r="E722" s="26" t="s">
        <v>3918</v>
      </c>
      <c r="F722">
        <v>1.9670000000000001</v>
      </c>
      <c r="G722" t="s">
        <v>167</v>
      </c>
      <c r="H722">
        <v>265</v>
      </c>
    </row>
    <row r="723" spans="1:8" ht="27.6">
      <c r="A723" t="s">
        <v>3919</v>
      </c>
      <c r="B723" s="26" t="s">
        <v>3851</v>
      </c>
      <c r="C723" s="26" t="s">
        <v>134</v>
      </c>
      <c r="D723" s="26" t="s">
        <v>138</v>
      </c>
      <c r="E723" s="26" t="s">
        <v>3920</v>
      </c>
      <c r="F723">
        <v>1.885</v>
      </c>
      <c r="G723" t="s">
        <v>167</v>
      </c>
      <c r="H723">
        <v>265</v>
      </c>
    </row>
    <row r="724" spans="1:8" ht="27.6">
      <c r="A724" t="s">
        <v>3921</v>
      </c>
      <c r="B724" s="26" t="s">
        <v>3851</v>
      </c>
      <c r="C724" s="26" t="s">
        <v>134</v>
      </c>
      <c r="D724" s="26" t="s">
        <v>138</v>
      </c>
      <c r="E724" s="26" t="s">
        <v>3922</v>
      </c>
      <c r="F724">
        <v>1.95</v>
      </c>
      <c r="G724" t="s">
        <v>167</v>
      </c>
      <c r="H724">
        <v>265</v>
      </c>
    </row>
    <row r="725" spans="1:8" ht="27.6">
      <c r="A725" t="s">
        <v>3923</v>
      </c>
      <c r="B725" s="26" t="s">
        <v>3851</v>
      </c>
      <c r="C725" s="26" t="s">
        <v>134</v>
      </c>
      <c r="D725" s="26" t="s">
        <v>138</v>
      </c>
      <c r="E725" s="26" t="s">
        <v>3924</v>
      </c>
      <c r="F725">
        <v>2.6269999999999998</v>
      </c>
      <c r="G725" t="s">
        <v>167</v>
      </c>
      <c r="H725">
        <v>265</v>
      </c>
    </row>
    <row r="726" spans="1:8" ht="27.6">
      <c r="A726" t="s">
        <v>3925</v>
      </c>
      <c r="B726" s="26" t="s">
        <v>3851</v>
      </c>
      <c r="C726" s="26" t="s">
        <v>134</v>
      </c>
      <c r="D726" s="26" t="s">
        <v>138</v>
      </c>
      <c r="E726" s="26" t="s">
        <v>3926</v>
      </c>
      <c r="F726">
        <v>1.9370000000000001</v>
      </c>
      <c r="G726" t="s">
        <v>167</v>
      </c>
      <c r="H726">
        <v>265</v>
      </c>
    </row>
    <row r="727" spans="1:8" ht="27.6">
      <c r="A727" t="s">
        <v>3927</v>
      </c>
      <c r="B727" s="26" t="s">
        <v>3851</v>
      </c>
      <c r="C727" s="26" t="s">
        <v>134</v>
      </c>
      <c r="D727" s="26" t="s">
        <v>138</v>
      </c>
      <c r="E727" s="26" t="s">
        <v>3928</v>
      </c>
      <c r="F727">
        <v>0.39800000000000002</v>
      </c>
      <c r="G727" t="s">
        <v>167</v>
      </c>
      <c r="H727">
        <v>265</v>
      </c>
    </row>
    <row r="728" spans="1:8" ht="27.6">
      <c r="A728" t="s">
        <v>3927</v>
      </c>
      <c r="B728" s="26" t="s">
        <v>3853</v>
      </c>
      <c r="C728" s="26" t="s">
        <v>134</v>
      </c>
      <c r="D728" s="26" t="s">
        <v>138</v>
      </c>
      <c r="E728" s="26" t="s">
        <v>3929</v>
      </c>
      <c r="F728">
        <v>1.054</v>
      </c>
      <c r="G728" t="s">
        <v>167</v>
      </c>
      <c r="H728">
        <v>265</v>
      </c>
    </row>
    <row r="729" spans="1:8" ht="27.6">
      <c r="A729" t="s">
        <v>3930</v>
      </c>
      <c r="B729" s="26" t="s">
        <v>3851</v>
      </c>
      <c r="C729" s="26" t="s">
        <v>134</v>
      </c>
      <c r="D729" s="26" t="s">
        <v>138</v>
      </c>
      <c r="E729" s="26" t="s">
        <v>3931</v>
      </c>
      <c r="F729">
        <v>2.6840000000000002</v>
      </c>
      <c r="G729" t="s">
        <v>167</v>
      </c>
      <c r="H729">
        <v>265</v>
      </c>
    </row>
    <row r="730" spans="1:8" ht="27.6">
      <c r="A730" t="s">
        <v>3932</v>
      </c>
      <c r="B730" s="26" t="s">
        <v>3851</v>
      </c>
      <c r="C730" s="26" t="s">
        <v>134</v>
      </c>
      <c r="D730" s="26" t="s">
        <v>138</v>
      </c>
      <c r="E730" s="26" t="s">
        <v>3933</v>
      </c>
      <c r="F730">
        <v>1.92</v>
      </c>
      <c r="G730" t="s">
        <v>167</v>
      </c>
      <c r="H730">
        <v>265</v>
      </c>
    </row>
    <row r="731" spans="1:8" ht="27.6">
      <c r="A731" t="s">
        <v>3934</v>
      </c>
      <c r="B731" s="26" t="s">
        <v>3851</v>
      </c>
      <c r="C731" s="26" t="s">
        <v>134</v>
      </c>
      <c r="D731" s="26" t="s">
        <v>138</v>
      </c>
      <c r="E731" s="26" t="s">
        <v>3935</v>
      </c>
      <c r="F731">
        <v>1.907</v>
      </c>
      <c r="G731" t="s">
        <v>167</v>
      </c>
      <c r="H731">
        <v>265</v>
      </c>
    </row>
    <row r="732" spans="1:8" ht="27.6">
      <c r="A732" t="s">
        <v>3936</v>
      </c>
      <c r="B732" s="26" t="s">
        <v>3851</v>
      </c>
      <c r="C732" s="26" t="s">
        <v>134</v>
      </c>
      <c r="D732" s="26" t="s">
        <v>138</v>
      </c>
      <c r="E732" s="26" t="s">
        <v>3937</v>
      </c>
      <c r="F732">
        <v>1.9359999999999999</v>
      </c>
      <c r="G732" t="s">
        <v>167</v>
      </c>
      <c r="H732">
        <v>265</v>
      </c>
    </row>
    <row r="733" spans="1:8" ht="27.6">
      <c r="A733" t="s">
        <v>3938</v>
      </c>
      <c r="B733" s="26" t="s">
        <v>3851</v>
      </c>
      <c r="C733" s="26" t="s">
        <v>134</v>
      </c>
      <c r="D733" s="26" t="s">
        <v>138</v>
      </c>
      <c r="E733" s="26" t="s">
        <v>3939</v>
      </c>
      <c r="F733">
        <v>1.9239999999999999</v>
      </c>
      <c r="G733" t="s">
        <v>167</v>
      </c>
      <c r="H733">
        <v>265</v>
      </c>
    </row>
    <row r="734" spans="1:8" ht="27.6">
      <c r="A734" t="s">
        <v>3940</v>
      </c>
      <c r="B734" s="26" t="s">
        <v>3851</v>
      </c>
      <c r="C734" s="26" t="s">
        <v>134</v>
      </c>
      <c r="D734" s="26" t="s">
        <v>138</v>
      </c>
      <c r="E734" s="26" t="s">
        <v>3941</v>
      </c>
      <c r="F734">
        <v>1.919</v>
      </c>
      <c r="G734" t="s">
        <v>167</v>
      </c>
      <c r="H734">
        <v>265</v>
      </c>
    </row>
    <row r="735" spans="1:8" ht="27.6">
      <c r="A735" t="s">
        <v>3942</v>
      </c>
      <c r="B735" s="26" t="s">
        <v>3851</v>
      </c>
      <c r="C735" s="26" t="s">
        <v>134</v>
      </c>
      <c r="D735" s="26" t="s">
        <v>138</v>
      </c>
      <c r="E735" s="26" t="s">
        <v>3943</v>
      </c>
      <c r="F735">
        <v>2.6659999999999999</v>
      </c>
      <c r="G735" t="s">
        <v>167</v>
      </c>
      <c r="H735">
        <v>265</v>
      </c>
    </row>
    <row r="736" spans="1:8" ht="27.6">
      <c r="A736" t="s">
        <v>3944</v>
      </c>
      <c r="B736" s="26" t="s">
        <v>3851</v>
      </c>
      <c r="C736" s="26" t="s">
        <v>134</v>
      </c>
      <c r="D736" s="26" t="s">
        <v>138</v>
      </c>
      <c r="E736" s="26" t="s">
        <v>3945</v>
      </c>
      <c r="F736">
        <v>1.6830000000000001</v>
      </c>
      <c r="G736" t="s">
        <v>167</v>
      </c>
      <c r="H736">
        <v>265</v>
      </c>
    </row>
    <row r="737" spans="1:8" ht="27.6">
      <c r="A737" t="s">
        <v>3946</v>
      </c>
      <c r="B737" s="26" t="s">
        <v>3851</v>
      </c>
      <c r="C737" s="26" t="s">
        <v>134</v>
      </c>
      <c r="D737" s="26" t="s">
        <v>138</v>
      </c>
      <c r="E737" s="26" t="s">
        <v>3947</v>
      </c>
      <c r="F737">
        <v>1.893</v>
      </c>
      <c r="G737" t="s">
        <v>167</v>
      </c>
      <c r="H737">
        <v>265</v>
      </c>
    </row>
    <row r="738" spans="1:8" ht="27.6">
      <c r="A738" t="s">
        <v>3948</v>
      </c>
      <c r="B738" s="26" t="s">
        <v>3851</v>
      </c>
      <c r="C738" s="26" t="s">
        <v>134</v>
      </c>
      <c r="D738" s="26" t="s">
        <v>138</v>
      </c>
      <c r="E738" s="26" t="s">
        <v>3949</v>
      </c>
      <c r="F738">
        <v>1.915</v>
      </c>
      <c r="G738" t="s">
        <v>167</v>
      </c>
      <c r="H738">
        <v>265</v>
      </c>
    </row>
    <row r="739" spans="1:8" ht="27.6">
      <c r="A739" t="s">
        <v>3950</v>
      </c>
      <c r="B739" s="26" t="s">
        <v>3851</v>
      </c>
      <c r="C739" s="26" t="s">
        <v>134</v>
      </c>
      <c r="D739" s="26" t="s">
        <v>138</v>
      </c>
      <c r="E739" s="26" t="s">
        <v>3951</v>
      </c>
      <c r="F739">
        <v>0.318</v>
      </c>
      <c r="G739" t="s">
        <v>167</v>
      </c>
      <c r="H739">
        <v>265</v>
      </c>
    </row>
    <row r="740" spans="1:8" ht="27.6">
      <c r="A740" t="s">
        <v>3950</v>
      </c>
      <c r="B740" s="26" t="s">
        <v>3853</v>
      </c>
      <c r="C740" s="26" t="s">
        <v>134</v>
      </c>
      <c r="D740" s="26" t="s">
        <v>138</v>
      </c>
      <c r="E740" s="26" t="s">
        <v>3952</v>
      </c>
      <c r="F740">
        <v>1.054</v>
      </c>
      <c r="G740" t="s">
        <v>167</v>
      </c>
      <c r="H740">
        <v>265</v>
      </c>
    </row>
    <row r="741" spans="1:8" ht="27.6">
      <c r="A741" t="s">
        <v>3953</v>
      </c>
      <c r="B741" s="26" t="s">
        <v>3851</v>
      </c>
      <c r="C741" s="26" t="s">
        <v>134</v>
      </c>
      <c r="D741" s="26" t="s">
        <v>138</v>
      </c>
      <c r="E741" s="26" t="s">
        <v>3954</v>
      </c>
      <c r="F741">
        <v>2.1819999999999999</v>
      </c>
      <c r="G741" t="s">
        <v>167</v>
      </c>
      <c r="H741">
        <v>265</v>
      </c>
    </row>
    <row r="742" spans="1:8" ht="27.6">
      <c r="A742" t="s">
        <v>3955</v>
      </c>
      <c r="B742" s="26" t="s">
        <v>3851</v>
      </c>
      <c r="C742" s="26" t="s">
        <v>134</v>
      </c>
      <c r="D742" s="26" t="s">
        <v>138</v>
      </c>
      <c r="E742" s="26" t="s">
        <v>3956</v>
      </c>
      <c r="F742">
        <v>0.157</v>
      </c>
      <c r="G742" t="s">
        <v>167</v>
      </c>
      <c r="H742">
        <v>265</v>
      </c>
    </row>
    <row r="743" spans="1:8" ht="27.6">
      <c r="A743" t="s">
        <v>3957</v>
      </c>
      <c r="B743" s="26" t="s">
        <v>3851</v>
      </c>
      <c r="C743" s="26" t="s">
        <v>134</v>
      </c>
      <c r="D743" s="26" t="s">
        <v>138</v>
      </c>
      <c r="E743" s="26" t="s">
        <v>3958</v>
      </c>
      <c r="F743">
        <v>0.43099999999999999</v>
      </c>
      <c r="G743" t="s">
        <v>167</v>
      </c>
      <c r="H743">
        <v>265</v>
      </c>
    </row>
    <row r="744" spans="1:8" ht="27.6">
      <c r="A744" t="s">
        <v>3959</v>
      </c>
      <c r="B744" s="26" t="s">
        <v>3851</v>
      </c>
      <c r="C744" s="26" t="s">
        <v>134</v>
      </c>
      <c r="D744" s="26" t="s">
        <v>138</v>
      </c>
      <c r="E744" s="26" t="s">
        <v>3960</v>
      </c>
      <c r="F744">
        <v>2.5299999999999998</v>
      </c>
      <c r="G744" t="s">
        <v>167</v>
      </c>
      <c r="H744">
        <v>265</v>
      </c>
    </row>
    <row r="745" spans="1:8" ht="27.6">
      <c r="A745" t="s">
        <v>3961</v>
      </c>
      <c r="B745" s="26" t="s">
        <v>3851</v>
      </c>
      <c r="C745" s="26" t="s">
        <v>134</v>
      </c>
      <c r="D745" s="26" t="s">
        <v>138</v>
      </c>
      <c r="E745" s="26" t="s">
        <v>3962</v>
      </c>
      <c r="F745">
        <v>1.8919999999999999</v>
      </c>
      <c r="G745" t="s">
        <v>167</v>
      </c>
      <c r="H745">
        <v>265</v>
      </c>
    </row>
    <row r="746" spans="1:8" ht="27.6">
      <c r="A746" t="s">
        <v>3963</v>
      </c>
      <c r="B746" s="26" t="s">
        <v>3851</v>
      </c>
      <c r="C746" s="26" t="s">
        <v>134</v>
      </c>
      <c r="D746" s="26" t="s">
        <v>138</v>
      </c>
      <c r="E746" s="26" t="s">
        <v>3964</v>
      </c>
      <c r="F746">
        <v>1.893</v>
      </c>
      <c r="G746" t="s">
        <v>167</v>
      </c>
      <c r="H746">
        <v>265</v>
      </c>
    </row>
    <row r="747" spans="1:8" ht="27.6">
      <c r="A747" t="s">
        <v>3965</v>
      </c>
      <c r="B747" s="26" t="s">
        <v>3851</v>
      </c>
      <c r="C747" s="26" t="s">
        <v>134</v>
      </c>
      <c r="D747" s="26" t="s">
        <v>138</v>
      </c>
      <c r="E747" s="26" t="s">
        <v>3966</v>
      </c>
      <c r="F747">
        <v>1.6539999999999999</v>
      </c>
      <c r="G747" t="s">
        <v>167</v>
      </c>
      <c r="H747">
        <v>265</v>
      </c>
    </row>
    <row r="748" spans="1:8" ht="27.6">
      <c r="A748" t="s">
        <v>3967</v>
      </c>
      <c r="B748" s="26" t="s">
        <v>3851</v>
      </c>
      <c r="C748" s="26" t="s">
        <v>134</v>
      </c>
      <c r="D748" s="26" t="s">
        <v>138</v>
      </c>
      <c r="E748" s="26" t="s">
        <v>3968</v>
      </c>
      <c r="F748">
        <v>1.4370000000000001</v>
      </c>
      <c r="G748" t="s">
        <v>167</v>
      </c>
      <c r="H748">
        <v>265</v>
      </c>
    </row>
    <row r="749" spans="1:8" ht="27.6">
      <c r="A749" t="s">
        <v>3969</v>
      </c>
      <c r="B749" s="26" t="s">
        <v>3851</v>
      </c>
      <c r="C749" s="26" t="s">
        <v>134</v>
      </c>
      <c r="D749" s="26" t="s">
        <v>138</v>
      </c>
      <c r="E749" s="26" t="s">
        <v>3970</v>
      </c>
      <c r="F749">
        <v>1.893</v>
      </c>
      <c r="G749" t="s">
        <v>167</v>
      </c>
      <c r="H749">
        <v>265</v>
      </c>
    </row>
    <row r="750" spans="1:8" ht="27.6">
      <c r="A750" t="s">
        <v>3971</v>
      </c>
      <c r="B750" s="26" t="s">
        <v>3851</v>
      </c>
      <c r="C750" s="26" t="s">
        <v>134</v>
      </c>
      <c r="D750" s="26" t="s">
        <v>138</v>
      </c>
      <c r="E750" s="26" t="s">
        <v>3972</v>
      </c>
      <c r="F750">
        <v>1.9179999999999999</v>
      </c>
      <c r="G750" t="s">
        <v>167</v>
      </c>
      <c r="H750">
        <v>265</v>
      </c>
    </row>
    <row r="751" spans="1:8" ht="27.6">
      <c r="A751" t="s">
        <v>3973</v>
      </c>
      <c r="B751" s="26" t="s">
        <v>3851</v>
      </c>
      <c r="C751" s="26" t="s">
        <v>134</v>
      </c>
      <c r="D751" s="26" t="s">
        <v>138</v>
      </c>
      <c r="E751" s="26" t="s">
        <v>3974</v>
      </c>
      <c r="F751">
        <v>0.27600000000000002</v>
      </c>
      <c r="G751" t="s">
        <v>167</v>
      </c>
      <c r="H751">
        <v>265</v>
      </c>
    </row>
    <row r="752" spans="1:8" ht="27.6">
      <c r="A752" t="s">
        <v>3973</v>
      </c>
      <c r="B752" s="26" t="s">
        <v>3853</v>
      </c>
      <c r="C752" s="26" t="s">
        <v>134</v>
      </c>
      <c r="D752" s="26" t="s">
        <v>138</v>
      </c>
      <c r="E752" s="26" t="s">
        <v>3975</v>
      </c>
      <c r="F752">
        <v>1.038</v>
      </c>
      <c r="G752" t="s">
        <v>167</v>
      </c>
      <c r="H752">
        <v>265</v>
      </c>
    </row>
    <row r="753" spans="1:8" ht="27.6">
      <c r="A753" t="s">
        <v>3976</v>
      </c>
      <c r="B753" s="26" t="s">
        <v>3851</v>
      </c>
      <c r="C753" s="26" t="s">
        <v>134</v>
      </c>
      <c r="D753" s="26" t="s">
        <v>138</v>
      </c>
      <c r="E753" s="26" t="s">
        <v>3977</v>
      </c>
      <c r="F753">
        <v>2.181</v>
      </c>
      <c r="G753" t="s">
        <v>167</v>
      </c>
      <c r="H753">
        <v>265</v>
      </c>
    </row>
    <row r="754" spans="1:8" ht="27.6">
      <c r="A754" t="s">
        <v>3978</v>
      </c>
      <c r="B754" s="26" t="s">
        <v>3851</v>
      </c>
      <c r="C754" s="26" t="s">
        <v>134</v>
      </c>
      <c r="D754" s="26" t="s">
        <v>138</v>
      </c>
      <c r="E754" s="26" t="s">
        <v>3979</v>
      </c>
      <c r="F754">
        <v>1.889</v>
      </c>
      <c r="G754" t="s">
        <v>167</v>
      </c>
      <c r="H754">
        <v>265</v>
      </c>
    </row>
    <row r="755" spans="1:8" ht="27.6">
      <c r="A755" t="s">
        <v>3980</v>
      </c>
      <c r="B755" s="26" t="s">
        <v>3851</v>
      </c>
      <c r="C755" s="26" t="s">
        <v>134</v>
      </c>
      <c r="D755" s="26" t="s">
        <v>138</v>
      </c>
      <c r="E755" s="26" t="s">
        <v>3981</v>
      </c>
      <c r="F755">
        <v>1.893</v>
      </c>
      <c r="G755" t="s">
        <v>167</v>
      </c>
      <c r="H755">
        <v>265</v>
      </c>
    </row>
    <row r="756" spans="1:8" ht="27.6">
      <c r="A756" t="s">
        <v>3982</v>
      </c>
      <c r="B756" s="26" t="s">
        <v>3851</v>
      </c>
      <c r="C756" s="26" t="s">
        <v>134</v>
      </c>
      <c r="D756" s="26" t="s">
        <v>138</v>
      </c>
      <c r="E756" s="26" t="s">
        <v>3983</v>
      </c>
      <c r="F756">
        <v>1.6180000000000001</v>
      </c>
      <c r="G756" t="s">
        <v>167</v>
      </c>
      <c r="H756">
        <v>265</v>
      </c>
    </row>
    <row r="757" spans="1:8" ht="27.6">
      <c r="A757" t="s">
        <v>3984</v>
      </c>
      <c r="B757" s="26" t="s">
        <v>3851</v>
      </c>
      <c r="C757" s="26" t="s">
        <v>134</v>
      </c>
      <c r="D757" s="26" t="s">
        <v>138</v>
      </c>
      <c r="E757" s="26" t="s">
        <v>3985</v>
      </c>
      <c r="F757">
        <v>2.1819999999999999</v>
      </c>
      <c r="G757" t="s">
        <v>167</v>
      </c>
      <c r="H757">
        <v>265</v>
      </c>
    </row>
    <row r="758" spans="1:8" ht="27.6">
      <c r="A758" t="s">
        <v>3986</v>
      </c>
      <c r="B758" s="26" t="s">
        <v>3851</v>
      </c>
      <c r="C758" s="26" t="s">
        <v>134</v>
      </c>
      <c r="D758" s="26" t="s">
        <v>138</v>
      </c>
      <c r="E758" s="26" t="s">
        <v>3987</v>
      </c>
      <c r="F758">
        <v>0.124</v>
      </c>
      <c r="G758" t="s">
        <v>167</v>
      </c>
      <c r="H758">
        <v>265</v>
      </c>
    </row>
    <row r="759" spans="1:8" ht="27.6">
      <c r="A759" t="s">
        <v>3988</v>
      </c>
      <c r="B759" s="26" t="s">
        <v>3851</v>
      </c>
      <c r="C759" s="26" t="s">
        <v>134</v>
      </c>
      <c r="D759" s="26" t="s">
        <v>138</v>
      </c>
      <c r="E759" s="26" t="s">
        <v>3989</v>
      </c>
      <c r="F759">
        <v>0.27800000000000002</v>
      </c>
      <c r="G759" t="s">
        <v>167</v>
      </c>
      <c r="H759">
        <v>265</v>
      </c>
    </row>
    <row r="760" spans="1:8" ht="27.6">
      <c r="A760" t="s">
        <v>3990</v>
      </c>
      <c r="B760" s="26" t="s">
        <v>3851</v>
      </c>
      <c r="C760" s="26" t="s">
        <v>134</v>
      </c>
      <c r="D760" s="26" t="s">
        <v>138</v>
      </c>
      <c r="E760" s="26" t="s">
        <v>3991</v>
      </c>
      <c r="F760">
        <v>1.7589999999999999</v>
      </c>
      <c r="G760" t="s">
        <v>167</v>
      </c>
      <c r="H760">
        <v>265</v>
      </c>
    </row>
    <row r="761" spans="1:8" ht="27.6">
      <c r="A761" t="s">
        <v>3992</v>
      </c>
      <c r="B761" s="26" t="s">
        <v>3851</v>
      </c>
      <c r="C761" s="26" t="s">
        <v>134</v>
      </c>
      <c r="D761" s="26" t="s">
        <v>138</v>
      </c>
      <c r="E761" s="26" t="s">
        <v>3993</v>
      </c>
      <c r="F761">
        <v>1.74</v>
      </c>
      <c r="G761" t="s">
        <v>167</v>
      </c>
      <c r="H761">
        <v>265</v>
      </c>
    </row>
    <row r="762" spans="1:8" ht="27.6">
      <c r="A762" t="s">
        <v>3994</v>
      </c>
      <c r="B762" s="26" t="s">
        <v>3851</v>
      </c>
      <c r="C762" s="26" t="s">
        <v>134</v>
      </c>
      <c r="D762" s="26" t="s">
        <v>138</v>
      </c>
      <c r="E762" s="26" t="s">
        <v>3995</v>
      </c>
      <c r="F762">
        <v>1.863</v>
      </c>
      <c r="G762" t="s">
        <v>167</v>
      </c>
      <c r="H762">
        <v>265</v>
      </c>
    </row>
    <row r="763" spans="1:8" ht="27.6">
      <c r="A763" t="s">
        <v>3996</v>
      </c>
      <c r="B763" s="26" t="s">
        <v>3851</v>
      </c>
      <c r="C763" s="26" t="s">
        <v>134</v>
      </c>
      <c r="D763" s="26" t="s">
        <v>138</v>
      </c>
      <c r="E763" s="26" t="s">
        <v>3997</v>
      </c>
      <c r="F763">
        <v>0.23</v>
      </c>
      <c r="G763" t="s">
        <v>167</v>
      </c>
      <c r="H763">
        <v>265</v>
      </c>
    </row>
    <row r="764" spans="1:8" ht="27.6">
      <c r="A764" t="s">
        <v>3996</v>
      </c>
      <c r="B764" s="26" t="s">
        <v>3853</v>
      </c>
      <c r="C764" s="26" t="s">
        <v>134</v>
      </c>
      <c r="D764" s="26" t="s">
        <v>138</v>
      </c>
      <c r="E764" s="26" t="s">
        <v>3998</v>
      </c>
      <c r="F764">
        <v>1.054</v>
      </c>
      <c r="G764" t="s">
        <v>167</v>
      </c>
      <c r="H764">
        <v>265</v>
      </c>
    </row>
    <row r="765" spans="1:8" ht="27.6">
      <c r="A765" t="s">
        <v>3999</v>
      </c>
      <c r="B765" s="26" t="s">
        <v>3851</v>
      </c>
      <c r="C765" s="26" t="s">
        <v>134</v>
      </c>
      <c r="D765" s="26" t="s">
        <v>138</v>
      </c>
      <c r="E765" s="26" t="s">
        <v>4000</v>
      </c>
      <c r="F765">
        <v>1.89</v>
      </c>
      <c r="G765" t="s">
        <v>167</v>
      </c>
      <c r="H765">
        <v>265</v>
      </c>
    </row>
    <row r="766" spans="1:8" ht="27.6">
      <c r="A766" t="s">
        <v>4001</v>
      </c>
      <c r="B766" s="26" t="s">
        <v>3851</v>
      </c>
      <c r="C766" s="26" t="s">
        <v>134</v>
      </c>
      <c r="D766" s="26" t="s">
        <v>138</v>
      </c>
      <c r="E766" s="26" t="s">
        <v>4002</v>
      </c>
      <c r="F766">
        <v>0.12</v>
      </c>
      <c r="G766" t="s">
        <v>167</v>
      </c>
      <c r="H766">
        <v>265</v>
      </c>
    </row>
    <row r="767" spans="1:8" ht="27.6">
      <c r="A767" t="s">
        <v>4003</v>
      </c>
      <c r="B767" s="26" t="s">
        <v>3851</v>
      </c>
      <c r="C767" s="26" t="s">
        <v>134</v>
      </c>
      <c r="D767" s="26" t="s">
        <v>138</v>
      </c>
      <c r="E767" s="26" t="s">
        <v>4004</v>
      </c>
      <c r="F767">
        <v>0.59299999999999997</v>
      </c>
      <c r="G767" t="s">
        <v>167</v>
      </c>
      <c r="H767">
        <v>265</v>
      </c>
    </row>
    <row r="768" spans="1:8" ht="27.6">
      <c r="A768" t="s">
        <v>4005</v>
      </c>
      <c r="B768" s="26" t="s">
        <v>3851</v>
      </c>
      <c r="C768" s="26" t="s">
        <v>134</v>
      </c>
      <c r="D768" s="26" t="s">
        <v>138</v>
      </c>
      <c r="E768" s="26" t="s">
        <v>4006</v>
      </c>
      <c r="F768">
        <v>0.21099999999999999</v>
      </c>
      <c r="G768" t="s">
        <v>167</v>
      </c>
      <c r="H768">
        <v>265</v>
      </c>
    </row>
    <row r="769" spans="1:8" ht="27.6">
      <c r="A769" t="s">
        <v>4005</v>
      </c>
      <c r="B769" s="26" t="s">
        <v>3853</v>
      </c>
      <c r="C769" s="26" t="s">
        <v>134</v>
      </c>
      <c r="D769" s="26" t="s">
        <v>138</v>
      </c>
      <c r="E769" s="26" t="s">
        <v>4007</v>
      </c>
      <c r="F769">
        <v>1</v>
      </c>
      <c r="G769" t="s">
        <v>167</v>
      </c>
      <c r="H769">
        <v>265</v>
      </c>
    </row>
    <row r="770" spans="1:8" ht="27.6">
      <c r="A770" t="s">
        <v>4008</v>
      </c>
      <c r="B770" s="26" t="s">
        <v>3851</v>
      </c>
      <c r="C770" s="26" t="s">
        <v>134</v>
      </c>
      <c r="D770" s="26" t="s">
        <v>138</v>
      </c>
      <c r="E770" s="26" t="s">
        <v>4009</v>
      </c>
      <c r="F770">
        <v>0.156</v>
      </c>
      <c r="G770" t="s">
        <v>167</v>
      </c>
      <c r="H770">
        <v>265</v>
      </c>
    </row>
    <row r="771" spans="1:8" ht="27.6">
      <c r="A771" t="s">
        <v>4008</v>
      </c>
      <c r="B771" s="26" t="s">
        <v>3853</v>
      </c>
      <c r="C771" s="26" t="s">
        <v>134</v>
      </c>
      <c r="D771" s="26" t="s">
        <v>138</v>
      </c>
      <c r="E771" s="26" t="s">
        <v>4010</v>
      </c>
      <c r="F771">
        <v>1.008</v>
      </c>
      <c r="G771" t="s">
        <v>167</v>
      </c>
      <c r="H771">
        <v>265</v>
      </c>
    </row>
    <row r="772" spans="1:8" ht="27.6">
      <c r="A772" t="s">
        <v>4011</v>
      </c>
      <c r="B772" s="26" t="s">
        <v>3851</v>
      </c>
      <c r="C772" s="26" t="s">
        <v>134</v>
      </c>
      <c r="D772" s="26" t="s">
        <v>138</v>
      </c>
      <c r="E772" s="26" t="s">
        <v>4012</v>
      </c>
      <c r="F772">
        <v>0.14199999999999999</v>
      </c>
      <c r="G772" t="s">
        <v>167</v>
      </c>
      <c r="H772">
        <v>265</v>
      </c>
    </row>
    <row r="773" spans="1:8" ht="27.6">
      <c r="A773" t="s">
        <v>4011</v>
      </c>
      <c r="B773" s="26" t="s">
        <v>3853</v>
      </c>
      <c r="C773" s="26" t="s">
        <v>134</v>
      </c>
      <c r="D773" s="26" t="s">
        <v>138</v>
      </c>
      <c r="E773" s="26" t="s">
        <v>4013</v>
      </c>
      <c r="F773">
        <v>0.98699999999999999</v>
      </c>
      <c r="G773" t="s">
        <v>167</v>
      </c>
      <c r="H773">
        <v>265</v>
      </c>
    </row>
    <row r="774" spans="1:8" ht="27.6">
      <c r="A774" t="s">
        <v>4014</v>
      </c>
      <c r="B774" s="26" t="s">
        <v>3851</v>
      </c>
      <c r="C774" s="26" t="s">
        <v>134</v>
      </c>
      <c r="D774" s="26" t="s">
        <v>138</v>
      </c>
      <c r="E774" s="26" t="s">
        <v>4015</v>
      </c>
      <c r="F774">
        <v>1.948</v>
      </c>
      <c r="G774" t="s">
        <v>167</v>
      </c>
      <c r="H774">
        <v>265</v>
      </c>
    </row>
    <row r="775" spans="1:8" ht="27.6">
      <c r="A775" t="s">
        <v>4014</v>
      </c>
      <c r="B775" s="26" t="s">
        <v>3853</v>
      </c>
      <c r="C775" s="26" t="s">
        <v>134</v>
      </c>
      <c r="D775" s="26" t="s">
        <v>138</v>
      </c>
      <c r="E775" s="26" t="s">
        <v>4016</v>
      </c>
      <c r="F775">
        <v>6.6029999999999998</v>
      </c>
      <c r="G775" t="s">
        <v>167</v>
      </c>
      <c r="H775">
        <v>265</v>
      </c>
    </row>
    <row r="776" spans="1:8" ht="27.6">
      <c r="A776" t="s">
        <v>4017</v>
      </c>
      <c r="B776" s="26" t="s">
        <v>3851</v>
      </c>
      <c r="C776" s="26" t="s">
        <v>134</v>
      </c>
      <c r="D776" s="26" t="s">
        <v>138</v>
      </c>
      <c r="E776" s="26" t="s">
        <v>4018</v>
      </c>
      <c r="F776">
        <v>0.17899999999999999</v>
      </c>
      <c r="G776" t="s">
        <v>167</v>
      </c>
      <c r="H776">
        <v>265</v>
      </c>
    </row>
    <row r="777" spans="1:8" ht="27.6">
      <c r="A777" t="s">
        <v>4017</v>
      </c>
      <c r="B777" s="26" t="s">
        <v>3853</v>
      </c>
      <c r="C777" s="26" t="s">
        <v>134</v>
      </c>
      <c r="D777" s="26" t="s">
        <v>138</v>
      </c>
      <c r="E777" s="26" t="s">
        <v>4019</v>
      </c>
      <c r="F777">
        <v>1.0469999999999999</v>
      </c>
      <c r="G777" t="s">
        <v>167</v>
      </c>
      <c r="H777">
        <v>265</v>
      </c>
    </row>
    <row r="778" spans="1:8" ht="27.6">
      <c r="A778" t="s">
        <v>4020</v>
      </c>
      <c r="B778" s="26" t="s">
        <v>3851</v>
      </c>
      <c r="C778" s="26" t="s">
        <v>134</v>
      </c>
      <c r="D778" s="26" t="s">
        <v>138</v>
      </c>
      <c r="E778" s="26" t="s">
        <v>4021</v>
      </c>
      <c r="F778">
        <v>0.28000000000000003</v>
      </c>
      <c r="G778" t="s">
        <v>167</v>
      </c>
      <c r="H778">
        <v>265</v>
      </c>
    </row>
    <row r="779" spans="1:8" ht="27.6">
      <c r="A779" t="s">
        <v>4020</v>
      </c>
      <c r="B779" s="26" t="s">
        <v>3853</v>
      </c>
      <c r="C779" s="26" t="s">
        <v>134</v>
      </c>
      <c r="D779" s="26" t="s">
        <v>138</v>
      </c>
      <c r="E779" s="26" t="s">
        <v>4022</v>
      </c>
      <c r="F779">
        <v>1.002</v>
      </c>
      <c r="G779" t="s">
        <v>167</v>
      </c>
      <c r="H779">
        <v>265</v>
      </c>
    </row>
    <row r="780" spans="1:8" ht="27.6">
      <c r="A780" t="s">
        <v>4023</v>
      </c>
      <c r="B780" s="26" t="s">
        <v>3851</v>
      </c>
      <c r="C780" s="26" t="s">
        <v>134</v>
      </c>
      <c r="D780" s="26" t="s">
        <v>138</v>
      </c>
      <c r="E780" s="26" t="s">
        <v>4024</v>
      </c>
      <c r="F780">
        <v>0.156</v>
      </c>
      <c r="G780" t="s">
        <v>167</v>
      </c>
      <c r="H780">
        <v>265</v>
      </c>
    </row>
    <row r="781" spans="1:8" ht="27.6">
      <c r="A781" t="s">
        <v>4025</v>
      </c>
      <c r="B781" s="26" t="s">
        <v>3851</v>
      </c>
      <c r="C781" s="26" t="s">
        <v>134</v>
      </c>
      <c r="D781" s="26" t="s">
        <v>138</v>
      </c>
      <c r="E781" s="26" t="s">
        <v>4026</v>
      </c>
      <c r="F781">
        <v>0.122</v>
      </c>
      <c r="G781" t="s">
        <v>167</v>
      </c>
      <c r="H781">
        <v>265</v>
      </c>
    </row>
    <row r="782" spans="1:8" ht="27.6">
      <c r="A782" t="s">
        <v>4027</v>
      </c>
      <c r="B782" s="26" t="s">
        <v>3851</v>
      </c>
      <c r="C782" s="26" t="s">
        <v>134</v>
      </c>
      <c r="D782" s="26" t="s">
        <v>138</v>
      </c>
      <c r="E782" s="26" t="s">
        <v>4028</v>
      </c>
      <c r="F782">
        <v>0.153</v>
      </c>
      <c r="G782" t="s">
        <v>167</v>
      </c>
      <c r="H782">
        <v>265</v>
      </c>
    </row>
    <row r="783" spans="1:8" ht="27.6">
      <c r="A783" t="s">
        <v>4029</v>
      </c>
      <c r="B783" s="26" t="s">
        <v>3851</v>
      </c>
      <c r="C783" s="26" t="s">
        <v>134</v>
      </c>
      <c r="D783" s="26" t="s">
        <v>138</v>
      </c>
      <c r="E783" s="26" t="s">
        <v>4030</v>
      </c>
      <c r="F783">
        <v>0.159</v>
      </c>
      <c r="G783" t="s">
        <v>167</v>
      </c>
      <c r="H783">
        <v>265</v>
      </c>
    </row>
    <row r="784" spans="1:8" ht="27.6">
      <c r="A784" t="s">
        <v>4031</v>
      </c>
      <c r="B784" s="26" t="s">
        <v>3851</v>
      </c>
      <c r="C784" s="26" t="s">
        <v>134</v>
      </c>
      <c r="D784" s="26" t="s">
        <v>138</v>
      </c>
      <c r="E784" s="26" t="s">
        <v>4032</v>
      </c>
      <c r="F784">
        <v>0.11799999999999999</v>
      </c>
      <c r="G784" t="s">
        <v>167</v>
      </c>
      <c r="H784">
        <v>265</v>
      </c>
    </row>
    <row r="785" spans="1:8" ht="27.6">
      <c r="A785" t="s">
        <v>4033</v>
      </c>
      <c r="B785" s="26" t="s">
        <v>3851</v>
      </c>
      <c r="C785" s="26" t="s">
        <v>134</v>
      </c>
      <c r="D785" s="26" t="s">
        <v>138</v>
      </c>
      <c r="E785" s="26" t="s">
        <v>4034</v>
      </c>
      <c r="F785">
        <v>8.5999999999999993E-2</v>
      </c>
      <c r="G785" t="s">
        <v>167</v>
      </c>
      <c r="H785">
        <v>265</v>
      </c>
    </row>
    <row r="786" spans="1:8" ht="27.6">
      <c r="A786" t="s">
        <v>4035</v>
      </c>
      <c r="B786" s="26" t="s">
        <v>3851</v>
      </c>
      <c r="C786" s="26" t="s">
        <v>134</v>
      </c>
      <c r="D786" s="26" t="s">
        <v>138</v>
      </c>
      <c r="E786" s="26" t="s">
        <v>4036</v>
      </c>
      <c r="F786">
        <v>4.5999999999999999E-2</v>
      </c>
      <c r="G786" t="s">
        <v>167</v>
      </c>
      <c r="H786">
        <v>265</v>
      </c>
    </row>
    <row r="787" spans="1:8" ht="27.6">
      <c r="A787" t="s">
        <v>4037</v>
      </c>
      <c r="B787" s="26" t="s">
        <v>3851</v>
      </c>
      <c r="C787" s="26" t="s">
        <v>134</v>
      </c>
      <c r="D787" s="26" t="s">
        <v>138</v>
      </c>
      <c r="E787" s="26" t="s">
        <v>4038</v>
      </c>
      <c r="F787">
        <v>0.183</v>
      </c>
      <c r="G787" t="s">
        <v>167</v>
      </c>
      <c r="H787">
        <v>265</v>
      </c>
    </row>
    <row r="788" spans="1:8" ht="27.6">
      <c r="A788" t="s">
        <v>4039</v>
      </c>
      <c r="B788" s="26" t="s">
        <v>3851</v>
      </c>
      <c r="C788" s="26" t="s">
        <v>134</v>
      </c>
      <c r="D788" s="26" t="s">
        <v>138</v>
      </c>
      <c r="E788" s="26" t="s">
        <v>4040</v>
      </c>
      <c r="F788">
        <v>1.948</v>
      </c>
      <c r="G788" t="s">
        <v>167</v>
      </c>
      <c r="H788">
        <v>265</v>
      </c>
    </row>
    <row r="789" spans="1:8" ht="27.6">
      <c r="A789" t="s">
        <v>4039</v>
      </c>
      <c r="B789" s="26" t="s">
        <v>3853</v>
      </c>
      <c r="C789" s="26" t="s">
        <v>134</v>
      </c>
      <c r="D789" s="26" t="s">
        <v>138</v>
      </c>
      <c r="E789" s="26" t="s">
        <v>4041</v>
      </c>
      <c r="F789">
        <v>4.9269999999999996</v>
      </c>
      <c r="G789" t="s">
        <v>167</v>
      </c>
      <c r="H789">
        <v>265</v>
      </c>
    </row>
    <row r="790" spans="1:8" ht="27.6">
      <c r="A790" t="s">
        <v>4042</v>
      </c>
      <c r="B790" s="26" t="s">
        <v>3851</v>
      </c>
      <c r="C790" s="26" t="s">
        <v>134</v>
      </c>
      <c r="D790" s="26" t="s">
        <v>138</v>
      </c>
      <c r="E790" s="26" t="s">
        <v>4043</v>
      </c>
      <c r="F790">
        <v>0.16500000000000001</v>
      </c>
      <c r="G790" t="s">
        <v>167</v>
      </c>
      <c r="H790">
        <v>265</v>
      </c>
    </row>
    <row r="791" spans="1:8" ht="27.6">
      <c r="A791" t="s">
        <v>4044</v>
      </c>
      <c r="B791" s="26" t="s">
        <v>3851</v>
      </c>
      <c r="C791" s="26" t="s">
        <v>134</v>
      </c>
      <c r="D791" s="26" t="s">
        <v>138</v>
      </c>
      <c r="E791" s="26" t="s">
        <v>4045</v>
      </c>
      <c r="F791">
        <v>0.189</v>
      </c>
      <c r="G791" t="s">
        <v>167</v>
      </c>
      <c r="H791">
        <v>265</v>
      </c>
    </row>
    <row r="792" spans="1:8" ht="27.6">
      <c r="A792" t="s">
        <v>4046</v>
      </c>
      <c r="B792" s="26" t="s">
        <v>3851</v>
      </c>
      <c r="C792" s="26" t="s">
        <v>134</v>
      </c>
      <c r="D792" s="26" t="s">
        <v>138</v>
      </c>
      <c r="E792" s="26" t="s">
        <v>4047</v>
      </c>
      <c r="F792">
        <v>0.29499999999999998</v>
      </c>
      <c r="G792" t="s">
        <v>167</v>
      </c>
      <c r="H792">
        <v>265</v>
      </c>
    </row>
    <row r="793" spans="1:8" ht="27.6">
      <c r="A793" t="s">
        <v>4048</v>
      </c>
      <c r="B793" s="26" t="s">
        <v>3851</v>
      </c>
      <c r="C793" s="26" t="s">
        <v>134</v>
      </c>
      <c r="D793" s="26" t="s">
        <v>138</v>
      </c>
      <c r="E793" s="26" t="s">
        <v>4049</v>
      </c>
      <c r="F793">
        <v>0.35399999999999998</v>
      </c>
      <c r="G793" t="s">
        <v>167</v>
      </c>
      <c r="H793">
        <v>265</v>
      </c>
    </row>
    <row r="794" spans="1:8" ht="27.6">
      <c r="A794" t="s">
        <v>4050</v>
      </c>
      <c r="B794" s="26" t="s">
        <v>3851</v>
      </c>
      <c r="C794" s="26" t="s">
        <v>134</v>
      </c>
      <c r="D794" s="26" t="s">
        <v>138</v>
      </c>
      <c r="E794" s="26" t="s">
        <v>4051</v>
      </c>
      <c r="F794">
        <v>3.93</v>
      </c>
      <c r="G794" t="s">
        <v>167</v>
      </c>
      <c r="H794">
        <v>265</v>
      </c>
    </row>
    <row r="795" spans="1:8" ht="27.6">
      <c r="A795" t="s">
        <v>4052</v>
      </c>
      <c r="B795" s="26" t="s">
        <v>3851</v>
      </c>
      <c r="C795" s="26" t="s">
        <v>134</v>
      </c>
      <c r="D795" s="26" t="s">
        <v>138</v>
      </c>
      <c r="E795" s="26" t="s">
        <v>4053</v>
      </c>
      <c r="F795">
        <v>3.294</v>
      </c>
      <c r="G795" t="s">
        <v>167</v>
      </c>
      <c r="H795">
        <v>265</v>
      </c>
    </row>
    <row r="796" spans="1:8" ht="27.6">
      <c r="A796" t="s">
        <v>4054</v>
      </c>
      <c r="B796" s="26" t="s">
        <v>3851</v>
      </c>
      <c r="C796" s="26" t="s">
        <v>134</v>
      </c>
      <c r="D796" s="26" t="s">
        <v>138</v>
      </c>
      <c r="E796" s="26" t="s">
        <v>4055</v>
      </c>
      <c r="F796">
        <v>1.944</v>
      </c>
      <c r="G796" t="s">
        <v>167</v>
      </c>
      <c r="H796">
        <v>265</v>
      </c>
    </row>
    <row r="797" spans="1:8" ht="27.6">
      <c r="A797" t="s">
        <v>4056</v>
      </c>
      <c r="B797" s="26" t="s">
        <v>3851</v>
      </c>
      <c r="C797" s="26" t="s">
        <v>134</v>
      </c>
      <c r="D797" s="26" t="s">
        <v>138</v>
      </c>
      <c r="E797" s="26" t="s">
        <v>4057</v>
      </c>
      <c r="F797">
        <v>7.8609999999999998</v>
      </c>
      <c r="G797" t="s">
        <v>167</v>
      </c>
      <c r="H797">
        <v>265</v>
      </c>
    </row>
    <row r="798" spans="1:8" ht="27.6">
      <c r="A798" t="s">
        <v>4058</v>
      </c>
      <c r="B798" s="26" t="s">
        <v>3851</v>
      </c>
      <c r="C798" s="26" t="s">
        <v>134</v>
      </c>
      <c r="D798" s="26" t="s">
        <v>138</v>
      </c>
      <c r="E798" s="26" t="s">
        <v>4059</v>
      </c>
      <c r="F798">
        <v>7.8140000000000001</v>
      </c>
      <c r="G798" t="s">
        <v>167</v>
      </c>
      <c r="H798">
        <v>265</v>
      </c>
    </row>
    <row r="799" spans="1:8" ht="27.6">
      <c r="A799" t="s">
        <v>4060</v>
      </c>
      <c r="B799" s="26" t="s">
        <v>3851</v>
      </c>
      <c r="C799" s="26" t="s">
        <v>134</v>
      </c>
      <c r="D799" s="26" t="s">
        <v>138</v>
      </c>
      <c r="E799" s="26" t="s">
        <v>4061</v>
      </c>
      <c r="F799">
        <v>0.13200000000000001</v>
      </c>
      <c r="G799" t="s">
        <v>167</v>
      </c>
      <c r="H799">
        <v>265</v>
      </c>
    </row>
    <row r="800" spans="1:8" ht="27.6">
      <c r="A800" t="s">
        <v>4062</v>
      </c>
      <c r="B800" s="26" t="s">
        <v>3851</v>
      </c>
      <c r="C800" s="26" t="s">
        <v>134</v>
      </c>
      <c r="D800" s="26" t="s">
        <v>138</v>
      </c>
      <c r="E800" s="26" t="s">
        <v>4063</v>
      </c>
      <c r="F800">
        <v>0.12</v>
      </c>
      <c r="G800" t="s">
        <v>167</v>
      </c>
      <c r="H800">
        <v>265</v>
      </c>
    </row>
    <row r="801" spans="1:8" ht="27.6">
      <c r="A801" t="s">
        <v>4062</v>
      </c>
      <c r="B801" s="26" t="s">
        <v>3853</v>
      </c>
      <c r="C801" s="26" t="s">
        <v>134</v>
      </c>
      <c r="D801" s="26" t="s">
        <v>138</v>
      </c>
      <c r="E801" s="26" t="s">
        <v>4064</v>
      </c>
      <c r="F801">
        <v>6.8659999999999997</v>
      </c>
      <c r="G801" t="s">
        <v>167</v>
      </c>
      <c r="H801">
        <v>265</v>
      </c>
    </row>
    <row r="802" spans="1:8" ht="27.6">
      <c r="A802" t="s">
        <v>4065</v>
      </c>
      <c r="B802" s="26" t="s">
        <v>3851</v>
      </c>
      <c r="C802" s="26" t="s">
        <v>134</v>
      </c>
      <c r="D802" s="26" t="s">
        <v>138</v>
      </c>
      <c r="E802" s="26" t="s">
        <v>4066</v>
      </c>
      <c r="F802">
        <v>0.80500000000000005</v>
      </c>
      <c r="G802" t="s">
        <v>167</v>
      </c>
      <c r="H802">
        <v>265</v>
      </c>
    </row>
    <row r="803" spans="1:8" ht="27.6">
      <c r="A803" t="s">
        <v>4067</v>
      </c>
      <c r="B803" s="26" t="s">
        <v>3851</v>
      </c>
      <c r="C803" s="26" t="s">
        <v>134</v>
      </c>
      <c r="D803" s="26" t="s">
        <v>138</v>
      </c>
      <c r="E803" s="26" t="s">
        <v>4068</v>
      </c>
      <c r="F803">
        <v>0.11899999999999999</v>
      </c>
      <c r="G803" t="s">
        <v>167</v>
      </c>
      <c r="H803">
        <v>265</v>
      </c>
    </row>
    <row r="804" spans="1:8" ht="27.6">
      <c r="A804" t="s">
        <v>4069</v>
      </c>
      <c r="B804" s="26" t="s">
        <v>3851</v>
      </c>
      <c r="C804" s="26" t="s">
        <v>134</v>
      </c>
      <c r="D804" s="26" t="s">
        <v>138</v>
      </c>
      <c r="E804" s="26" t="s">
        <v>4070</v>
      </c>
      <c r="F804">
        <v>6.78</v>
      </c>
      <c r="G804" t="s">
        <v>167</v>
      </c>
      <c r="H804">
        <v>265</v>
      </c>
    </row>
    <row r="805" spans="1:8" ht="27.6">
      <c r="A805" t="s">
        <v>4071</v>
      </c>
      <c r="B805" s="26" t="s">
        <v>3851</v>
      </c>
      <c r="C805" s="26" t="s">
        <v>134</v>
      </c>
      <c r="D805" s="26" t="s">
        <v>138</v>
      </c>
      <c r="E805" s="26" t="s">
        <v>4072</v>
      </c>
      <c r="F805">
        <v>4.8540000000000001</v>
      </c>
      <c r="G805" t="s">
        <v>167</v>
      </c>
      <c r="H805">
        <v>266</v>
      </c>
    </row>
    <row r="806" spans="1:8" ht="27.6">
      <c r="A806" t="s">
        <v>4073</v>
      </c>
      <c r="B806" s="26" t="s">
        <v>3851</v>
      </c>
      <c r="C806" s="26" t="s">
        <v>134</v>
      </c>
      <c r="D806" s="26" t="s">
        <v>138</v>
      </c>
      <c r="E806" s="26" t="s">
        <v>4074</v>
      </c>
      <c r="F806">
        <v>2.14</v>
      </c>
      <c r="G806" t="s">
        <v>167</v>
      </c>
      <c r="H806">
        <v>266</v>
      </c>
    </row>
    <row r="807" spans="1:8" ht="27.6">
      <c r="A807" t="s">
        <v>4075</v>
      </c>
      <c r="B807" s="26" t="s">
        <v>3851</v>
      </c>
      <c r="C807" s="26" t="s">
        <v>134</v>
      </c>
      <c r="D807" s="26" t="s">
        <v>138</v>
      </c>
      <c r="E807" s="26" t="s">
        <v>4076</v>
      </c>
      <c r="F807">
        <v>0.16500000000000001</v>
      </c>
      <c r="G807" t="s">
        <v>167</v>
      </c>
      <c r="H807">
        <v>266</v>
      </c>
    </row>
    <row r="808" spans="1:8" ht="27.6">
      <c r="A808" t="s">
        <v>4077</v>
      </c>
      <c r="B808" s="26" t="s">
        <v>3851</v>
      </c>
      <c r="C808" s="26" t="s">
        <v>134</v>
      </c>
      <c r="D808" s="26" t="s">
        <v>138</v>
      </c>
      <c r="E808" s="26" t="s">
        <v>4078</v>
      </c>
      <c r="F808">
        <v>0.80500000000000005</v>
      </c>
      <c r="G808" t="s">
        <v>167</v>
      </c>
      <c r="H808">
        <v>266</v>
      </c>
    </row>
    <row r="809" spans="1:8" ht="27.6">
      <c r="A809" t="s">
        <v>4079</v>
      </c>
      <c r="B809" s="26" t="s">
        <v>3851</v>
      </c>
      <c r="C809" s="26" t="s">
        <v>134</v>
      </c>
      <c r="D809" s="26" t="s">
        <v>138</v>
      </c>
      <c r="E809" s="26" t="s">
        <v>4080</v>
      </c>
      <c r="F809">
        <v>0.16500000000000001</v>
      </c>
      <c r="G809" t="s">
        <v>167</v>
      </c>
      <c r="H809">
        <v>266</v>
      </c>
    </row>
    <row r="810" spans="1:8" ht="27.6">
      <c r="A810" t="s">
        <v>4081</v>
      </c>
      <c r="B810" s="26" t="s">
        <v>3851</v>
      </c>
      <c r="C810" s="26" t="s">
        <v>134</v>
      </c>
      <c r="D810" s="26" t="s">
        <v>138</v>
      </c>
      <c r="E810" s="26" t="s">
        <v>4082</v>
      </c>
      <c r="F810">
        <v>3.423</v>
      </c>
      <c r="G810" t="s">
        <v>167</v>
      </c>
      <c r="H810">
        <v>266</v>
      </c>
    </row>
    <row r="811" spans="1:8" ht="27.6">
      <c r="A811" t="s">
        <v>4083</v>
      </c>
      <c r="B811" s="26" t="s">
        <v>3851</v>
      </c>
      <c r="C811" s="26" t="s">
        <v>134</v>
      </c>
      <c r="D811" s="26" t="s">
        <v>138</v>
      </c>
      <c r="E811" s="26" t="s">
        <v>4084</v>
      </c>
      <c r="F811">
        <v>4.4390000000000001</v>
      </c>
      <c r="G811" t="s">
        <v>167</v>
      </c>
      <c r="H811">
        <v>266</v>
      </c>
    </row>
    <row r="812" spans="1:8" ht="27.6">
      <c r="A812" t="s">
        <v>4085</v>
      </c>
      <c r="B812" s="26" t="s">
        <v>3851</v>
      </c>
      <c r="C812" s="26" t="s">
        <v>134</v>
      </c>
      <c r="D812" s="26" t="s">
        <v>138</v>
      </c>
      <c r="E812" s="26" t="s">
        <v>4086</v>
      </c>
      <c r="F812">
        <v>0.80500000000000005</v>
      </c>
      <c r="G812" t="s">
        <v>167</v>
      </c>
      <c r="H812">
        <v>266</v>
      </c>
    </row>
    <row r="813" spans="1:8" ht="27.6">
      <c r="A813" t="s">
        <v>4085</v>
      </c>
      <c r="B813" s="26" t="s">
        <v>3853</v>
      </c>
      <c r="C813" s="26" t="s">
        <v>134</v>
      </c>
      <c r="D813" s="26" t="s">
        <v>138</v>
      </c>
      <c r="E813" s="26" t="s">
        <v>4087</v>
      </c>
      <c r="F813">
        <v>6.8769999999999998</v>
      </c>
      <c r="G813" t="s">
        <v>167</v>
      </c>
      <c r="H813">
        <v>266</v>
      </c>
    </row>
    <row r="814" spans="1:8" ht="27.6">
      <c r="A814" t="s">
        <v>4088</v>
      </c>
      <c r="B814" s="26" t="s">
        <v>3851</v>
      </c>
      <c r="C814" s="26" t="s">
        <v>134</v>
      </c>
      <c r="D814" s="26" t="s">
        <v>138</v>
      </c>
      <c r="E814" s="26" t="s">
        <v>4089</v>
      </c>
      <c r="F814">
        <v>5.907</v>
      </c>
      <c r="G814" t="s">
        <v>167</v>
      </c>
      <c r="H814">
        <v>266</v>
      </c>
    </row>
    <row r="815" spans="1:8" ht="27.6">
      <c r="A815" t="s">
        <v>4090</v>
      </c>
      <c r="B815" s="26" t="s">
        <v>3851</v>
      </c>
      <c r="C815" s="26" t="s">
        <v>134</v>
      </c>
      <c r="D815" s="26" t="s">
        <v>138</v>
      </c>
      <c r="E815" s="26" t="s">
        <v>4091</v>
      </c>
      <c r="F815">
        <v>3.0750000000000002</v>
      </c>
      <c r="G815" t="s">
        <v>167</v>
      </c>
      <c r="H815">
        <v>266</v>
      </c>
    </row>
    <row r="816" spans="1:8" ht="27.6">
      <c r="A816" t="s">
        <v>4092</v>
      </c>
      <c r="B816" s="26" t="s">
        <v>3851</v>
      </c>
      <c r="C816" s="26" t="s">
        <v>134</v>
      </c>
      <c r="D816" s="26" t="s">
        <v>138</v>
      </c>
      <c r="E816" s="26" t="s">
        <v>4093</v>
      </c>
      <c r="F816">
        <v>0.16600000000000001</v>
      </c>
      <c r="G816" t="s">
        <v>167</v>
      </c>
      <c r="H816">
        <v>266</v>
      </c>
    </row>
    <row r="817" spans="1:8" ht="27.6">
      <c r="A817" t="s">
        <v>4094</v>
      </c>
      <c r="B817" s="26" t="s">
        <v>3851</v>
      </c>
      <c r="C817" s="26" t="s">
        <v>134</v>
      </c>
      <c r="D817" s="26" t="s">
        <v>138</v>
      </c>
      <c r="E817" s="26" t="s">
        <v>4095</v>
      </c>
      <c r="F817">
        <v>0.80500000000000005</v>
      </c>
      <c r="G817" t="s">
        <v>167</v>
      </c>
      <c r="H817">
        <v>266</v>
      </c>
    </row>
    <row r="818" spans="1:8" ht="27.6">
      <c r="A818" t="s">
        <v>4096</v>
      </c>
      <c r="B818" s="26" t="s">
        <v>3851</v>
      </c>
      <c r="C818" s="26" t="s">
        <v>134</v>
      </c>
      <c r="D818" s="26" t="s">
        <v>138</v>
      </c>
      <c r="E818" s="26" t="s">
        <v>4097</v>
      </c>
      <c r="F818">
        <v>0.16600000000000001</v>
      </c>
      <c r="G818" t="s">
        <v>167</v>
      </c>
      <c r="H818">
        <v>266</v>
      </c>
    </row>
    <row r="819" spans="1:8" ht="27.6">
      <c r="A819" t="s">
        <v>4098</v>
      </c>
      <c r="B819" s="26" t="s">
        <v>3851</v>
      </c>
      <c r="C819" s="26" t="s">
        <v>134</v>
      </c>
      <c r="D819" s="26" t="s">
        <v>138</v>
      </c>
      <c r="E819" s="26" t="s">
        <v>4099</v>
      </c>
      <c r="F819">
        <v>0.85699999999999998</v>
      </c>
      <c r="G819" t="s">
        <v>167</v>
      </c>
      <c r="H819">
        <v>266</v>
      </c>
    </row>
    <row r="820" spans="1:8" ht="27.6">
      <c r="A820" t="s">
        <v>4100</v>
      </c>
      <c r="B820" s="26" t="s">
        <v>3851</v>
      </c>
      <c r="C820" s="26" t="s">
        <v>134</v>
      </c>
      <c r="D820" s="26" t="s">
        <v>138</v>
      </c>
      <c r="E820" s="26" t="s">
        <v>4101</v>
      </c>
      <c r="F820">
        <v>5.8040000000000003</v>
      </c>
      <c r="G820" t="s">
        <v>167</v>
      </c>
      <c r="H820">
        <v>266</v>
      </c>
    </row>
    <row r="821" spans="1:8" ht="27.6">
      <c r="A821" t="s">
        <v>4102</v>
      </c>
      <c r="B821" s="26" t="s">
        <v>3851</v>
      </c>
      <c r="C821" s="26" t="s">
        <v>134</v>
      </c>
      <c r="D821" s="26" t="s">
        <v>138</v>
      </c>
      <c r="E821" s="26" t="s">
        <v>4103</v>
      </c>
      <c r="F821">
        <v>3.8759999999999999</v>
      </c>
      <c r="G821" t="s">
        <v>167</v>
      </c>
      <c r="H821">
        <v>266</v>
      </c>
    </row>
    <row r="822" spans="1:8" ht="27.6">
      <c r="A822" t="s">
        <v>4104</v>
      </c>
      <c r="B822" s="26" t="s">
        <v>3851</v>
      </c>
      <c r="C822" s="26" t="s">
        <v>134</v>
      </c>
      <c r="D822" s="26" t="s">
        <v>138</v>
      </c>
      <c r="E822" s="26" t="s">
        <v>4105</v>
      </c>
      <c r="F822">
        <v>5.7869999999999999</v>
      </c>
      <c r="G822" t="s">
        <v>167</v>
      </c>
      <c r="H822">
        <v>266</v>
      </c>
    </row>
    <row r="823" spans="1:8" ht="27.6">
      <c r="A823" t="s">
        <v>4106</v>
      </c>
      <c r="B823" s="26" t="s">
        <v>3851</v>
      </c>
      <c r="C823" s="26" t="s">
        <v>134</v>
      </c>
      <c r="D823" s="26" t="s">
        <v>138</v>
      </c>
      <c r="E823" s="26" t="s">
        <v>4107</v>
      </c>
      <c r="F823">
        <v>2.194</v>
      </c>
      <c r="G823" t="s">
        <v>167</v>
      </c>
      <c r="H823">
        <v>266</v>
      </c>
    </row>
    <row r="824" spans="1:8" ht="27.6">
      <c r="A824" t="s">
        <v>4108</v>
      </c>
      <c r="B824" s="26" t="s">
        <v>3851</v>
      </c>
      <c r="C824" s="26" t="s">
        <v>134</v>
      </c>
      <c r="D824" s="26" t="s">
        <v>138</v>
      </c>
      <c r="E824" s="26" t="s">
        <v>4109</v>
      </c>
      <c r="F824">
        <v>0.10199999999999999</v>
      </c>
      <c r="G824" t="s">
        <v>167</v>
      </c>
      <c r="H824">
        <v>266</v>
      </c>
    </row>
    <row r="825" spans="1:8" ht="27.6">
      <c r="A825" t="s">
        <v>4108</v>
      </c>
      <c r="B825" s="26" t="s">
        <v>3853</v>
      </c>
      <c r="C825" s="26" t="s">
        <v>134</v>
      </c>
      <c r="D825" s="26" t="s">
        <v>138</v>
      </c>
      <c r="E825" s="26" t="s">
        <v>4110</v>
      </c>
      <c r="F825">
        <v>1.7689999999999999</v>
      </c>
      <c r="G825" t="s">
        <v>167</v>
      </c>
      <c r="H825">
        <v>266</v>
      </c>
    </row>
    <row r="826" spans="1:8" ht="27.6">
      <c r="A826" t="s">
        <v>4111</v>
      </c>
      <c r="B826" s="26" t="s">
        <v>3851</v>
      </c>
      <c r="C826" s="26" t="s">
        <v>134</v>
      </c>
      <c r="D826" s="26" t="s">
        <v>138</v>
      </c>
      <c r="E826" s="26" t="s">
        <v>4112</v>
      </c>
      <c r="F826">
        <v>8.3379999999999992</v>
      </c>
      <c r="G826" t="s">
        <v>167</v>
      </c>
      <c r="H826">
        <v>266</v>
      </c>
    </row>
    <row r="827" spans="1:8" ht="27.6">
      <c r="A827" t="s">
        <v>4113</v>
      </c>
      <c r="B827" s="26" t="s">
        <v>3851</v>
      </c>
      <c r="C827" s="26" t="s">
        <v>134</v>
      </c>
      <c r="D827" s="26" t="s">
        <v>138</v>
      </c>
      <c r="E827" s="26" t="s">
        <v>4114</v>
      </c>
      <c r="F827">
        <v>0.72899999999999998</v>
      </c>
      <c r="G827" t="s">
        <v>167</v>
      </c>
      <c r="H827">
        <v>266</v>
      </c>
    </row>
    <row r="828" spans="1:8" ht="27.6">
      <c r="A828" t="s">
        <v>4115</v>
      </c>
      <c r="B828" s="26" t="s">
        <v>3851</v>
      </c>
      <c r="C828" s="26" t="s">
        <v>134</v>
      </c>
      <c r="D828" s="26" t="s">
        <v>138</v>
      </c>
      <c r="E828" s="26" t="s">
        <v>4116</v>
      </c>
      <c r="F828">
        <v>0.13400000000000001</v>
      </c>
      <c r="G828" t="s">
        <v>167</v>
      </c>
      <c r="H828">
        <v>266</v>
      </c>
    </row>
    <row r="829" spans="1:8" ht="27.6">
      <c r="A829" t="s">
        <v>4117</v>
      </c>
      <c r="B829" s="26" t="s">
        <v>3851</v>
      </c>
      <c r="C829" s="26" t="s">
        <v>134</v>
      </c>
      <c r="D829" s="26" t="s">
        <v>138</v>
      </c>
      <c r="E829" s="26" t="s">
        <v>4118</v>
      </c>
      <c r="F829">
        <v>0.13400000000000001</v>
      </c>
      <c r="G829" t="s">
        <v>167</v>
      </c>
      <c r="H829">
        <v>266</v>
      </c>
    </row>
    <row r="830" spans="1:8" ht="27.6">
      <c r="A830" t="s">
        <v>4119</v>
      </c>
      <c r="B830" s="26" t="s">
        <v>3851</v>
      </c>
      <c r="C830" s="26" t="s">
        <v>134</v>
      </c>
      <c r="D830" s="26" t="s">
        <v>138</v>
      </c>
      <c r="E830" s="26" t="s">
        <v>4120</v>
      </c>
      <c r="F830">
        <v>0.62</v>
      </c>
      <c r="G830" t="s">
        <v>167</v>
      </c>
      <c r="H830">
        <v>266</v>
      </c>
    </row>
    <row r="831" spans="1:8" ht="27.6">
      <c r="A831" t="s">
        <v>4121</v>
      </c>
      <c r="B831" s="26" t="s">
        <v>3851</v>
      </c>
      <c r="C831" s="26" t="s">
        <v>134</v>
      </c>
      <c r="D831" s="26" t="s">
        <v>138</v>
      </c>
      <c r="E831" s="26" t="s">
        <v>4122</v>
      </c>
      <c r="F831">
        <v>5.8529999999999998</v>
      </c>
      <c r="G831" t="s">
        <v>167</v>
      </c>
      <c r="H831">
        <v>266</v>
      </c>
    </row>
    <row r="832" spans="1:8" ht="27.6">
      <c r="A832" t="s">
        <v>4123</v>
      </c>
      <c r="B832" s="26" t="s">
        <v>3851</v>
      </c>
      <c r="C832" s="26" t="s">
        <v>134</v>
      </c>
      <c r="D832" s="26" t="s">
        <v>138</v>
      </c>
      <c r="E832" s="26" t="s">
        <v>4124</v>
      </c>
      <c r="F832">
        <v>1.6850000000000001</v>
      </c>
      <c r="G832" t="s">
        <v>167</v>
      </c>
      <c r="H832">
        <v>266</v>
      </c>
    </row>
    <row r="833" spans="1:8" ht="27.6">
      <c r="A833" t="s">
        <v>4125</v>
      </c>
      <c r="B833" s="26" t="s">
        <v>3851</v>
      </c>
      <c r="C833" s="26" t="s">
        <v>134</v>
      </c>
      <c r="D833" s="26" t="s">
        <v>138</v>
      </c>
      <c r="E833" s="26" t="s">
        <v>4126</v>
      </c>
      <c r="F833">
        <v>1.6040000000000001</v>
      </c>
      <c r="G833" t="s">
        <v>167</v>
      </c>
      <c r="H833">
        <v>266</v>
      </c>
    </row>
    <row r="834" spans="1:8" ht="27.6">
      <c r="A834" t="s">
        <v>4127</v>
      </c>
      <c r="B834" s="26" t="s">
        <v>3851</v>
      </c>
      <c r="C834" s="26" t="s">
        <v>134</v>
      </c>
      <c r="D834" s="26" t="s">
        <v>138</v>
      </c>
      <c r="E834" s="26" t="s">
        <v>4128</v>
      </c>
      <c r="F834">
        <v>4.5730000000000004</v>
      </c>
      <c r="G834" t="s">
        <v>167</v>
      </c>
      <c r="H834">
        <v>266</v>
      </c>
    </row>
    <row r="835" spans="1:8" ht="27.6">
      <c r="A835" t="s">
        <v>4129</v>
      </c>
      <c r="B835" s="26" t="s">
        <v>3851</v>
      </c>
      <c r="C835" s="26" t="s">
        <v>134</v>
      </c>
      <c r="D835" s="26" t="s">
        <v>138</v>
      </c>
      <c r="E835" s="26" t="s">
        <v>4130</v>
      </c>
      <c r="F835">
        <v>4.6779999999999999</v>
      </c>
      <c r="G835" t="s">
        <v>167</v>
      </c>
      <c r="H835">
        <v>266</v>
      </c>
    </row>
    <row r="836" spans="1:8" ht="27.6">
      <c r="A836" t="s">
        <v>4131</v>
      </c>
      <c r="B836" s="26" t="s">
        <v>3851</v>
      </c>
      <c r="C836" s="26" t="s">
        <v>134</v>
      </c>
      <c r="D836" s="26" t="s">
        <v>138</v>
      </c>
      <c r="E836" s="26" t="s">
        <v>4132</v>
      </c>
      <c r="F836">
        <v>1.099</v>
      </c>
      <c r="G836" t="s">
        <v>167</v>
      </c>
      <c r="H836">
        <v>266</v>
      </c>
    </row>
    <row r="837" spans="1:8" ht="27.6">
      <c r="A837" t="s">
        <v>4131</v>
      </c>
      <c r="B837" s="26" t="s">
        <v>3853</v>
      </c>
      <c r="C837" s="26" t="s">
        <v>134</v>
      </c>
      <c r="D837" s="26" t="s">
        <v>138</v>
      </c>
      <c r="E837" s="26" t="s">
        <v>4133</v>
      </c>
      <c r="F837">
        <v>5.899</v>
      </c>
      <c r="G837" t="s">
        <v>167</v>
      </c>
      <c r="H837">
        <v>266</v>
      </c>
    </row>
    <row r="838" spans="1:8" ht="27.6">
      <c r="A838" t="s">
        <v>4134</v>
      </c>
      <c r="B838" s="26" t="s">
        <v>3851</v>
      </c>
      <c r="C838" s="26" t="s">
        <v>134</v>
      </c>
      <c r="D838" s="26" t="s">
        <v>138</v>
      </c>
      <c r="E838" s="26" t="s">
        <v>4135</v>
      </c>
      <c r="F838">
        <v>0.39600000000000002</v>
      </c>
      <c r="G838" t="s">
        <v>167</v>
      </c>
      <c r="H838">
        <v>266</v>
      </c>
    </row>
    <row r="839" spans="1:8" ht="27.6">
      <c r="A839" t="s">
        <v>4136</v>
      </c>
      <c r="B839" s="26" t="s">
        <v>3851</v>
      </c>
      <c r="C839" s="26" t="s">
        <v>134</v>
      </c>
      <c r="D839" s="26" t="s">
        <v>138</v>
      </c>
      <c r="E839" s="26" t="s">
        <v>4137</v>
      </c>
      <c r="F839">
        <v>0.12</v>
      </c>
      <c r="G839" t="s">
        <v>167</v>
      </c>
      <c r="H839">
        <v>266</v>
      </c>
    </row>
    <row r="840" spans="1:8" ht="27.6">
      <c r="A840" t="s">
        <v>4138</v>
      </c>
      <c r="B840" s="26" t="s">
        <v>3851</v>
      </c>
      <c r="C840" s="26" t="s">
        <v>134</v>
      </c>
      <c r="D840" s="26" t="s">
        <v>138</v>
      </c>
      <c r="E840" s="26" t="s">
        <v>4139</v>
      </c>
      <c r="F840">
        <v>0.13400000000000001</v>
      </c>
      <c r="G840" t="s">
        <v>167</v>
      </c>
      <c r="H840">
        <v>266</v>
      </c>
    </row>
    <row r="841" spans="1:8" ht="27.6">
      <c r="A841" t="s">
        <v>4140</v>
      </c>
      <c r="B841" s="26" t="s">
        <v>3851</v>
      </c>
      <c r="C841" s="26" t="s">
        <v>134</v>
      </c>
      <c r="D841" s="26" t="s">
        <v>138</v>
      </c>
      <c r="E841" s="26" t="s">
        <v>4141</v>
      </c>
      <c r="F841">
        <v>0.80500000000000005</v>
      </c>
      <c r="G841" t="s">
        <v>167</v>
      </c>
      <c r="H841">
        <v>266</v>
      </c>
    </row>
    <row r="842" spans="1:8" ht="27.6">
      <c r="A842" t="s">
        <v>4142</v>
      </c>
      <c r="B842" s="26" t="s">
        <v>3851</v>
      </c>
      <c r="C842" s="26" t="s">
        <v>134</v>
      </c>
      <c r="D842" s="26" t="s">
        <v>138</v>
      </c>
      <c r="E842" s="26" t="s">
        <v>4143</v>
      </c>
      <c r="F842">
        <v>0.108</v>
      </c>
      <c r="G842" t="s">
        <v>167</v>
      </c>
      <c r="H842">
        <v>266</v>
      </c>
    </row>
    <row r="843" spans="1:8" ht="27.6">
      <c r="A843" t="s">
        <v>4144</v>
      </c>
      <c r="B843" s="26" t="s">
        <v>3851</v>
      </c>
      <c r="C843" s="26" t="s">
        <v>134</v>
      </c>
      <c r="D843" s="26" t="s">
        <v>138</v>
      </c>
      <c r="E843" s="26" t="s">
        <v>4145</v>
      </c>
      <c r="F843">
        <v>9.1389999999999993</v>
      </c>
      <c r="G843" t="s">
        <v>167</v>
      </c>
      <c r="H843">
        <v>266</v>
      </c>
    </row>
    <row r="844" spans="1:8" ht="27.6">
      <c r="A844" t="s">
        <v>4146</v>
      </c>
      <c r="B844" s="26" t="s">
        <v>3851</v>
      </c>
      <c r="C844" s="26" t="s">
        <v>134</v>
      </c>
      <c r="D844" s="26" t="s">
        <v>138</v>
      </c>
      <c r="E844" s="26" t="s">
        <v>4147</v>
      </c>
      <c r="F844">
        <v>4.0720000000000001</v>
      </c>
      <c r="G844" t="s">
        <v>167</v>
      </c>
      <c r="H844">
        <v>266</v>
      </c>
    </row>
    <row r="845" spans="1:8" ht="27.6">
      <c r="A845" t="s">
        <v>4148</v>
      </c>
      <c r="B845" s="26" t="s">
        <v>3851</v>
      </c>
      <c r="C845" s="26" t="s">
        <v>134</v>
      </c>
      <c r="D845" s="26" t="s">
        <v>138</v>
      </c>
      <c r="E845" s="26" t="s">
        <v>4149</v>
      </c>
      <c r="F845">
        <v>4.4059999999999997</v>
      </c>
      <c r="G845" t="s">
        <v>167</v>
      </c>
      <c r="H845">
        <v>266</v>
      </c>
    </row>
    <row r="846" spans="1:8" ht="27.6">
      <c r="A846" t="s">
        <v>4150</v>
      </c>
      <c r="B846" s="26" t="s">
        <v>3851</v>
      </c>
      <c r="C846" s="26" t="s">
        <v>134</v>
      </c>
      <c r="D846" s="26" t="s">
        <v>138</v>
      </c>
      <c r="E846" s="26" t="s">
        <v>4151</v>
      </c>
      <c r="F846">
        <v>2.04</v>
      </c>
      <c r="G846" t="s">
        <v>167</v>
      </c>
      <c r="H846">
        <v>266</v>
      </c>
    </row>
    <row r="847" spans="1:8" ht="27.6">
      <c r="A847" t="s">
        <v>4152</v>
      </c>
      <c r="B847" s="26" t="s">
        <v>3851</v>
      </c>
      <c r="C847" s="26" t="s">
        <v>134</v>
      </c>
      <c r="D847" s="26" t="s">
        <v>138</v>
      </c>
      <c r="E847" s="26" t="s">
        <v>4153</v>
      </c>
      <c r="F847">
        <v>0.16700000000000001</v>
      </c>
      <c r="G847" t="s">
        <v>167</v>
      </c>
      <c r="H847">
        <v>266</v>
      </c>
    </row>
    <row r="848" spans="1:8" ht="27.6">
      <c r="A848" t="s">
        <v>4154</v>
      </c>
      <c r="B848" s="26" t="s">
        <v>3851</v>
      </c>
      <c r="C848" s="26" t="s">
        <v>134</v>
      </c>
      <c r="D848" s="26" t="s">
        <v>138</v>
      </c>
      <c r="E848" s="26" t="s">
        <v>4155</v>
      </c>
      <c r="F848">
        <v>0.71</v>
      </c>
      <c r="G848" t="s">
        <v>167</v>
      </c>
      <c r="H848">
        <v>266</v>
      </c>
    </row>
    <row r="849" spans="1:8" ht="27.6">
      <c r="A849" t="s">
        <v>4154</v>
      </c>
      <c r="B849" s="26" t="s">
        <v>3853</v>
      </c>
      <c r="C849" s="26" t="s">
        <v>134</v>
      </c>
      <c r="D849" s="26" t="s">
        <v>138</v>
      </c>
      <c r="E849" s="26" t="s">
        <v>4156</v>
      </c>
      <c r="F849">
        <v>7.641</v>
      </c>
      <c r="G849" t="s">
        <v>167</v>
      </c>
      <c r="H849">
        <v>266</v>
      </c>
    </row>
    <row r="850" spans="1:8" ht="27.6">
      <c r="A850" t="s">
        <v>4157</v>
      </c>
      <c r="B850" s="26" t="s">
        <v>3851</v>
      </c>
      <c r="C850" s="26" t="s">
        <v>134</v>
      </c>
      <c r="D850" s="26" t="s">
        <v>138</v>
      </c>
      <c r="E850" s="26" t="s">
        <v>4158</v>
      </c>
      <c r="F850">
        <v>0.436</v>
      </c>
      <c r="G850" t="s">
        <v>167</v>
      </c>
      <c r="H850">
        <v>266</v>
      </c>
    </row>
    <row r="851" spans="1:8" ht="27.6">
      <c r="A851" t="s">
        <v>4159</v>
      </c>
      <c r="B851" s="26" t="s">
        <v>3851</v>
      </c>
      <c r="C851" s="26" t="s">
        <v>134</v>
      </c>
      <c r="D851" s="26" t="s">
        <v>138</v>
      </c>
      <c r="E851" s="26" t="s">
        <v>4160</v>
      </c>
      <c r="F851">
        <v>4.548</v>
      </c>
      <c r="G851" t="s">
        <v>167</v>
      </c>
      <c r="H851">
        <v>266</v>
      </c>
    </row>
    <row r="852" spans="1:8" ht="27.6">
      <c r="A852" t="s">
        <v>4161</v>
      </c>
      <c r="B852" s="26" t="s">
        <v>3851</v>
      </c>
      <c r="C852" s="26" t="s">
        <v>134</v>
      </c>
      <c r="D852" s="26" t="s">
        <v>138</v>
      </c>
      <c r="E852" s="26" t="s">
        <v>4162</v>
      </c>
      <c r="F852">
        <v>1.607</v>
      </c>
      <c r="G852" t="s">
        <v>167</v>
      </c>
      <c r="H852">
        <v>266</v>
      </c>
    </row>
    <row r="853" spans="1:8" ht="27.6">
      <c r="A853" t="s">
        <v>4163</v>
      </c>
      <c r="B853" s="26" t="s">
        <v>3851</v>
      </c>
      <c r="C853" s="26" t="s">
        <v>134</v>
      </c>
      <c r="D853" s="26" t="s">
        <v>138</v>
      </c>
      <c r="E853" s="26" t="s">
        <v>4164</v>
      </c>
      <c r="F853">
        <v>4.2140000000000004</v>
      </c>
      <c r="G853" t="s">
        <v>167</v>
      </c>
      <c r="H853">
        <v>266</v>
      </c>
    </row>
    <row r="854" spans="1:8" ht="27.6">
      <c r="A854" t="s">
        <v>4165</v>
      </c>
      <c r="B854" s="26" t="s">
        <v>3851</v>
      </c>
      <c r="C854" s="26" t="s">
        <v>134</v>
      </c>
      <c r="D854" s="26" t="s">
        <v>138</v>
      </c>
      <c r="E854" s="26" t="s">
        <v>4166</v>
      </c>
      <c r="F854">
        <v>5.0229999999999997</v>
      </c>
      <c r="G854" t="s">
        <v>167</v>
      </c>
      <c r="H854">
        <v>266</v>
      </c>
    </row>
    <row r="855" spans="1:8" ht="27.6">
      <c r="A855" t="s">
        <v>4167</v>
      </c>
      <c r="B855" s="26" t="s">
        <v>3851</v>
      </c>
      <c r="C855" s="26" t="s">
        <v>134</v>
      </c>
      <c r="D855" s="26" t="s">
        <v>138</v>
      </c>
      <c r="E855" s="26" t="s">
        <v>4168</v>
      </c>
      <c r="F855">
        <v>1.335</v>
      </c>
      <c r="G855" t="s">
        <v>167</v>
      </c>
      <c r="H855">
        <v>266</v>
      </c>
    </row>
    <row r="856" spans="1:8" ht="27.6">
      <c r="A856" t="s">
        <v>4169</v>
      </c>
      <c r="B856" s="26" t="s">
        <v>3851</v>
      </c>
      <c r="C856" s="26" t="s">
        <v>134</v>
      </c>
      <c r="D856" s="26" t="s">
        <v>138</v>
      </c>
      <c r="E856" s="26" t="s">
        <v>4170</v>
      </c>
      <c r="F856">
        <v>3.6890000000000001</v>
      </c>
      <c r="G856" t="s">
        <v>167</v>
      </c>
      <c r="H856">
        <v>266</v>
      </c>
    </row>
    <row r="857" spans="1:8" ht="27.6">
      <c r="A857" t="s">
        <v>4171</v>
      </c>
      <c r="B857" s="26" t="s">
        <v>3851</v>
      </c>
      <c r="C857" s="26" t="s">
        <v>134</v>
      </c>
      <c r="D857" s="26" t="s">
        <v>138</v>
      </c>
      <c r="E857" s="26" t="s">
        <v>4172</v>
      </c>
      <c r="F857">
        <v>0</v>
      </c>
      <c r="G857" t="s">
        <v>167</v>
      </c>
      <c r="H857">
        <v>266</v>
      </c>
    </row>
    <row r="858" spans="1:8" ht="27.6">
      <c r="A858" t="s">
        <v>4173</v>
      </c>
      <c r="B858" s="26" t="s">
        <v>3851</v>
      </c>
      <c r="C858" s="26" t="s">
        <v>134</v>
      </c>
      <c r="D858" s="26" t="s">
        <v>138</v>
      </c>
      <c r="E858" s="26" t="s">
        <v>4174</v>
      </c>
      <c r="F858">
        <v>8.3840000000000003</v>
      </c>
      <c r="G858" t="s">
        <v>167</v>
      </c>
      <c r="H858">
        <v>266</v>
      </c>
    </row>
    <row r="859" spans="1:8" ht="27.6">
      <c r="A859" t="s">
        <v>4175</v>
      </c>
      <c r="B859" s="26" t="s">
        <v>3851</v>
      </c>
      <c r="C859" s="26" t="s">
        <v>134</v>
      </c>
      <c r="D859" s="26" t="s">
        <v>138</v>
      </c>
      <c r="E859" s="26" t="s">
        <v>4176</v>
      </c>
      <c r="F859">
        <v>0</v>
      </c>
      <c r="G859" t="s">
        <v>167</v>
      </c>
      <c r="H859">
        <v>266</v>
      </c>
    </row>
    <row r="860" spans="1:8" ht="27.6">
      <c r="A860" t="s">
        <v>4177</v>
      </c>
      <c r="B860" s="26" t="s">
        <v>3851</v>
      </c>
      <c r="C860" s="26" t="s">
        <v>134</v>
      </c>
      <c r="D860" s="26" t="s">
        <v>138</v>
      </c>
      <c r="E860" s="26" t="s">
        <v>4178</v>
      </c>
      <c r="F860">
        <v>0.90600000000000003</v>
      </c>
      <c r="G860" t="s">
        <v>167</v>
      </c>
      <c r="H860">
        <v>266</v>
      </c>
    </row>
    <row r="861" spans="1:8" ht="27.6">
      <c r="A861" t="s">
        <v>4177</v>
      </c>
      <c r="B861" s="26" t="s">
        <v>3853</v>
      </c>
      <c r="C861" s="26" t="s">
        <v>134</v>
      </c>
      <c r="D861" s="26" t="s">
        <v>138</v>
      </c>
      <c r="E861" s="26" t="s">
        <v>4179</v>
      </c>
      <c r="F861">
        <v>5.7160000000000002</v>
      </c>
      <c r="G861" t="s">
        <v>167</v>
      </c>
      <c r="H861">
        <v>266</v>
      </c>
    </row>
    <row r="862" spans="1:8" ht="27.6">
      <c r="A862" t="s">
        <v>4180</v>
      </c>
      <c r="B862" s="26" t="s">
        <v>3851</v>
      </c>
      <c r="C862" s="26" t="s">
        <v>134</v>
      </c>
      <c r="D862" s="26" t="s">
        <v>138</v>
      </c>
      <c r="E862" s="26" t="s">
        <v>4181</v>
      </c>
      <c r="F862">
        <v>3.5049999999999999</v>
      </c>
      <c r="G862" t="s">
        <v>167</v>
      </c>
      <c r="H862">
        <v>266</v>
      </c>
    </row>
    <row r="863" spans="1:8" ht="27.6">
      <c r="A863" t="s">
        <v>4182</v>
      </c>
      <c r="B863" s="26" t="s">
        <v>3851</v>
      </c>
      <c r="C863" s="26" t="s">
        <v>134</v>
      </c>
      <c r="D863" s="26" t="s">
        <v>138</v>
      </c>
      <c r="E863" s="26" t="s">
        <v>4183</v>
      </c>
      <c r="F863">
        <v>2.5110000000000001</v>
      </c>
      <c r="G863" t="s">
        <v>167</v>
      </c>
      <c r="H863">
        <v>266</v>
      </c>
    </row>
    <row r="864" spans="1:8" ht="27.6">
      <c r="A864" t="s">
        <v>4184</v>
      </c>
      <c r="B864" s="26" t="s">
        <v>3851</v>
      </c>
      <c r="C864" s="26" t="s">
        <v>134</v>
      </c>
      <c r="D864" s="26" t="s">
        <v>138</v>
      </c>
      <c r="E864" s="26" t="s">
        <v>4185</v>
      </c>
      <c r="F864">
        <v>3.4870000000000001</v>
      </c>
      <c r="G864" t="s">
        <v>167</v>
      </c>
      <c r="H864">
        <v>266</v>
      </c>
    </row>
    <row r="865" spans="1:8" ht="27.6">
      <c r="A865" t="s">
        <v>4186</v>
      </c>
      <c r="B865" s="26" t="s">
        <v>3851</v>
      </c>
      <c r="C865" s="26" t="s">
        <v>134</v>
      </c>
      <c r="D865" s="26" t="s">
        <v>138</v>
      </c>
      <c r="E865" s="26" t="s">
        <v>4187</v>
      </c>
      <c r="F865">
        <v>0</v>
      </c>
      <c r="G865" t="s">
        <v>167</v>
      </c>
      <c r="H865">
        <v>266</v>
      </c>
    </row>
    <row r="866" spans="1:8" ht="27.6">
      <c r="A866" t="s">
        <v>4188</v>
      </c>
      <c r="B866" s="26" t="s">
        <v>3851</v>
      </c>
      <c r="C866" s="26" t="s">
        <v>134</v>
      </c>
      <c r="D866" s="26" t="s">
        <v>138</v>
      </c>
      <c r="E866" s="26" t="s">
        <v>4189</v>
      </c>
      <c r="F866">
        <v>0.63800000000000001</v>
      </c>
      <c r="G866" t="s">
        <v>167</v>
      </c>
      <c r="H866">
        <v>266</v>
      </c>
    </row>
    <row r="867" spans="1:8" ht="27.6">
      <c r="A867" t="s">
        <v>4190</v>
      </c>
      <c r="B867" s="26" t="s">
        <v>3851</v>
      </c>
      <c r="C867" s="26" t="s">
        <v>134</v>
      </c>
      <c r="D867" s="26" t="s">
        <v>138</v>
      </c>
      <c r="E867" s="26" t="s">
        <v>4191</v>
      </c>
      <c r="F867">
        <v>0.121</v>
      </c>
      <c r="G867" t="s">
        <v>167</v>
      </c>
      <c r="H867">
        <v>266</v>
      </c>
    </row>
    <row r="868" spans="1:8" ht="27.6">
      <c r="A868" t="s">
        <v>4192</v>
      </c>
      <c r="B868" s="26" t="s">
        <v>3851</v>
      </c>
      <c r="C868" s="26" t="s">
        <v>134</v>
      </c>
      <c r="D868" s="26" t="s">
        <v>138</v>
      </c>
      <c r="E868" s="26" t="s">
        <v>4193</v>
      </c>
      <c r="F868">
        <v>5.7160000000000002</v>
      </c>
      <c r="G868" t="s">
        <v>167</v>
      </c>
      <c r="H868">
        <v>266</v>
      </c>
    </row>
    <row r="869" spans="1:8" ht="27.6">
      <c r="A869" t="s">
        <v>4194</v>
      </c>
      <c r="B869" s="26" t="s">
        <v>3851</v>
      </c>
      <c r="C869" s="26" t="s">
        <v>134</v>
      </c>
      <c r="D869" s="26" t="s">
        <v>138</v>
      </c>
      <c r="E869" s="26" t="s">
        <v>4195</v>
      </c>
      <c r="F869">
        <v>0.129</v>
      </c>
      <c r="G869" t="s">
        <v>167</v>
      </c>
      <c r="H869">
        <v>266</v>
      </c>
    </row>
    <row r="870" spans="1:8" ht="27.6">
      <c r="A870" t="s">
        <v>4196</v>
      </c>
      <c r="B870" s="26" t="s">
        <v>3851</v>
      </c>
      <c r="C870" s="26" t="s">
        <v>134</v>
      </c>
      <c r="D870" s="26" t="s">
        <v>138</v>
      </c>
      <c r="E870" s="26" t="s">
        <v>4197</v>
      </c>
      <c r="F870">
        <v>0.80500000000000005</v>
      </c>
      <c r="G870" t="s">
        <v>167</v>
      </c>
      <c r="H870">
        <v>266</v>
      </c>
    </row>
    <row r="871" spans="1:8" ht="27.6">
      <c r="A871" t="s">
        <v>4198</v>
      </c>
      <c r="B871" s="26" t="s">
        <v>3851</v>
      </c>
      <c r="C871" s="26" t="s">
        <v>134</v>
      </c>
      <c r="D871" s="26" t="s">
        <v>138</v>
      </c>
      <c r="E871" s="26" t="s">
        <v>4199</v>
      </c>
      <c r="F871">
        <v>0.129</v>
      </c>
      <c r="G871" t="s">
        <v>167</v>
      </c>
      <c r="H871">
        <v>266</v>
      </c>
    </row>
    <row r="872" spans="1:8" ht="27.6">
      <c r="A872" t="s">
        <v>1824</v>
      </c>
      <c r="B872" s="26" t="s">
        <v>4200</v>
      </c>
      <c r="C872" s="26" t="s">
        <v>134</v>
      </c>
      <c r="D872" s="26" t="s">
        <v>138</v>
      </c>
      <c r="E872" s="26" t="s">
        <v>4201</v>
      </c>
      <c r="H872">
        <v>266</v>
      </c>
    </row>
    <row r="873" spans="1:8" ht="27.6">
      <c r="A873" t="s">
        <v>4202</v>
      </c>
      <c r="B873" s="26" t="s">
        <v>4200</v>
      </c>
      <c r="C873" s="26" t="s">
        <v>134</v>
      </c>
      <c r="D873" s="26" t="s">
        <v>138</v>
      </c>
      <c r="E873" s="26" t="s">
        <v>4203</v>
      </c>
      <c r="F873">
        <v>27.553999999999998</v>
      </c>
      <c r="G873" t="s">
        <v>167</v>
      </c>
      <c r="H873">
        <v>266</v>
      </c>
    </row>
    <row r="874" spans="1:8" ht="27.6">
      <c r="A874" t="s">
        <v>4204</v>
      </c>
      <c r="B874" s="26" t="s">
        <v>4200</v>
      </c>
      <c r="C874" s="26" t="s">
        <v>134</v>
      </c>
      <c r="D874" s="26" t="s">
        <v>138</v>
      </c>
      <c r="E874" s="26" t="s">
        <v>4205</v>
      </c>
      <c r="F874">
        <v>6.7469999999999999</v>
      </c>
      <c r="G874" t="s">
        <v>167</v>
      </c>
      <c r="H874">
        <v>266</v>
      </c>
    </row>
    <row r="875" spans="1:8" ht="27.6">
      <c r="A875" t="s">
        <v>4206</v>
      </c>
      <c r="B875" s="26" t="s">
        <v>4200</v>
      </c>
      <c r="C875" s="26" t="s">
        <v>134</v>
      </c>
      <c r="D875" s="26" t="s">
        <v>138</v>
      </c>
      <c r="E875" s="26" t="s">
        <v>4207</v>
      </c>
      <c r="F875">
        <v>7.8410000000000002</v>
      </c>
      <c r="G875" t="s">
        <v>167</v>
      </c>
      <c r="H875">
        <v>266</v>
      </c>
    </row>
    <row r="876" spans="1:8" ht="27.6">
      <c r="A876" t="s">
        <v>4208</v>
      </c>
      <c r="B876" s="26" t="s">
        <v>4200</v>
      </c>
      <c r="C876" s="26" t="s">
        <v>134</v>
      </c>
      <c r="D876" s="26" t="s">
        <v>138</v>
      </c>
      <c r="E876" s="26" t="s">
        <v>4209</v>
      </c>
      <c r="F876">
        <v>8.3819999999999997</v>
      </c>
      <c r="G876" t="s">
        <v>167</v>
      </c>
      <c r="H876">
        <v>266</v>
      </c>
    </row>
    <row r="877" spans="1:8" ht="27.6">
      <c r="A877" t="s">
        <v>4210</v>
      </c>
      <c r="B877" s="26" t="s">
        <v>4200</v>
      </c>
      <c r="C877" s="26" t="s">
        <v>134</v>
      </c>
      <c r="D877" s="26" t="s">
        <v>138</v>
      </c>
      <c r="E877" s="26" t="s">
        <v>4211</v>
      </c>
      <c r="F877">
        <v>9.3870000000000005</v>
      </c>
      <c r="G877" t="s">
        <v>167</v>
      </c>
      <c r="H877">
        <v>266</v>
      </c>
    </row>
    <row r="878" spans="1:8" ht="27.6">
      <c r="A878" t="s">
        <v>4212</v>
      </c>
      <c r="B878" s="26" t="s">
        <v>4200</v>
      </c>
      <c r="C878" s="26" t="s">
        <v>134</v>
      </c>
      <c r="D878" s="26" t="s">
        <v>138</v>
      </c>
      <c r="E878" s="26" t="s">
        <v>4213</v>
      </c>
      <c r="F878">
        <v>9.3870000000000005</v>
      </c>
      <c r="G878" t="s">
        <v>167</v>
      </c>
      <c r="H878">
        <v>266</v>
      </c>
    </row>
    <row r="879" spans="1:8" ht="27.6">
      <c r="A879" t="s">
        <v>4214</v>
      </c>
      <c r="B879" s="26" t="s">
        <v>4200</v>
      </c>
      <c r="C879" s="26" t="s">
        <v>134</v>
      </c>
      <c r="D879" s="26" t="s">
        <v>138</v>
      </c>
      <c r="E879" s="26" t="s">
        <v>4215</v>
      </c>
      <c r="F879">
        <v>29.363</v>
      </c>
      <c r="G879" t="s">
        <v>167</v>
      </c>
      <c r="H879">
        <v>266</v>
      </c>
    </row>
    <row r="880" spans="1:8" ht="27.6">
      <c r="A880" t="s">
        <v>4216</v>
      </c>
      <c r="B880" s="26" t="s">
        <v>4200</v>
      </c>
      <c r="C880" s="26" t="s">
        <v>134</v>
      </c>
      <c r="D880" s="26" t="s">
        <v>138</v>
      </c>
      <c r="E880" s="26" t="s">
        <v>4217</v>
      </c>
      <c r="F880">
        <v>27.155999999999999</v>
      </c>
      <c r="G880" t="s">
        <v>167</v>
      </c>
      <c r="H880">
        <v>266</v>
      </c>
    </row>
    <row r="881" spans="1:8" ht="27.6">
      <c r="A881" t="s">
        <v>4218</v>
      </c>
      <c r="B881" s="26" t="s">
        <v>4200</v>
      </c>
      <c r="C881" s="26" t="s">
        <v>134</v>
      </c>
      <c r="D881" s="26" t="s">
        <v>138</v>
      </c>
      <c r="E881" s="26" t="s">
        <v>4219</v>
      </c>
      <c r="F881">
        <v>74.492999999999995</v>
      </c>
      <c r="G881" t="s">
        <v>167</v>
      </c>
      <c r="H881">
        <v>266</v>
      </c>
    </row>
    <row r="882" spans="1:8" ht="27.6">
      <c r="A882" t="s">
        <v>4220</v>
      </c>
      <c r="B882" s="26" t="s">
        <v>4200</v>
      </c>
      <c r="C882" s="26" t="s">
        <v>134</v>
      </c>
      <c r="D882" s="26" t="s">
        <v>138</v>
      </c>
      <c r="E882" s="26" t="s">
        <v>4221</v>
      </c>
      <c r="F882">
        <v>35.039000000000001</v>
      </c>
      <c r="G882" t="s">
        <v>167</v>
      </c>
      <c r="H882">
        <v>266</v>
      </c>
    </row>
    <row r="883" spans="1:8" ht="27.6">
      <c r="A883" t="s">
        <v>4222</v>
      </c>
      <c r="B883" s="26" t="s">
        <v>4200</v>
      </c>
      <c r="C883" s="26" t="s">
        <v>134</v>
      </c>
      <c r="D883" s="26" t="s">
        <v>138</v>
      </c>
      <c r="E883" s="26" t="s">
        <v>4223</v>
      </c>
      <c r="F883">
        <v>99.073999999999998</v>
      </c>
      <c r="G883" t="s">
        <v>167</v>
      </c>
      <c r="H883">
        <v>266</v>
      </c>
    </row>
    <row r="884" spans="1:8" ht="27.6">
      <c r="A884" t="s">
        <v>4224</v>
      </c>
      <c r="B884" s="26" t="s">
        <v>4200</v>
      </c>
      <c r="C884" s="26" t="s">
        <v>134</v>
      </c>
      <c r="D884" s="26" t="s">
        <v>138</v>
      </c>
      <c r="E884" s="26" t="s">
        <v>4225</v>
      </c>
      <c r="F884">
        <v>3.9169999999999998</v>
      </c>
      <c r="G884" t="s">
        <v>167</v>
      </c>
      <c r="H884">
        <v>266</v>
      </c>
    </row>
    <row r="885" spans="1:8" ht="27.6">
      <c r="A885" t="s">
        <v>4226</v>
      </c>
      <c r="B885" s="26" t="s">
        <v>4200</v>
      </c>
      <c r="C885" s="26" t="s">
        <v>134</v>
      </c>
      <c r="D885" s="26" t="s">
        <v>138</v>
      </c>
      <c r="E885" s="26" t="s">
        <v>4227</v>
      </c>
      <c r="F885">
        <v>7.7190000000000003</v>
      </c>
      <c r="G885" t="s">
        <v>167</v>
      </c>
      <c r="H885">
        <v>266</v>
      </c>
    </row>
    <row r="886" spans="1:8" ht="27.6">
      <c r="A886" t="s">
        <v>4228</v>
      </c>
      <c r="B886" s="26" t="s">
        <v>4200</v>
      </c>
      <c r="C886" s="26" t="s">
        <v>134</v>
      </c>
      <c r="D886" s="26" t="s">
        <v>138</v>
      </c>
      <c r="E886" s="26" t="s">
        <v>4229</v>
      </c>
      <c r="F886">
        <v>13.785</v>
      </c>
      <c r="G886" t="s">
        <v>167</v>
      </c>
      <c r="H886">
        <v>266</v>
      </c>
    </row>
    <row r="887" spans="1:8" ht="27.6">
      <c r="A887" t="s">
        <v>1827</v>
      </c>
      <c r="B887" s="26" t="s">
        <v>4230</v>
      </c>
      <c r="C887" s="26" t="s">
        <v>134</v>
      </c>
      <c r="D887" s="26" t="s">
        <v>138</v>
      </c>
      <c r="E887" s="26" t="s">
        <v>4231</v>
      </c>
      <c r="H887">
        <v>266</v>
      </c>
    </row>
    <row r="888" spans="1:8" ht="27.6">
      <c r="A888" t="s">
        <v>4232</v>
      </c>
      <c r="B888" s="26" t="s">
        <v>4230</v>
      </c>
      <c r="C888" s="26" t="s">
        <v>134</v>
      </c>
      <c r="D888" s="26" t="s">
        <v>138</v>
      </c>
      <c r="E888" s="26" t="s">
        <v>4225</v>
      </c>
      <c r="F888">
        <v>3.9169999999999998</v>
      </c>
      <c r="G888" t="s">
        <v>167</v>
      </c>
      <c r="H888">
        <v>266</v>
      </c>
    </row>
    <row r="889" spans="1:8" ht="27.6">
      <c r="A889" t="s">
        <v>4233</v>
      </c>
      <c r="B889" s="26" t="s">
        <v>4230</v>
      </c>
      <c r="C889" s="26" t="s">
        <v>134</v>
      </c>
      <c r="D889" s="26" t="s">
        <v>138</v>
      </c>
      <c r="E889" s="26" t="s">
        <v>4227</v>
      </c>
      <c r="F889">
        <v>7.7190000000000003</v>
      </c>
      <c r="G889" t="s">
        <v>167</v>
      </c>
      <c r="H889">
        <v>266</v>
      </c>
    </row>
    <row r="890" spans="1:8" ht="27.6">
      <c r="A890" t="s">
        <v>4234</v>
      </c>
      <c r="B890" s="26" t="s">
        <v>4230</v>
      </c>
      <c r="C890" s="26" t="s">
        <v>134</v>
      </c>
      <c r="D890" s="26" t="s">
        <v>138</v>
      </c>
      <c r="E890" s="26" t="s">
        <v>4229</v>
      </c>
      <c r="F890">
        <v>13.785</v>
      </c>
      <c r="G890" t="s">
        <v>167</v>
      </c>
      <c r="H890">
        <v>266</v>
      </c>
    </row>
    <row r="891" spans="1:8" ht="27.6">
      <c r="A891" t="s">
        <v>4235</v>
      </c>
      <c r="B891" s="26" t="s">
        <v>4230</v>
      </c>
      <c r="C891" s="26" t="s">
        <v>134</v>
      </c>
      <c r="D891" s="26" t="s">
        <v>138</v>
      </c>
      <c r="E891" s="26" t="s">
        <v>4205</v>
      </c>
      <c r="F891">
        <v>6.7469999999999999</v>
      </c>
      <c r="G891" t="s">
        <v>167</v>
      </c>
      <c r="H891">
        <v>266</v>
      </c>
    </row>
    <row r="892" spans="1:8" ht="27.6">
      <c r="A892" t="s">
        <v>4236</v>
      </c>
      <c r="B892" s="26" t="s">
        <v>4230</v>
      </c>
      <c r="C892" s="26" t="s">
        <v>134</v>
      </c>
      <c r="D892" s="26" t="s">
        <v>138</v>
      </c>
      <c r="E892" s="26" t="s">
        <v>4207</v>
      </c>
      <c r="F892">
        <v>7.8410000000000002</v>
      </c>
      <c r="G892" t="s">
        <v>167</v>
      </c>
      <c r="H892">
        <v>266</v>
      </c>
    </row>
    <row r="893" spans="1:8" ht="27.6">
      <c r="A893" t="s">
        <v>4237</v>
      </c>
      <c r="B893" s="26" t="s">
        <v>4230</v>
      </c>
      <c r="C893" s="26" t="s">
        <v>134</v>
      </c>
      <c r="D893" s="26" t="s">
        <v>138</v>
      </c>
      <c r="E893" s="26" t="s">
        <v>4209</v>
      </c>
      <c r="F893">
        <v>8.3819999999999997</v>
      </c>
      <c r="G893" t="s">
        <v>167</v>
      </c>
      <c r="H893">
        <v>266</v>
      </c>
    </row>
    <row r="894" spans="1:8" ht="27.6">
      <c r="A894" t="s">
        <v>4238</v>
      </c>
      <c r="B894" s="26" t="s">
        <v>4230</v>
      </c>
      <c r="C894" s="26" t="s">
        <v>134</v>
      </c>
      <c r="D894" s="26" t="s">
        <v>138</v>
      </c>
      <c r="E894" s="26" t="s">
        <v>4211</v>
      </c>
      <c r="F894">
        <v>9.3870000000000005</v>
      </c>
      <c r="G894" t="s">
        <v>167</v>
      </c>
      <c r="H894">
        <v>266</v>
      </c>
    </row>
    <row r="895" spans="1:8" ht="27.6">
      <c r="A895" t="s">
        <v>4239</v>
      </c>
      <c r="B895" s="26" t="s">
        <v>4230</v>
      </c>
      <c r="C895" s="26" t="s">
        <v>134</v>
      </c>
      <c r="D895" s="26" t="s">
        <v>138</v>
      </c>
      <c r="E895" s="26" t="s">
        <v>4213</v>
      </c>
      <c r="F895">
        <v>9.3870000000000005</v>
      </c>
      <c r="G895" t="s">
        <v>167</v>
      </c>
      <c r="H895">
        <v>266</v>
      </c>
    </row>
    <row r="896" spans="1:8" ht="27.6">
      <c r="A896" t="s">
        <v>1830</v>
      </c>
      <c r="B896" s="26" t="s">
        <v>4240</v>
      </c>
      <c r="C896" s="26" t="s">
        <v>134</v>
      </c>
      <c r="D896" s="26" t="s">
        <v>138</v>
      </c>
      <c r="E896" s="26" t="s">
        <v>4241</v>
      </c>
      <c r="H896">
        <v>266</v>
      </c>
    </row>
    <row r="897" spans="1:8" ht="27.6">
      <c r="A897" t="s">
        <v>4242</v>
      </c>
      <c r="B897" s="26" t="s">
        <v>4240</v>
      </c>
      <c r="C897" s="26" t="s">
        <v>134</v>
      </c>
      <c r="D897" s="26" t="s">
        <v>138</v>
      </c>
      <c r="E897" s="26" t="s">
        <v>4223</v>
      </c>
      <c r="F897">
        <v>99.073999999999998</v>
      </c>
      <c r="G897" t="s">
        <v>167</v>
      </c>
      <c r="H897">
        <v>266</v>
      </c>
    </row>
    <row r="898" spans="1:8" ht="27.6">
      <c r="A898" t="s">
        <v>4243</v>
      </c>
      <c r="B898" s="26" t="s">
        <v>4240</v>
      </c>
      <c r="C898" s="26" t="s">
        <v>134</v>
      </c>
      <c r="D898" s="26" t="s">
        <v>138</v>
      </c>
      <c r="E898" s="26" t="s">
        <v>4215</v>
      </c>
      <c r="F898">
        <v>29.363</v>
      </c>
      <c r="G898" t="s">
        <v>167</v>
      </c>
      <c r="H898">
        <v>266</v>
      </c>
    </row>
    <row r="899" spans="1:8" ht="27.6">
      <c r="A899" t="s">
        <v>4244</v>
      </c>
      <c r="B899" s="26" t="s">
        <v>4240</v>
      </c>
      <c r="C899" s="26" t="s">
        <v>134</v>
      </c>
      <c r="D899" s="26" t="s">
        <v>138</v>
      </c>
      <c r="E899" s="26" t="s">
        <v>4219</v>
      </c>
      <c r="F899">
        <v>74.492999999999995</v>
      </c>
      <c r="G899" t="s">
        <v>167</v>
      </c>
      <c r="H899">
        <v>266</v>
      </c>
    </row>
    <row r="900" spans="1:8" ht="27.6">
      <c r="A900" t="s">
        <v>4245</v>
      </c>
      <c r="B900" s="26" t="s">
        <v>4240</v>
      </c>
      <c r="C900" s="26" t="s">
        <v>134</v>
      </c>
      <c r="D900" s="26" t="s">
        <v>138</v>
      </c>
      <c r="E900" s="26" t="s">
        <v>4217</v>
      </c>
      <c r="F900">
        <v>27.155999999999999</v>
      </c>
      <c r="G900" t="s">
        <v>167</v>
      </c>
      <c r="H900">
        <v>266</v>
      </c>
    </row>
    <row r="901" spans="1:8" ht="27.6">
      <c r="A901" t="s">
        <v>4246</v>
      </c>
      <c r="B901" s="26" t="s">
        <v>4240</v>
      </c>
      <c r="C901" s="26" t="s">
        <v>134</v>
      </c>
      <c r="D901" s="26" t="s">
        <v>138</v>
      </c>
      <c r="E901" s="26" t="s">
        <v>4221</v>
      </c>
      <c r="F901">
        <v>35.039000000000001</v>
      </c>
      <c r="G901" t="s">
        <v>167</v>
      </c>
      <c r="H901">
        <v>266</v>
      </c>
    </row>
    <row r="902" spans="1:8" ht="27.6">
      <c r="A902" t="s">
        <v>4247</v>
      </c>
      <c r="B902" s="26" t="s">
        <v>4240</v>
      </c>
      <c r="C902" s="26" t="s">
        <v>134</v>
      </c>
      <c r="D902" s="26" t="s">
        <v>138</v>
      </c>
      <c r="E902" s="26" t="s">
        <v>4203</v>
      </c>
      <c r="F902">
        <v>27.553999999999998</v>
      </c>
      <c r="G902" t="s">
        <v>167</v>
      </c>
      <c r="H902">
        <v>266</v>
      </c>
    </row>
    <row r="903" spans="1:8" ht="27.6">
      <c r="A903" t="s">
        <v>141</v>
      </c>
      <c r="B903" s="26" t="s">
        <v>150</v>
      </c>
      <c r="C903" s="26" t="s">
        <v>4248</v>
      </c>
      <c r="D903" s="26"/>
      <c r="E903" s="26"/>
      <c r="H903">
        <v>266</v>
      </c>
    </row>
    <row r="904" spans="1:8" ht="41.4">
      <c r="A904" t="s">
        <v>1833</v>
      </c>
      <c r="B904" s="26" t="s">
        <v>4249</v>
      </c>
      <c r="C904" s="26" t="s">
        <v>150</v>
      </c>
      <c r="D904" s="26" t="s">
        <v>4248</v>
      </c>
      <c r="E904" s="26"/>
      <c r="F904">
        <v>77.989999999999995</v>
      </c>
      <c r="G904" t="s">
        <v>167</v>
      </c>
      <c r="H904">
        <v>266</v>
      </c>
    </row>
    <row r="905" spans="1:8" ht="27.6">
      <c r="A905" t="s">
        <v>4250</v>
      </c>
      <c r="B905" s="26" t="s">
        <v>4249</v>
      </c>
      <c r="C905" s="26" t="s">
        <v>150</v>
      </c>
      <c r="D905" s="26" t="s">
        <v>4251</v>
      </c>
      <c r="E905" s="26"/>
      <c r="H905">
        <v>266</v>
      </c>
    </row>
    <row r="906" spans="1:8" ht="27.6">
      <c r="A906" t="s">
        <v>4252</v>
      </c>
      <c r="B906" s="26" t="s">
        <v>4249</v>
      </c>
      <c r="C906" s="26" t="s">
        <v>150</v>
      </c>
      <c r="D906" s="26" t="s">
        <v>4251</v>
      </c>
      <c r="E906" s="26"/>
      <c r="H906">
        <v>266</v>
      </c>
    </row>
    <row r="907" spans="1:8" ht="27.6">
      <c r="A907" t="s">
        <v>4253</v>
      </c>
      <c r="B907" s="26" t="s">
        <v>4249</v>
      </c>
      <c r="C907" s="26" t="s">
        <v>150</v>
      </c>
      <c r="D907" s="26" t="s">
        <v>4251</v>
      </c>
      <c r="E907" s="26"/>
      <c r="H907">
        <v>266</v>
      </c>
    </row>
    <row r="908" spans="1:8" ht="27.6">
      <c r="A908" t="s">
        <v>4254</v>
      </c>
      <c r="B908" s="26" t="s">
        <v>4249</v>
      </c>
      <c r="C908" s="26" t="s">
        <v>150</v>
      </c>
      <c r="D908" s="26" t="s">
        <v>4251</v>
      </c>
      <c r="E908" s="26"/>
      <c r="H908">
        <v>266</v>
      </c>
    </row>
    <row r="909" spans="1:8" ht="27.6">
      <c r="A909" t="s">
        <v>4255</v>
      </c>
      <c r="B909" s="26" t="s">
        <v>4249</v>
      </c>
      <c r="C909" s="26" t="s">
        <v>150</v>
      </c>
      <c r="D909" s="26" t="s">
        <v>4251</v>
      </c>
      <c r="E909" s="26"/>
      <c r="H909">
        <v>266</v>
      </c>
    </row>
    <row r="910" spans="1:8" ht="27.6">
      <c r="A910" t="s">
        <v>4256</v>
      </c>
      <c r="B910" s="26" t="s">
        <v>4249</v>
      </c>
      <c r="C910" s="26" t="s">
        <v>150</v>
      </c>
      <c r="D910" s="26" t="s">
        <v>4251</v>
      </c>
      <c r="E910" s="26"/>
      <c r="H910">
        <v>266</v>
      </c>
    </row>
    <row r="911" spans="1:8" ht="27.6">
      <c r="A911" t="s">
        <v>4257</v>
      </c>
      <c r="B911" s="26" t="s">
        <v>4249</v>
      </c>
      <c r="C911" s="26" t="s">
        <v>150</v>
      </c>
      <c r="D911" s="26" t="s">
        <v>4251</v>
      </c>
      <c r="E911" s="26"/>
      <c r="H911">
        <v>266</v>
      </c>
    </row>
    <row r="912" spans="1:8" ht="27.6">
      <c r="A912" t="s">
        <v>4258</v>
      </c>
      <c r="B912" s="26" t="s">
        <v>4249</v>
      </c>
      <c r="C912" s="26" t="s">
        <v>150</v>
      </c>
      <c r="D912" s="26" t="s">
        <v>4251</v>
      </c>
      <c r="E912" s="26"/>
      <c r="H912">
        <v>266</v>
      </c>
    </row>
    <row r="913" spans="1:8" ht="27.6">
      <c r="A913" t="s">
        <v>4259</v>
      </c>
      <c r="B913" s="26" t="s">
        <v>4249</v>
      </c>
      <c r="C913" s="26" t="s">
        <v>150</v>
      </c>
      <c r="D913" s="26" t="s">
        <v>4251</v>
      </c>
      <c r="E913" s="26"/>
      <c r="H913">
        <v>266</v>
      </c>
    </row>
    <row r="914" spans="1:8" ht="27.6">
      <c r="A914" t="s">
        <v>4260</v>
      </c>
      <c r="B914" s="26" t="s">
        <v>4249</v>
      </c>
      <c r="C914" s="26" t="s">
        <v>150</v>
      </c>
      <c r="D914" s="26" t="s">
        <v>4251</v>
      </c>
      <c r="E914" s="26"/>
      <c r="H914">
        <v>266</v>
      </c>
    </row>
    <row r="915" spans="1:8" ht="27.6">
      <c r="A915" t="s">
        <v>4261</v>
      </c>
      <c r="B915" s="26" t="s">
        <v>4249</v>
      </c>
      <c r="C915" s="26" t="s">
        <v>150</v>
      </c>
      <c r="D915" s="26" t="s">
        <v>4251</v>
      </c>
      <c r="E915" s="26"/>
      <c r="H915">
        <v>266</v>
      </c>
    </row>
    <row r="916" spans="1:8" ht="27.6">
      <c r="A916" t="s">
        <v>4262</v>
      </c>
      <c r="B916" s="26" t="s">
        <v>4249</v>
      </c>
      <c r="C916" s="26" t="s">
        <v>150</v>
      </c>
      <c r="D916" s="26" t="s">
        <v>4251</v>
      </c>
      <c r="E916" s="26"/>
      <c r="H916">
        <v>266</v>
      </c>
    </row>
    <row r="917" spans="1:8" ht="27.6">
      <c r="A917" t="s">
        <v>4263</v>
      </c>
      <c r="B917" s="26" t="s">
        <v>4249</v>
      </c>
      <c r="C917" s="26" t="s">
        <v>150</v>
      </c>
      <c r="D917" s="26" t="s">
        <v>4251</v>
      </c>
      <c r="E917" s="26"/>
      <c r="H917">
        <v>266</v>
      </c>
    </row>
    <row r="918" spans="1:8" ht="27.6">
      <c r="A918" t="s">
        <v>4264</v>
      </c>
      <c r="B918" s="26" t="s">
        <v>4249</v>
      </c>
      <c r="C918" s="26" t="s">
        <v>150</v>
      </c>
      <c r="D918" s="26" t="s">
        <v>4251</v>
      </c>
      <c r="E918" s="26"/>
      <c r="H918">
        <v>266</v>
      </c>
    </row>
    <row r="919" spans="1:8" ht="27.6">
      <c r="A919" t="s">
        <v>4265</v>
      </c>
      <c r="B919" s="26" t="s">
        <v>4249</v>
      </c>
      <c r="C919" s="26" t="s">
        <v>150</v>
      </c>
      <c r="D919" s="26" t="s">
        <v>4251</v>
      </c>
      <c r="E919" s="26"/>
      <c r="H919">
        <v>266</v>
      </c>
    </row>
    <row r="920" spans="1:8" ht="41.4">
      <c r="A920" t="s">
        <v>1836</v>
      </c>
      <c r="B920" s="26" t="s">
        <v>4266</v>
      </c>
      <c r="C920" s="26" t="s">
        <v>150</v>
      </c>
      <c r="D920" s="26" t="s">
        <v>4248</v>
      </c>
      <c r="E920" s="26"/>
      <c r="F920">
        <v>41.777000000000001</v>
      </c>
      <c r="G920" t="s">
        <v>167</v>
      </c>
      <c r="H920">
        <v>266</v>
      </c>
    </row>
    <row r="921" spans="1:8" ht="27.6">
      <c r="A921" t="s">
        <v>4267</v>
      </c>
      <c r="B921" s="26" t="s">
        <v>4266</v>
      </c>
      <c r="C921" s="26" t="s">
        <v>150</v>
      </c>
      <c r="D921" s="26" t="s">
        <v>4251</v>
      </c>
      <c r="E921" s="26"/>
      <c r="H921">
        <v>266</v>
      </c>
    </row>
    <row r="922" spans="1:8" ht="27.6">
      <c r="A922" t="s">
        <v>4268</v>
      </c>
      <c r="B922" s="26" t="s">
        <v>4266</v>
      </c>
      <c r="C922" s="26" t="s">
        <v>150</v>
      </c>
      <c r="D922" s="26" t="s">
        <v>4251</v>
      </c>
      <c r="E922" s="26"/>
      <c r="H922">
        <v>266</v>
      </c>
    </row>
    <row r="923" spans="1:8" ht="27.6">
      <c r="A923" t="s">
        <v>4269</v>
      </c>
      <c r="B923" s="26" t="s">
        <v>4266</v>
      </c>
      <c r="C923" s="26" t="s">
        <v>150</v>
      </c>
      <c r="D923" s="26" t="s">
        <v>4251</v>
      </c>
      <c r="E923" s="26"/>
      <c r="H923">
        <v>266</v>
      </c>
    </row>
    <row r="924" spans="1:8" ht="41.4">
      <c r="A924" t="s">
        <v>1839</v>
      </c>
      <c r="B924" s="26" t="s">
        <v>4270</v>
      </c>
      <c r="C924" s="26" t="s">
        <v>150</v>
      </c>
      <c r="D924" s="26" t="s">
        <v>4248</v>
      </c>
      <c r="E924" s="26"/>
      <c r="F924">
        <v>4.1779999999999999</v>
      </c>
      <c r="G924" t="s">
        <v>254</v>
      </c>
      <c r="H924">
        <v>266</v>
      </c>
    </row>
    <row r="925" spans="1:8" ht="27.6">
      <c r="A925" t="s">
        <v>4271</v>
      </c>
      <c r="B925" s="26" t="s">
        <v>4270</v>
      </c>
      <c r="C925" s="26" t="s">
        <v>150</v>
      </c>
      <c r="D925" s="26" t="s">
        <v>4251</v>
      </c>
      <c r="E925" s="26"/>
      <c r="H925">
        <v>266</v>
      </c>
    </row>
    <row r="926" spans="1:8" ht="27.6">
      <c r="A926" t="s">
        <v>4272</v>
      </c>
      <c r="B926" s="26" t="s">
        <v>4270</v>
      </c>
      <c r="C926" s="26" t="s">
        <v>150</v>
      </c>
      <c r="D926" s="26" t="s">
        <v>4251</v>
      </c>
      <c r="E926" s="26"/>
      <c r="H926">
        <v>266</v>
      </c>
    </row>
    <row r="927" spans="1:8" ht="27.6">
      <c r="A927" t="s">
        <v>4273</v>
      </c>
      <c r="B927" s="26" t="s">
        <v>4270</v>
      </c>
      <c r="C927" s="26" t="s">
        <v>150</v>
      </c>
      <c r="D927" s="26" t="s">
        <v>4251</v>
      </c>
      <c r="E927" s="26"/>
      <c r="H927">
        <v>266</v>
      </c>
    </row>
    <row r="928" spans="1:8" ht="41.4">
      <c r="A928" t="s">
        <v>1842</v>
      </c>
      <c r="B928" s="26" t="s">
        <v>4274</v>
      </c>
      <c r="C928" s="26" t="s">
        <v>150</v>
      </c>
      <c r="D928" s="26" t="s">
        <v>4248</v>
      </c>
      <c r="E928" s="26"/>
      <c r="F928">
        <v>30.315000000000001</v>
      </c>
      <c r="G928" t="s">
        <v>254</v>
      </c>
      <c r="H928">
        <v>266</v>
      </c>
    </row>
    <row r="929" spans="1:8" ht="27.6">
      <c r="A929" t="s">
        <v>4275</v>
      </c>
      <c r="B929" s="26" t="s">
        <v>4274</v>
      </c>
      <c r="C929" s="26" t="s">
        <v>150</v>
      </c>
      <c r="D929" s="26" t="s">
        <v>4251</v>
      </c>
      <c r="E929" s="26"/>
      <c r="H929">
        <v>266</v>
      </c>
    </row>
    <row r="930" spans="1:8" ht="27.6">
      <c r="A930" t="s">
        <v>4276</v>
      </c>
      <c r="B930" s="26" t="s">
        <v>4274</v>
      </c>
      <c r="C930" s="26" t="s">
        <v>150</v>
      </c>
      <c r="D930" s="26" t="s">
        <v>4251</v>
      </c>
      <c r="E930" s="26"/>
      <c r="H930">
        <v>266</v>
      </c>
    </row>
    <row r="931" spans="1:8" ht="27.6">
      <c r="A931" t="s">
        <v>4277</v>
      </c>
      <c r="B931" s="26" t="s">
        <v>4274</v>
      </c>
      <c r="C931" s="26" t="s">
        <v>150</v>
      </c>
      <c r="D931" s="26" t="s">
        <v>4251</v>
      </c>
      <c r="E931" s="26"/>
      <c r="H931">
        <v>266</v>
      </c>
    </row>
    <row r="932" spans="1:8" ht="27.6">
      <c r="A932" t="s">
        <v>4278</v>
      </c>
      <c r="B932" s="26" t="s">
        <v>4274</v>
      </c>
      <c r="C932" s="26" t="s">
        <v>150</v>
      </c>
      <c r="D932" s="26" t="s">
        <v>4251</v>
      </c>
      <c r="E932" s="26"/>
      <c r="H932">
        <v>266</v>
      </c>
    </row>
    <row r="933" spans="1:8" ht="27.6">
      <c r="A933" t="s">
        <v>4279</v>
      </c>
      <c r="B933" s="26" t="s">
        <v>4274</v>
      </c>
      <c r="C933" s="26" t="s">
        <v>150</v>
      </c>
      <c r="D933" s="26" t="s">
        <v>4251</v>
      </c>
      <c r="E933" s="26"/>
      <c r="H933">
        <v>266</v>
      </c>
    </row>
    <row r="934" spans="1:8">
      <c r="A934" t="s">
        <v>143</v>
      </c>
      <c r="B934" s="26" t="s">
        <v>150</v>
      </c>
      <c r="C934" s="26" t="s">
        <v>154</v>
      </c>
      <c r="D934" s="26"/>
      <c r="E934" s="26"/>
      <c r="H934">
        <v>266</v>
      </c>
    </row>
    <row r="935" spans="1:8">
      <c r="A935" t="s">
        <v>1902</v>
      </c>
      <c r="B935" s="26" t="s">
        <v>4280</v>
      </c>
      <c r="C935" s="26" t="s">
        <v>150</v>
      </c>
      <c r="D935" s="26" t="s">
        <v>154</v>
      </c>
      <c r="E935" s="26"/>
      <c r="F935">
        <v>161.26300000000001</v>
      </c>
      <c r="H935">
        <v>266</v>
      </c>
    </row>
    <row r="936" spans="1:8">
      <c r="A936" t="s">
        <v>4281</v>
      </c>
      <c r="B936" s="26" t="s">
        <v>4280</v>
      </c>
      <c r="C936" s="26" t="s">
        <v>150</v>
      </c>
      <c r="D936" s="26" t="s">
        <v>154</v>
      </c>
      <c r="E936" s="26" t="s">
        <v>4282</v>
      </c>
      <c r="F936">
        <v>22.736000000000001</v>
      </c>
      <c r="H936">
        <v>266</v>
      </c>
    </row>
    <row r="937" spans="1:8">
      <c r="A937" t="s">
        <v>4283</v>
      </c>
      <c r="B937" s="26" t="s">
        <v>4280</v>
      </c>
      <c r="C937" s="26" t="s">
        <v>150</v>
      </c>
      <c r="D937" s="26" t="s">
        <v>154</v>
      </c>
      <c r="E937" s="26" t="s">
        <v>4284</v>
      </c>
      <c r="F937">
        <v>7.9379999999999997</v>
      </c>
      <c r="H937">
        <v>266</v>
      </c>
    </row>
    <row r="938" spans="1:8">
      <c r="A938" t="s">
        <v>4285</v>
      </c>
      <c r="B938" s="26" t="s">
        <v>4280</v>
      </c>
      <c r="C938" s="26" t="s">
        <v>150</v>
      </c>
      <c r="D938" s="26" t="s">
        <v>154</v>
      </c>
      <c r="E938" s="26" t="s">
        <v>4286</v>
      </c>
      <c r="F938">
        <v>11.103</v>
      </c>
      <c r="H938">
        <v>266</v>
      </c>
    </row>
    <row r="939" spans="1:8">
      <c r="A939" t="s">
        <v>4287</v>
      </c>
      <c r="B939" s="26" t="s">
        <v>4280</v>
      </c>
      <c r="C939" s="26" t="s">
        <v>150</v>
      </c>
      <c r="D939" s="26" t="s">
        <v>154</v>
      </c>
      <c r="E939" s="26" t="s">
        <v>4288</v>
      </c>
      <c r="F939">
        <v>81.632999999999996</v>
      </c>
      <c r="H939">
        <v>266</v>
      </c>
    </row>
    <row r="940" spans="1:8">
      <c r="A940" t="s">
        <v>4289</v>
      </c>
      <c r="B940" s="26" t="s">
        <v>4280</v>
      </c>
      <c r="C940" s="26" t="s">
        <v>150</v>
      </c>
      <c r="D940" s="26" t="s">
        <v>154</v>
      </c>
      <c r="E940" s="26" t="s">
        <v>4290</v>
      </c>
      <c r="F940">
        <v>37.853000000000002</v>
      </c>
      <c r="H940">
        <v>266</v>
      </c>
    </row>
    <row r="941" spans="1:8">
      <c r="A941" t="s">
        <v>1905</v>
      </c>
      <c r="B941" s="26" t="s">
        <v>4291</v>
      </c>
      <c r="C941" s="26" t="s">
        <v>150</v>
      </c>
      <c r="D941" s="26" t="s">
        <v>154</v>
      </c>
      <c r="E941" s="26"/>
      <c r="F941">
        <v>83</v>
      </c>
      <c r="H941">
        <v>266</v>
      </c>
    </row>
    <row r="942" spans="1:8">
      <c r="A942" t="s">
        <v>4292</v>
      </c>
      <c r="B942" s="26" t="s">
        <v>4291</v>
      </c>
      <c r="C942" s="26" t="s">
        <v>150</v>
      </c>
      <c r="D942" s="26" t="s">
        <v>154</v>
      </c>
      <c r="E942" s="26" t="s">
        <v>4293</v>
      </c>
      <c r="F942">
        <v>1</v>
      </c>
      <c r="H942">
        <v>266</v>
      </c>
    </row>
    <row r="943" spans="1:8">
      <c r="A943" t="s">
        <v>4294</v>
      </c>
      <c r="B943" s="26" t="s">
        <v>4291</v>
      </c>
      <c r="C943" s="26" t="s">
        <v>150</v>
      </c>
      <c r="D943" s="26" t="s">
        <v>154</v>
      </c>
      <c r="E943" s="26" t="s">
        <v>4295</v>
      </c>
      <c r="F943">
        <v>1</v>
      </c>
      <c r="H943">
        <v>266</v>
      </c>
    </row>
    <row r="944" spans="1:8">
      <c r="A944" t="s">
        <v>4296</v>
      </c>
      <c r="B944" s="26" t="s">
        <v>4291</v>
      </c>
      <c r="C944" s="26" t="s">
        <v>150</v>
      </c>
      <c r="D944" s="26" t="s">
        <v>154</v>
      </c>
      <c r="E944" s="26" t="s">
        <v>4297</v>
      </c>
      <c r="F944">
        <v>1</v>
      </c>
      <c r="H944">
        <v>266</v>
      </c>
    </row>
    <row r="945" spans="1:8">
      <c r="A945" t="s">
        <v>4298</v>
      </c>
      <c r="B945" s="26" t="s">
        <v>4291</v>
      </c>
      <c r="C945" s="26" t="s">
        <v>150</v>
      </c>
      <c r="D945" s="26" t="s">
        <v>154</v>
      </c>
      <c r="E945" s="26" t="s">
        <v>4299</v>
      </c>
      <c r="F945">
        <v>1</v>
      </c>
      <c r="H945">
        <v>266</v>
      </c>
    </row>
    <row r="946" spans="1:8">
      <c r="A946" t="s">
        <v>4300</v>
      </c>
      <c r="B946" s="26" t="s">
        <v>4291</v>
      </c>
      <c r="C946" s="26" t="s">
        <v>150</v>
      </c>
      <c r="D946" s="26" t="s">
        <v>154</v>
      </c>
      <c r="E946" s="26" t="s">
        <v>4301</v>
      </c>
      <c r="F946">
        <v>1</v>
      </c>
      <c r="H946">
        <v>266</v>
      </c>
    </row>
    <row r="947" spans="1:8">
      <c r="A947" t="s">
        <v>4302</v>
      </c>
      <c r="B947" s="26" t="s">
        <v>4291</v>
      </c>
      <c r="C947" s="26" t="s">
        <v>150</v>
      </c>
      <c r="D947" s="26" t="s">
        <v>154</v>
      </c>
      <c r="E947" s="26" t="s">
        <v>4303</v>
      </c>
      <c r="F947">
        <v>1</v>
      </c>
      <c r="H947">
        <v>266</v>
      </c>
    </row>
    <row r="948" spans="1:8">
      <c r="A948" t="s">
        <v>4304</v>
      </c>
      <c r="B948" s="26" t="s">
        <v>4291</v>
      </c>
      <c r="C948" s="26" t="s">
        <v>150</v>
      </c>
      <c r="D948" s="26" t="s">
        <v>154</v>
      </c>
      <c r="E948" s="26" t="s">
        <v>4305</v>
      </c>
      <c r="F948">
        <v>1</v>
      </c>
      <c r="H948">
        <v>266</v>
      </c>
    </row>
    <row r="949" spans="1:8">
      <c r="A949" t="s">
        <v>4306</v>
      </c>
      <c r="B949" s="26" t="s">
        <v>4291</v>
      </c>
      <c r="C949" s="26" t="s">
        <v>150</v>
      </c>
      <c r="D949" s="26" t="s">
        <v>154</v>
      </c>
      <c r="E949" s="26" t="s">
        <v>4307</v>
      </c>
      <c r="F949">
        <v>1</v>
      </c>
      <c r="H949">
        <v>266</v>
      </c>
    </row>
    <row r="950" spans="1:8">
      <c r="A950" t="s">
        <v>4308</v>
      </c>
      <c r="B950" s="26" t="s">
        <v>4291</v>
      </c>
      <c r="C950" s="26" t="s">
        <v>150</v>
      </c>
      <c r="D950" s="26" t="s">
        <v>154</v>
      </c>
      <c r="E950" s="26" t="s">
        <v>4309</v>
      </c>
      <c r="F950">
        <v>1</v>
      </c>
      <c r="H950">
        <v>266</v>
      </c>
    </row>
    <row r="951" spans="1:8">
      <c r="A951" t="s">
        <v>4310</v>
      </c>
      <c r="B951" s="26" t="s">
        <v>4291</v>
      </c>
      <c r="C951" s="26" t="s">
        <v>150</v>
      </c>
      <c r="D951" s="26" t="s">
        <v>154</v>
      </c>
      <c r="E951" s="26" t="s">
        <v>4311</v>
      </c>
      <c r="F951">
        <v>1</v>
      </c>
      <c r="H951">
        <v>266</v>
      </c>
    </row>
    <row r="952" spans="1:8">
      <c r="A952" t="s">
        <v>4312</v>
      </c>
      <c r="B952" s="26" t="s">
        <v>4291</v>
      </c>
      <c r="C952" s="26" t="s">
        <v>150</v>
      </c>
      <c r="D952" s="26" t="s">
        <v>154</v>
      </c>
      <c r="E952" s="26" t="s">
        <v>4313</v>
      </c>
      <c r="F952">
        <v>1</v>
      </c>
      <c r="H952">
        <v>266</v>
      </c>
    </row>
    <row r="953" spans="1:8">
      <c r="A953" t="s">
        <v>4314</v>
      </c>
      <c r="B953" s="26" t="s">
        <v>4291</v>
      </c>
      <c r="C953" s="26" t="s">
        <v>150</v>
      </c>
      <c r="D953" s="26" t="s">
        <v>154</v>
      </c>
      <c r="E953" s="26" t="s">
        <v>4315</v>
      </c>
      <c r="F953">
        <v>1</v>
      </c>
      <c r="H953">
        <v>266</v>
      </c>
    </row>
    <row r="954" spans="1:8">
      <c r="A954" t="s">
        <v>4316</v>
      </c>
      <c r="B954" s="26" t="s">
        <v>4291</v>
      </c>
      <c r="C954" s="26" t="s">
        <v>150</v>
      </c>
      <c r="D954" s="26" t="s">
        <v>154</v>
      </c>
      <c r="E954" s="26" t="s">
        <v>4317</v>
      </c>
      <c r="F954">
        <v>1</v>
      </c>
      <c r="H954">
        <v>266</v>
      </c>
    </row>
    <row r="955" spans="1:8">
      <c r="A955" t="s">
        <v>4318</v>
      </c>
      <c r="B955" s="26" t="s">
        <v>4291</v>
      </c>
      <c r="C955" s="26" t="s">
        <v>150</v>
      </c>
      <c r="D955" s="26" t="s">
        <v>154</v>
      </c>
      <c r="E955" s="26" t="s">
        <v>4319</v>
      </c>
      <c r="F955">
        <v>1</v>
      </c>
      <c r="H955">
        <v>266</v>
      </c>
    </row>
    <row r="956" spans="1:8">
      <c r="A956" t="s">
        <v>4320</v>
      </c>
      <c r="B956" s="26" t="s">
        <v>4291</v>
      </c>
      <c r="C956" s="26" t="s">
        <v>150</v>
      </c>
      <c r="D956" s="26" t="s">
        <v>154</v>
      </c>
      <c r="E956" s="26" t="s">
        <v>4321</v>
      </c>
      <c r="F956">
        <v>1</v>
      </c>
      <c r="H956">
        <v>266</v>
      </c>
    </row>
    <row r="957" spans="1:8">
      <c r="A957" t="s">
        <v>4322</v>
      </c>
      <c r="B957" s="26" t="s">
        <v>4291</v>
      </c>
      <c r="C957" s="26" t="s">
        <v>150</v>
      </c>
      <c r="D957" s="26" t="s">
        <v>154</v>
      </c>
      <c r="E957" s="26" t="s">
        <v>4323</v>
      </c>
      <c r="F957">
        <v>1</v>
      </c>
      <c r="H957">
        <v>266</v>
      </c>
    </row>
    <row r="958" spans="1:8">
      <c r="A958" t="s">
        <v>4324</v>
      </c>
      <c r="B958" s="26" t="s">
        <v>4291</v>
      </c>
      <c r="C958" s="26" t="s">
        <v>150</v>
      </c>
      <c r="D958" s="26" t="s">
        <v>154</v>
      </c>
      <c r="E958" s="26" t="s">
        <v>4325</v>
      </c>
      <c r="F958">
        <v>1</v>
      </c>
      <c r="H958">
        <v>266</v>
      </c>
    </row>
    <row r="959" spans="1:8">
      <c r="A959" t="s">
        <v>4326</v>
      </c>
      <c r="B959" s="26" t="s">
        <v>4291</v>
      </c>
      <c r="C959" s="26" t="s">
        <v>150</v>
      </c>
      <c r="D959" s="26" t="s">
        <v>154</v>
      </c>
      <c r="E959" s="26" t="s">
        <v>4327</v>
      </c>
      <c r="F959">
        <v>1</v>
      </c>
      <c r="H959">
        <v>266</v>
      </c>
    </row>
    <row r="960" spans="1:8">
      <c r="A960" t="s">
        <v>4328</v>
      </c>
      <c r="B960" s="26" t="s">
        <v>4291</v>
      </c>
      <c r="C960" s="26" t="s">
        <v>150</v>
      </c>
      <c r="D960" s="26" t="s">
        <v>154</v>
      </c>
      <c r="E960" s="26" t="s">
        <v>4329</v>
      </c>
      <c r="F960">
        <v>1</v>
      </c>
      <c r="H960">
        <v>266</v>
      </c>
    </row>
    <row r="961" spans="1:8">
      <c r="A961" t="s">
        <v>4330</v>
      </c>
      <c r="B961" s="26" t="s">
        <v>4291</v>
      </c>
      <c r="C961" s="26" t="s">
        <v>150</v>
      </c>
      <c r="D961" s="26" t="s">
        <v>154</v>
      </c>
      <c r="E961" s="26" t="s">
        <v>4331</v>
      </c>
      <c r="F961">
        <v>1</v>
      </c>
      <c r="H961">
        <v>266</v>
      </c>
    </row>
    <row r="962" spans="1:8">
      <c r="A962" t="s">
        <v>4332</v>
      </c>
      <c r="B962" s="26" t="s">
        <v>4291</v>
      </c>
      <c r="C962" s="26" t="s">
        <v>150</v>
      </c>
      <c r="D962" s="26" t="s">
        <v>154</v>
      </c>
      <c r="E962" s="26" t="s">
        <v>4333</v>
      </c>
      <c r="F962">
        <v>1</v>
      </c>
      <c r="H962">
        <v>266</v>
      </c>
    </row>
    <row r="963" spans="1:8">
      <c r="A963" t="s">
        <v>4334</v>
      </c>
      <c r="B963" s="26" t="s">
        <v>4291</v>
      </c>
      <c r="C963" s="26" t="s">
        <v>150</v>
      </c>
      <c r="D963" s="26" t="s">
        <v>154</v>
      </c>
      <c r="E963" s="26" t="s">
        <v>4335</v>
      </c>
      <c r="F963">
        <v>1</v>
      </c>
      <c r="H963">
        <v>266</v>
      </c>
    </row>
    <row r="964" spans="1:8">
      <c r="A964" t="s">
        <v>4336</v>
      </c>
      <c r="B964" s="26" t="s">
        <v>4291</v>
      </c>
      <c r="C964" s="26" t="s">
        <v>150</v>
      </c>
      <c r="D964" s="26" t="s">
        <v>154</v>
      </c>
      <c r="E964" s="26" t="s">
        <v>4337</v>
      </c>
      <c r="F964">
        <v>1</v>
      </c>
      <c r="H964">
        <v>267</v>
      </c>
    </row>
    <row r="965" spans="1:8">
      <c r="A965" t="s">
        <v>4338</v>
      </c>
      <c r="B965" s="26" t="s">
        <v>4291</v>
      </c>
      <c r="C965" s="26" t="s">
        <v>150</v>
      </c>
      <c r="D965" s="26" t="s">
        <v>154</v>
      </c>
      <c r="E965" s="26" t="s">
        <v>4339</v>
      </c>
      <c r="F965">
        <v>1</v>
      </c>
      <c r="H965">
        <v>267</v>
      </c>
    </row>
    <row r="966" spans="1:8">
      <c r="A966" t="s">
        <v>4340</v>
      </c>
      <c r="B966" s="26" t="s">
        <v>4291</v>
      </c>
      <c r="C966" s="26" t="s">
        <v>150</v>
      </c>
      <c r="D966" s="26" t="s">
        <v>154</v>
      </c>
      <c r="E966" s="26" t="s">
        <v>4341</v>
      </c>
      <c r="F966">
        <v>1</v>
      </c>
      <c r="H966">
        <v>267</v>
      </c>
    </row>
    <row r="967" spans="1:8">
      <c r="A967" t="s">
        <v>4342</v>
      </c>
      <c r="B967" s="26" t="s">
        <v>4291</v>
      </c>
      <c r="C967" s="26" t="s">
        <v>150</v>
      </c>
      <c r="D967" s="26" t="s">
        <v>154</v>
      </c>
      <c r="E967" s="26" t="s">
        <v>4343</v>
      </c>
      <c r="F967">
        <v>1</v>
      </c>
      <c r="H967">
        <v>267</v>
      </c>
    </row>
    <row r="968" spans="1:8">
      <c r="A968" t="s">
        <v>4344</v>
      </c>
      <c r="B968" s="26" t="s">
        <v>4291</v>
      </c>
      <c r="C968" s="26" t="s">
        <v>150</v>
      </c>
      <c r="D968" s="26" t="s">
        <v>154</v>
      </c>
      <c r="E968" s="26" t="s">
        <v>4345</v>
      </c>
      <c r="F968">
        <v>1</v>
      </c>
      <c r="H968">
        <v>267</v>
      </c>
    </row>
    <row r="969" spans="1:8">
      <c r="A969" t="s">
        <v>4346</v>
      </c>
      <c r="B969" s="26" t="s">
        <v>4291</v>
      </c>
      <c r="C969" s="26" t="s">
        <v>150</v>
      </c>
      <c r="D969" s="26" t="s">
        <v>154</v>
      </c>
      <c r="E969" s="26" t="s">
        <v>4347</v>
      </c>
      <c r="F969">
        <v>1</v>
      </c>
      <c r="H969">
        <v>267</v>
      </c>
    </row>
    <row r="970" spans="1:8">
      <c r="A970" t="s">
        <v>4348</v>
      </c>
      <c r="B970" s="26" t="s">
        <v>4291</v>
      </c>
      <c r="C970" s="26" t="s">
        <v>150</v>
      </c>
      <c r="D970" s="26" t="s">
        <v>154</v>
      </c>
      <c r="E970" s="26" t="s">
        <v>4349</v>
      </c>
      <c r="F970">
        <v>1</v>
      </c>
      <c r="H970">
        <v>267</v>
      </c>
    </row>
    <row r="971" spans="1:8">
      <c r="A971" t="s">
        <v>4350</v>
      </c>
      <c r="B971" s="26" t="s">
        <v>4291</v>
      </c>
      <c r="C971" s="26" t="s">
        <v>150</v>
      </c>
      <c r="D971" s="26" t="s">
        <v>154</v>
      </c>
      <c r="E971" s="26" t="s">
        <v>4351</v>
      </c>
      <c r="F971">
        <v>1</v>
      </c>
      <c r="H971">
        <v>267</v>
      </c>
    </row>
    <row r="972" spans="1:8">
      <c r="A972" t="s">
        <v>4352</v>
      </c>
      <c r="B972" s="26" t="s">
        <v>4291</v>
      </c>
      <c r="C972" s="26" t="s">
        <v>150</v>
      </c>
      <c r="D972" s="26" t="s">
        <v>154</v>
      </c>
      <c r="E972" s="26" t="s">
        <v>4353</v>
      </c>
      <c r="F972">
        <v>1</v>
      </c>
      <c r="H972">
        <v>267</v>
      </c>
    </row>
    <row r="973" spans="1:8">
      <c r="A973" t="s">
        <v>4354</v>
      </c>
      <c r="B973" s="26" t="s">
        <v>4291</v>
      </c>
      <c r="C973" s="26" t="s">
        <v>150</v>
      </c>
      <c r="D973" s="26" t="s">
        <v>154</v>
      </c>
      <c r="E973" s="26" t="s">
        <v>4355</v>
      </c>
      <c r="F973">
        <v>1</v>
      </c>
      <c r="H973">
        <v>267</v>
      </c>
    </row>
    <row r="974" spans="1:8">
      <c r="A974" t="s">
        <v>4356</v>
      </c>
      <c r="B974" s="26" t="s">
        <v>4291</v>
      </c>
      <c r="C974" s="26" t="s">
        <v>150</v>
      </c>
      <c r="D974" s="26" t="s">
        <v>154</v>
      </c>
      <c r="E974" s="26" t="s">
        <v>4357</v>
      </c>
      <c r="F974">
        <v>1</v>
      </c>
      <c r="H974">
        <v>267</v>
      </c>
    </row>
    <row r="975" spans="1:8">
      <c r="A975" t="s">
        <v>4358</v>
      </c>
      <c r="B975" s="26" t="s">
        <v>4291</v>
      </c>
      <c r="C975" s="26" t="s">
        <v>150</v>
      </c>
      <c r="D975" s="26" t="s">
        <v>154</v>
      </c>
      <c r="E975" s="26" t="s">
        <v>4359</v>
      </c>
      <c r="F975">
        <v>1</v>
      </c>
      <c r="H975">
        <v>267</v>
      </c>
    </row>
    <row r="976" spans="1:8">
      <c r="A976" t="s">
        <v>4360</v>
      </c>
      <c r="B976" s="26" t="s">
        <v>4291</v>
      </c>
      <c r="C976" s="26" t="s">
        <v>150</v>
      </c>
      <c r="D976" s="26" t="s">
        <v>154</v>
      </c>
      <c r="E976" s="26" t="s">
        <v>4361</v>
      </c>
      <c r="F976">
        <v>1</v>
      </c>
      <c r="H976">
        <v>267</v>
      </c>
    </row>
    <row r="977" spans="1:8">
      <c r="A977" t="s">
        <v>4362</v>
      </c>
      <c r="B977" s="26" t="s">
        <v>4291</v>
      </c>
      <c r="C977" s="26" t="s">
        <v>150</v>
      </c>
      <c r="D977" s="26" t="s">
        <v>154</v>
      </c>
      <c r="E977" s="26" t="s">
        <v>4363</v>
      </c>
      <c r="F977">
        <v>1</v>
      </c>
      <c r="H977">
        <v>267</v>
      </c>
    </row>
    <row r="978" spans="1:8">
      <c r="A978" t="s">
        <v>4364</v>
      </c>
      <c r="B978" s="26" t="s">
        <v>4291</v>
      </c>
      <c r="C978" s="26" t="s">
        <v>150</v>
      </c>
      <c r="D978" s="26" t="s">
        <v>154</v>
      </c>
      <c r="E978" s="26" t="s">
        <v>4365</v>
      </c>
      <c r="F978">
        <v>1</v>
      </c>
      <c r="H978">
        <v>267</v>
      </c>
    </row>
    <row r="979" spans="1:8">
      <c r="A979" t="s">
        <v>4366</v>
      </c>
      <c r="B979" s="26" t="s">
        <v>4291</v>
      </c>
      <c r="C979" s="26" t="s">
        <v>150</v>
      </c>
      <c r="D979" s="26" t="s">
        <v>154</v>
      </c>
      <c r="E979" s="26" t="s">
        <v>4367</v>
      </c>
      <c r="F979">
        <v>1</v>
      </c>
      <c r="H979">
        <v>267</v>
      </c>
    </row>
    <row r="980" spans="1:8">
      <c r="A980" t="s">
        <v>4368</v>
      </c>
      <c r="B980" s="26" t="s">
        <v>4291</v>
      </c>
      <c r="C980" s="26" t="s">
        <v>150</v>
      </c>
      <c r="D980" s="26" t="s">
        <v>154</v>
      </c>
      <c r="E980" s="26" t="s">
        <v>4369</v>
      </c>
      <c r="F980">
        <v>1</v>
      </c>
      <c r="H980">
        <v>267</v>
      </c>
    </row>
    <row r="981" spans="1:8">
      <c r="A981" t="s">
        <v>4370</v>
      </c>
      <c r="B981" s="26" t="s">
        <v>4291</v>
      </c>
      <c r="C981" s="26" t="s">
        <v>150</v>
      </c>
      <c r="D981" s="26" t="s">
        <v>154</v>
      </c>
      <c r="E981" s="26" t="s">
        <v>4371</v>
      </c>
      <c r="F981">
        <v>1</v>
      </c>
      <c r="H981">
        <v>267</v>
      </c>
    </row>
    <row r="982" spans="1:8">
      <c r="A982" t="s">
        <v>4372</v>
      </c>
      <c r="B982" s="26" t="s">
        <v>4291</v>
      </c>
      <c r="C982" s="26" t="s">
        <v>150</v>
      </c>
      <c r="D982" s="26" t="s">
        <v>154</v>
      </c>
      <c r="E982" s="26" t="s">
        <v>4373</v>
      </c>
      <c r="F982">
        <v>1</v>
      </c>
      <c r="H982">
        <v>267</v>
      </c>
    </row>
    <row r="983" spans="1:8">
      <c r="A983" t="s">
        <v>4374</v>
      </c>
      <c r="B983" s="26" t="s">
        <v>4291</v>
      </c>
      <c r="C983" s="26" t="s">
        <v>150</v>
      </c>
      <c r="D983" s="26" t="s">
        <v>154</v>
      </c>
      <c r="E983" s="26" t="s">
        <v>4375</v>
      </c>
      <c r="F983">
        <v>1</v>
      </c>
      <c r="H983">
        <v>267</v>
      </c>
    </row>
    <row r="984" spans="1:8">
      <c r="A984" t="s">
        <v>4376</v>
      </c>
      <c r="B984" s="26" t="s">
        <v>4291</v>
      </c>
      <c r="C984" s="26" t="s">
        <v>150</v>
      </c>
      <c r="D984" s="26" t="s">
        <v>154</v>
      </c>
      <c r="E984" s="26" t="s">
        <v>4377</v>
      </c>
      <c r="F984">
        <v>1</v>
      </c>
      <c r="H984">
        <v>267</v>
      </c>
    </row>
    <row r="985" spans="1:8">
      <c r="A985" t="s">
        <v>4378</v>
      </c>
      <c r="B985" s="26" t="s">
        <v>4291</v>
      </c>
      <c r="C985" s="26" t="s">
        <v>150</v>
      </c>
      <c r="D985" s="26" t="s">
        <v>154</v>
      </c>
      <c r="E985" s="26" t="s">
        <v>4379</v>
      </c>
      <c r="F985">
        <v>1</v>
      </c>
      <c r="H985">
        <v>267</v>
      </c>
    </row>
    <row r="986" spans="1:8">
      <c r="A986" t="s">
        <v>4380</v>
      </c>
      <c r="B986" s="26" t="s">
        <v>4291</v>
      </c>
      <c r="C986" s="26" t="s">
        <v>150</v>
      </c>
      <c r="D986" s="26" t="s">
        <v>154</v>
      </c>
      <c r="E986" s="26" t="s">
        <v>4381</v>
      </c>
      <c r="F986">
        <v>1</v>
      </c>
      <c r="H986">
        <v>267</v>
      </c>
    </row>
    <row r="987" spans="1:8">
      <c r="A987" t="s">
        <v>4382</v>
      </c>
      <c r="B987" s="26" t="s">
        <v>4291</v>
      </c>
      <c r="C987" s="26" t="s">
        <v>150</v>
      </c>
      <c r="D987" s="26" t="s">
        <v>154</v>
      </c>
      <c r="E987" s="26" t="s">
        <v>4383</v>
      </c>
      <c r="F987">
        <v>1</v>
      </c>
      <c r="H987">
        <v>267</v>
      </c>
    </row>
    <row r="988" spans="1:8">
      <c r="A988" t="s">
        <v>4384</v>
      </c>
      <c r="B988" s="26" t="s">
        <v>4291</v>
      </c>
      <c r="C988" s="26" t="s">
        <v>150</v>
      </c>
      <c r="D988" s="26" t="s">
        <v>154</v>
      </c>
      <c r="E988" s="26" t="s">
        <v>4385</v>
      </c>
      <c r="F988">
        <v>1</v>
      </c>
      <c r="H988">
        <v>267</v>
      </c>
    </row>
    <row r="989" spans="1:8">
      <c r="A989" t="s">
        <v>4386</v>
      </c>
      <c r="B989" s="26" t="s">
        <v>4291</v>
      </c>
      <c r="C989" s="26" t="s">
        <v>150</v>
      </c>
      <c r="D989" s="26" t="s">
        <v>154</v>
      </c>
      <c r="E989" s="26" t="s">
        <v>4387</v>
      </c>
      <c r="F989">
        <v>1</v>
      </c>
      <c r="H989">
        <v>267</v>
      </c>
    </row>
    <row r="990" spans="1:8">
      <c r="A990" t="s">
        <v>4388</v>
      </c>
      <c r="B990" s="26" t="s">
        <v>4291</v>
      </c>
      <c r="C990" s="26" t="s">
        <v>150</v>
      </c>
      <c r="D990" s="26" t="s">
        <v>154</v>
      </c>
      <c r="E990" s="26" t="s">
        <v>4389</v>
      </c>
      <c r="F990">
        <v>1</v>
      </c>
      <c r="H990">
        <v>267</v>
      </c>
    </row>
    <row r="991" spans="1:8">
      <c r="A991" t="s">
        <v>4390</v>
      </c>
      <c r="B991" s="26" t="s">
        <v>4291</v>
      </c>
      <c r="C991" s="26" t="s">
        <v>150</v>
      </c>
      <c r="D991" s="26" t="s">
        <v>154</v>
      </c>
      <c r="E991" s="26" t="s">
        <v>4391</v>
      </c>
      <c r="F991">
        <v>1</v>
      </c>
      <c r="H991">
        <v>267</v>
      </c>
    </row>
    <row r="992" spans="1:8">
      <c r="A992" t="s">
        <v>4392</v>
      </c>
      <c r="B992" s="26" t="s">
        <v>4291</v>
      </c>
      <c r="C992" s="26" t="s">
        <v>150</v>
      </c>
      <c r="D992" s="26" t="s">
        <v>154</v>
      </c>
      <c r="E992" s="26" t="s">
        <v>4393</v>
      </c>
      <c r="F992">
        <v>1</v>
      </c>
      <c r="H992">
        <v>267</v>
      </c>
    </row>
    <row r="993" spans="1:8">
      <c r="A993" t="s">
        <v>4394</v>
      </c>
      <c r="B993" s="26" t="s">
        <v>4291</v>
      </c>
      <c r="C993" s="26" t="s">
        <v>150</v>
      </c>
      <c r="D993" s="26" t="s">
        <v>154</v>
      </c>
      <c r="E993" s="26" t="s">
        <v>4395</v>
      </c>
      <c r="F993">
        <v>1</v>
      </c>
      <c r="H993">
        <v>267</v>
      </c>
    </row>
    <row r="994" spans="1:8">
      <c r="A994" t="s">
        <v>4396</v>
      </c>
      <c r="B994" s="26" t="s">
        <v>4291</v>
      </c>
      <c r="C994" s="26" t="s">
        <v>150</v>
      </c>
      <c r="D994" s="26" t="s">
        <v>154</v>
      </c>
      <c r="E994" s="26" t="s">
        <v>4397</v>
      </c>
      <c r="F994">
        <v>1</v>
      </c>
      <c r="H994">
        <v>267</v>
      </c>
    </row>
    <row r="995" spans="1:8">
      <c r="A995" t="s">
        <v>4398</v>
      </c>
      <c r="B995" s="26" t="s">
        <v>4291</v>
      </c>
      <c r="C995" s="26" t="s">
        <v>150</v>
      </c>
      <c r="D995" s="26" t="s">
        <v>154</v>
      </c>
      <c r="E995" s="26" t="s">
        <v>4399</v>
      </c>
      <c r="F995">
        <v>1</v>
      </c>
      <c r="H995">
        <v>267</v>
      </c>
    </row>
    <row r="996" spans="1:8">
      <c r="A996" t="s">
        <v>4400</v>
      </c>
      <c r="B996" s="26" t="s">
        <v>4291</v>
      </c>
      <c r="C996" s="26" t="s">
        <v>150</v>
      </c>
      <c r="D996" s="26" t="s">
        <v>154</v>
      </c>
      <c r="E996" s="26" t="s">
        <v>4401</v>
      </c>
      <c r="F996">
        <v>1</v>
      </c>
      <c r="H996">
        <v>267</v>
      </c>
    </row>
    <row r="997" spans="1:8">
      <c r="A997" t="s">
        <v>4402</v>
      </c>
      <c r="B997" s="26" t="s">
        <v>4291</v>
      </c>
      <c r="C997" s="26" t="s">
        <v>150</v>
      </c>
      <c r="D997" s="26" t="s">
        <v>154</v>
      </c>
      <c r="E997" s="26" t="s">
        <v>4403</v>
      </c>
      <c r="F997">
        <v>1</v>
      </c>
      <c r="H997">
        <v>267</v>
      </c>
    </row>
    <row r="998" spans="1:8">
      <c r="A998" t="s">
        <v>4404</v>
      </c>
      <c r="B998" s="26" t="s">
        <v>4291</v>
      </c>
      <c r="C998" s="26" t="s">
        <v>150</v>
      </c>
      <c r="D998" s="26" t="s">
        <v>154</v>
      </c>
      <c r="E998" s="26" t="s">
        <v>4405</v>
      </c>
      <c r="F998">
        <v>1</v>
      </c>
      <c r="H998">
        <v>267</v>
      </c>
    </row>
    <row r="999" spans="1:8">
      <c r="A999" t="s">
        <v>4406</v>
      </c>
      <c r="B999" s="26" t="s">
        <v>4291</v>
      </c>
      <c r="C999" s="26" t="s">
        <v>150</v>
      </c>
      <c r="D999" s="26" t="s">
        <v>154</v>
      </c>
      <c r="E999" s="26" t="s">
        <v>4407</v>
      </c>
      <c r="F999">
        <v>1</v>
      </c>
      <c r="H999">
        <v>267</v>
      </c>
    </row>
    <row r="1000" spans="1:8">
      <c r="A1000" t="s">
        <v>4408</v>
      </c>
      <c r="B1000" s="26" t="s">
        <v>4291</v>
      </c>
      <c r="C1000" s="26" t="s">
        <v>150</v>
      </c>
      <c r="D1000" s="26" t="s">
        <v>154</v>
      </c>
      <c r="E1000" s="26" t="s">
        <v>4409</v>
      </c>
      <c r="F1000">
        <v>1</v>
      </c>
      <c r="H1000">
        <v>267</v>
      </c>
    </row>
    <row r="1001" spans="1:8">
      <c r="A1001" t="s">
        <v>4410</v>
      </c>
      <c r="B1001" s="26" t="s">
        <v>4291</v>
      </c>
      <c r="C1001" s="26" t="s">
        <v>150</v>
      </c>
      <c r="D1001" s="26" t="s">
        <v>154</v>
      </c>
      <c r="E1001" s="26" t="s">
        <v>4411</v>
      </c>
      <c r="F1001">
        <v>1</v>
      </c>
      <c r="H1001">
        <v>267</v>
      </c>
    </row>
    <row r="1002" spans="1:8">
      <c r="A1002" t="s">
        <v>4412</v>
      </c>
      <c r="B1002" s="26" t="s">
        <v>4291</v>
      </c>
      <c r="C1002" s="26" t="s">
        <v>150</v>
      </c>
      <c r="D1002" s="26" t="s">
        <v>154</v>
      </c>
      <c r="E1002" s="26" t="s">
        <v>4413</v>
      </c>
      <c r="F1002">
        <v>1</v>
      </c>
      <c r="H1002">
        <v>267</v>
      </c>
    </row>
    <row r="1003" spans="1:8">
      <c r="A1003" t="s">
        <v>4414</v>
      </c>
      <c r="B1003" s="26" t="s">
        <v>4291</v>
      </c>
      <c r="C1003" s="26" t="s">
        <v>150</v>
      </c>
      <c r="D1003" s="26" t="s">
        <v>154</v>
      </c>
      <c r="E1003" s="26" t="s">
        <v>4415</v>
      </c>
      <c r="F1003">
        <v>1</v>
      </c>
      <c r="H1003">
        <v>267</v>
      </c>
    </row>
    <row r="1004" spans="1:8">
      <c r="A1004" t="s">
        <v>4416</v>
      </c>
      <c r="B1004" s="26" t="s">
        <v>4291</v>
      </c>
      <c r="C1004" s="26" t="s">
        <v>150</v>
      </c>
      <c r="D1004" s="26" t="s">
        <v>154</v>
      </c>
      <c r="E1004" s="26" t="s">
        <v>4417</v>
      </c>
      <c r="F1004">
        <v>1</v>
      </c>
      <c r="H1004">
        <v>267</v>
      </c>
    </row>
    <row r="1005" spans="1:8">
      <c r="A1005" t="s">
        <v>4418</v>
      </c>
      <c r="B1005" s="26" t="s">
        <v>4291</v>
      </c>
      <c r="C1005" s="26" t="s">
        <v>150</v>
      </c>
      <c r="D1005" s="26" t="s">
        <v>154</v>
      </c>
      <c r="E1005" s="26" t="s">
        <v>4419</v>
      </c>
      <c r="F1005">
        <v>1</v>
      </c>
      <c r="H1005">
        <v>267</v>
      </c>
    </row>
    <row r="1006" spans="1:8">
      <c r="A1006" t="s">
        <v>4420</v>
      </c>
      <c r="B1006" s="26" t="s">
        <v>4291</v>
      </c>
      <c r="C1006" s="26" t="s">
        <v>150</v>
      </c>
      <c r="D1006" s="26" t="s">
        <v>154</v>
      </c>
      <c r="E1006" s="26" t="s">
        <v>4421</v>
      </c>
      <c r="F1006">
        <v>1</v>
      </c>
      <c r="H1006">
        <v>267</v>
      </c>
    </row>
    <row r="1007" spans="1:8">
      <c r="A1007" t="s">
        <v>4422</v>
      </c>
      <c r="B1007" s="26" t="s">
        <v>4291</v>
      </c>
      <c r="C1007" s="26" t="s">
        <v>150</v>
      </c>
      <c r="D1007" s="26" t="s">
        <v>154</v>
      </c>
      <c r="E1007" s="26" t="s">
        <v>4423</v>
      </c>
      <c r="F1007">
        <v>1</v>
      </c>
      <c r="H1007">
        <v>267</v>
      </c>
    </row>
    <row r="1008" spans="1:8">
      <c r="A1008" t="s">
        <v>4424</v>
      </c>
      <c r="B1008" s="26" t="s">
        <v>4291</v>
      </c>
      <c r="C1008" s="26" t="s">
        <v>150</v>
      </c>
      <c r="D1008" s="26" t="s">
        <v>154</v>
      </c>
      <c r="E1008" s="26" t="s">
        <v>4425</v>
      </c>
      <c r="F1008">
        <v>1</v>
      </c>
      <c r="H1008">
        <v>267</v>
      </c>
    </row>
    <row r="1009" spans="1:8">
      <c r="A1009" t="s">
        <v>4426</v>
      </c>
      <c r="B1009" s="26" t="s">
        <v>4291</v>
      </c>
      <c r="C1009" s="26" t="s">
        <v>150</v>
      </c>
      <c r="D1009" s="26" t="s">
        <v>154</v>
      </c>
      <c r="E1009" s="26" t="s">
        <v>4427</v>
      </c>
      <c r="F1009">
        <v>1</v>
      </c>
      <c r="H1009">
        <v>267</v>
      </c>
    </row>
    <row r="1010" spans="1:8">
      <c r="A1010" t="s">
        <v>4428</v>
      </c>
      <c r="B1010" s="26" t="s">
        <v>4291</v>
      </c>
      <c r="C1010" s="26" t="s">
        <v>150</v>
      </c>
      <c r="D1010" s="26" t="s">
        <v>154</v>
      </c>
      <c r="E1010" s="26" t="s">
        <v>4429</v>
      </c>
      <c r="F1010">
        <v>1</v>
      </c>
      <c r="H1010">
        <v>267</v>
      </c>
    </row>
    <row r="1011" spans="1:8">
      <c r="A1011" t="s">
        <v>4430</v>
      </c>
      <c r="B1011" s="26" t="s">
        <v>4291</v>
      </c>
      <c r="C1011" s="26" t="s">
        <v>150</v>
      </c>
      <c r="D1011" s="26" t="s">
        <v>154</v>
      </c>
      <c r="E1011" s="26" t="s">
        <v>4431</v>
      </c>
      <c r="F1011">
        <v>1</v>
      </c>
      <c r="H1011">
        <v>267</v>
      </c>
    </row>
    <row r="1012" spans="1:8">
      <c r="A1012" t="s">
        <v>4432</v>
      </c>
      <c r="B1012" s="26" t="s">
        <v>4291</v>
      </c>
      <c r="C1012" s="26" t="s">
        <v>150</v>
      </c>
      <c r="D1012" s="26" t="s">
        <v>154</v>
      </c>
      <c r="E1012" s="26" t="s">
        <v>4433</v>
      </c>
      <c r="F1012">
        <v>1</v>
      </c>
      <c r="H1012">
        <v>267</v>
      </c>
    </row>
    <row r="1013" spans="1:8">
      <c r="A1013" t="s">
        <v>4434</v>
      </c>
      <c r="B1013" s="26" t="s">
        <v>4291</v>
      </c>
      <c r="C1013" s="26" t="s">
        <v>150</v>
      </c>
      <c r="D1013" s="26" t="s">
        <v>154</v>
      </c>
      <c r="E1013" s="26" t="s">
        <v>4435</v>
      </c>
      <c r="F1013">
        <v>1</v>
      </c>
      <c r="H1013">
        <v>267</v>
      </c>
    </row>
    <row r="1014" spans="1:8">
      <c r="A1014" t="s">
        <v>4436</v>
      </c>
      <c r="B1014" s="26" t="s">
        <v>4291</v>
      </c>
      <c r="C1014" s="26" t="s">
        <v>150</v>
      </c>
      <c r="D1014" s="26" t="s">
        <v>154</v>
      </c>
      <c r="E1014" s="26" t="s">
        <v>4437</v>
      </c>
      <c r="F1014">
        <v>1</v>
      </c>
      <c r="H1014">
        <v>267</v>
      </c>
    </row>
    <row r="1015" spans="1:8">
      <c r="A1015" t="s">
        <v>4438</v>
      </c>
      <c r="B1015" s="26" t="s">
        <v>4291</v>
      </c>
      <c r="C1015" s="26" t="s">
        <v>150</v>
      </c>
      <c r="D1015" s="26" t="s">
        <v>154</v>
      </c>
      <c r="E1015" s="26" t="s">
        <v>4439</v>
      </c>
      <c r="F1015">
        <v>1</v>
      </c>
      <c r="H1015">
        <v>267</v>
      </c>
    </row>
    <row r="1016" spans="1:8">
      <c r="A1016" t="s">
        <v>4440</v>
      </c>
      <c r="B1016" s="26" t="s">
        <v>4291</v>
      </c>
      <c r="C1016" s="26" t="s">
        <v>150</v>
      </c>
      <c r="D1016" s="26" t="s">
        <v>154</v>
      </c>
      <c r="E1016" s="26" t="s">
        <v>4441</v>
      </c>
      <c r="F1016">
        <v>1</v>
      </c>
      <c r="H1016">
        <v>267</v>
      </c>
    </row>
    <row r="1017" spans="1:8">
      <c r="A1017" t="s">
        <v>4442</v>
      </c>
      <c r="B1017" s="26" t="s">
        <v>4291</v>
      </c>
      <c r="C1017" s="26" t="s">
        <v>150</v>
      </c>
      <c r="D1017" s="26" t="s">
        <v>154</v>
      </c>
      <c r="E1017" s="26" t="s">
        <v>4443</v>
      </c>
      <c r="F1017">
        <v>1</v>
      </c>
      <c r="H1017">
        <v>267</v>
      </c>
    </row>
    <row r="1018" spans="1:8">
      <c r="A1018" t="s">
        <v>4444</v>
      </c>
      <c r="B1018" s="26" t="s">
        <v>4291</v>
      </c>
      <c r="C1018" s="26" t="s">
        <v>150</v>
      </c>
      <c r="D1018" s="26" t="s">
        <v>154</v>
      </c>
      <c r="E1018" s="26" t="s">
        <v>4445</v>
      </c>
      <c r="F1018">
        <v>1</v>
      </c>
      <c r="H1018">
        <v>267</v>
      </c>
    </row>
    <row r="1019" spans="1:8">
      <c r="A1019" t="s">
        <v>4446</v>
      </c>
      <c r="B1019" s="26" t="s">
        <v>4291</v>
      </c>
      <c r="C1019" s="26" t="s">
        <v>150</v>
      </c>
      <c r="D1019" s="26" t="s">
        <v>154</v>
      </c>
      <c r="E1019" s="26" t="s">
        <v>4447</v>
      </c>
      <c r="F1019">
        <v>1</v>
      </c>
      <c r="H1019">
        <v>267</v>
      </c>
    </row>
    <row r="1020" spans="1:8">
      <c r="A1020" t="s">
        <v>4448</v>
      </c>
      <c r="B1020" s="26" t="s">
        <v>4291</v>
      </c>
      <c r="C1020" s="26" t="s">
        <v>150</v>
      </c>
      <c r="D1020" s="26" t="s">
        <v>154</v>
      </c>
      <c r="E1020" s="26" t="s">
        <v>4449</v>
      </c>
      <c r="F1020">
        <v>1</v>
      </c>
      <c r="H1020">
        <v>267</v>
      </c>
    </row>
    <row r="1021" spans="1:8">
      <c r="A1021" t="s">
        <v>4450</v>
      </c>
      <c r="B1021" s="26" t="s">
        <v>4291</v>
      </c>
      <c r="C1021" s="26" t="s">
        <v>150</v>
      </c>
      <c r="D1021" s="26" t="s">
        <v>154</v>
      </c>
      <c r="E1021" s="26" t="s">
        <v>4451</v>
      </c>
      <c r="F1021">
        <v>1</v>
      </c>
      <c r="H1021">
        <v>267</v>
      </c>
    </row>
    <row r="1022" spans="1:8">
      <c r="A1022" t="s">
        <v>4452</v>
      </c>
      <c r="B1022" s="26" t="s">
        <v>4291</v>
      </c>
      <c r="C1022" s="26" t="s">
        <v>150</v>
      </c>
      <c r="D1022" s="26" t="s">
        <v>154</v>
      </c>
      <c r="E1022" s="26" t="s">
        <v>4453</v>
      </c>
      <c r="F1022">
        <v>1</v>
      </c>
      <c r="H1022">
        <v>267</v>
      </c>
    </row>
    <row r="1023" spans="1:8">
      <c r="A1023" t="s">
        <v>4454</v>
      </c>
      <c r="B1023" s="26" t="s">
        <v>4291</v>
      </c>
      <c r="C1023" s="26" t="s">
        <v>150</v>
      </c>
      <c r="D1023" s="26" t="s">
        <v>154</v>
      </c>
      <c r="E1023" s="26" t="s">
        <v>4455</v>
      </c>
      <c r="F1023">
        <v>1</v>
      </c>
      <c r="H1023">
        <v>267</v>
      </c>
    </row>
    <row r="1024" spans="1:8">
      <c r="A1024" t="s">
        <v>4456</v>
      </c>
      <c r="B1024" s="26" t="s">
        <v>4291</v>
      </c>
      <c r="C1024" s="26" t="s">
        <v>150</v>
      </c>
      <c r="D1024" s="26" t="s">
        <v>154</v>
      </c>
      <c r="E1024" s="26" t="s">
        <v>4457</v>
      </c>
      <c r="F1024">
        <v>1</v>
      </c>
      <c r="H1024">
        <v>267</v>
      </c>
    </row>
    <row r="1025" spans="1:8">
      <c r="A1025" t="s">
        <v>1908</v>
      </c>
      <c r="B1025" s="26" t="s">
        <v>4458</v>
      </c>
      <c r="C1025" s="26" t="s">
        <v>150</v>
      </c>
      <c r="D1025" s="26" t="s">
        <v>154</v>
      </c>
      <c r="E1025" s="26"/>
      <c r="F1025">
        <v>16</v>
      </c>
      <c r="H1025">
        <v>267</v>
      </c>
    </row>
    <row r="1026" spans="1:8">
      <c r="A1026" t="s">
        <v>4459</v>
      </c>
      <c r="B1026" s="26" t="s">
        <v>4458</v>
      </c>
      <c r="C1026" s="26" t="s">
        <v>150</v>
      </c>
      <c r="D1026" s="26" t="s">
        <v>154</v>
      </c>
      <c r="E1026" s="26" t="s">
        <v>4460</v>
      </c>
      <c r="F1026">
        <v>1</v>
      </c>
      <c r="H1026">
        <v>267</v>
      </c>
    </row>
    <row r="1027" spans="1:8">
      <c r="A1027" t="s">
        <v>4461</v>
      </c>
      <c r="B1027" s="26" t="s">
        <v>4458</v>
      </c>
      <c r="C1027" s="26" t="s">
        <v>150</v>
      </c>
      <c r="D1027" s="26" t="s">
        <v>154</v>
      </c>
      <c r="E1027" s="26" t="s">
        <v>4462</v>
      </c>
      <c r="F1027">
        <v>1</v>
      </c>
      <c r="H1027">
        <v>267</v>
      </c>
    </row>
    <row r="1028" spans="1:8">
      <c r="A1028" t="s">
        <v>4463</v>
      </c>
      <c r="B1028" s="26" t="s">
        <v>4458</v>
      </c>
      <c r="C1028" s="26" t="s">
        <v>150</v>
      </c>
      <c r="D1028" s="26" t="s">
        <v>154</v>
      </c>
      <c r="E1028" s="26" t="s">
        <v>4464</v>
      </c>
      <c r="F1028">
        <v>1</v>
      </c>
      <c r="H1028">
        <v>267</v>
      </c>
    </row>
    <row r="1029" spans="1:8">
      <c r="A1029" t="s">
        <v>4465</v>
      </c>
      <c r="B1029" s="26" t="s">
        <v>4458</v>
      </c>
      <c r="C1029" s="26" t="s">
        <v>150</v>
      </c>
      <c r="D1029" s="26" t="s">
        <v>154</v>
      </c>
      <c r="E1029" s="26" t="s">
        <v>4466</v>
      </c>
      <c r="F1029">
        <v>1</v>
      </c>
      <c r="H1029">
        <v>267</v>
      </c>
    </row>
    <row r="1030" spans="1:8">
      <c r="A1030" t="s">
        <v>4467</v>
      </c>
      <c r="B1030" s="26" t="s">
        <v>4458</v>
      </c>
      <c r="C1030" s="26" t="s">
        <v>150</v>
      </c>
      <c r="D1030" s="26" t="s">
        <v>154</v>
      </c>
      <c r="E1030" s="26" t="s">
        <v>4468</v>
      </c>
      <c r="F1030">
        <v>1</v>
      </c>
      <c r="H1030">
        <v>267</v>
      </c>
    </row>
    <row r="1031" spans="1:8">
      <c r="A1031" t="s">
        <v>4469</v>
      </c>
      <c r="B1031" s="26" t="s">
        <v>4458</v>
      </c>
      <c r="C1031" s="26" t="s">
        <v>150</v>
      </c>
      <c r="D1031" s="26" t="s">
        <v>154</v>
      </c>
      <c r="E1031" s="26" t="s">
        <v>4470</v>
      </c>
      <c r="F1031">
        <v>1</v>
      </c>
      <c r="H1031">
        <v>267</v>
      </c>
    </row>
    <row r="1032" spans="1:8">
      <c r="A1032" t="s">
        <v>4471</v>
      </c>
      <c r="B1032" s="26" t="s">
        <v>4458</v>
      </c>
      <c r="C1032" s="26" t="s">
        <v>150</v>
      </c>
      <c r="D1032" s="26" t="s">
        <v>154</v>
      </c>
      <c r="E1032" s="26" t="s">
        <v>4472</v>
      </c>
      <c r="F1032">
        <v>1</v>
      </c>
      <c r="H1032">
        <v>267</v>
      </c>
    </row>
    <row r="1033" spans="1:8">
      <c r="A1033" t="s">
        <v>4473</v>
      </c>
      <c r="B1033" s="26" t="s">
        <v>4458</v>
      </c>
      <c r="C1033" s="26" t="s">
        <v>150</v>
      </c>
      <c r="D1033" s="26" t="s">
        <v>154</v>
      </c>
      <c r="E1033" s="26" t="s">
        <v>4474</v>
      </c>
      <c r="F1033">
        <v>1</v>
      </c>
      <c r="H1033">
        <v>267</v>
      </c>
    </row>
    <row r="1034" spans="1:8">
      <c r="A1034" t="s">
        <v>4475</v>
      </c>
      <c r="B1034" s="26" t="s">
        <v>4458</v>
      </c>
      <c r="C1034" s="26" t="s">
        <v>150</v>
      </c>
      <c r="D1034" s="26" t="s">
        <v>154</v>
      </c>
      <c r="E1034" s="26" t="s">
        <v>4476</v>
      </c>
      <c r="F1034">
        <v>1</v>
      </c>
      <c r="H1034">
        <v>267</v>
      </c>
    </row>
    <row r="1035" spans="1:8">
      <c r="A1035" t="s">
        <v>4477</v>
      </c>
      <c r="B1035" s="26" t="s">
        <v>4458</v>
      </c>
      <c r="C1035" s="26" t="s">
        <v>150</v>
      </c>
      <c r="D1035" s="26" t="s">
        <v>154</v>
      </c>
      <c r="E1035" s="26" t="s">
        <v>4478</v>
      </c>
      <c r="F1035">
        <v>1</v>
      </c>
      <c r="H1035">
        <v>267</v>
      </c>
    </row>
    <row r="1036" spans="1:8">
      <c r="A1036" t="s">
        <v>4479</v>
      </c>
      <c r="B1036" s="26" t="s">
        <v>4458</v>
      </c>
      <c r="C1036" s="26" t="s">
        <v>150</v>
      </c>
      <c r="D1036" s="26" t="s">
        <v>154</v>
      </c>
      <c r="E1036" s="26" t="s">
        <v>4480</v>
      </c>
      <c r="F1036">
        <v>1</v>
      </c>
      <c r="H1036">
        <v>267</v>
      </c>
    </row>
    <row r="1037" spans="1:8">
      <c r="A1037" t="s">
        <v>4481</v>
      </c>
      <c r="B1037" s="26" t="s">
        <v>4458</v>
      </c>
      <c r="C1037" s="26" t="s">
        <v>150</v>
      </c>
      <c r="D1037" s="26" t="s">
        <v>154</v>
      </c>
      <c r="E1037" s="26" t="s">
        <v>4482</v>
      </c>
      <c r="F1037">
        <v>1</v>
      </c>
      <c r="H1037">
        <v>267</v>
      </c>
    </row>
    <row r="1038" spans="1:8">
      <c r="A1038" t="s">
        <v>4483</v>
      </c>
      <c r="B1038" s="26" t="s">
        <v>4458</v>
      </c>
      <c r="C1038" s="26" t="s">
        <v>150</v>
      </c>
      <c r="D1038" s="26" t="s">
        <v>154</v>
      </c>
      <c r="E1038" s="26" t="s">
        <v>4484</v>
      </c>
      <c r="F1038">
        <v>1</v>
      </c>
      <c r="H1038">
        <v>267</v>
      </c>
    </row>
    <row r="1039" spans="1:8">
      <c r="A1039" t="s">
        <v>4485</v>
      </c>
      <c r="B1039" s="26" t="s">
        <v>4458</v>
      </c>
      <c r="C1039" s="26" t="s">
        <v>150</v>
      </c>
      <c r="D1039" s="26" t="s">
        <v>154</v>
      </c>
      <c r="E1039" s="26" t="s">
        <v>4486</v>
      </c>
      <c r="F1039">
        <v>1</v>
      </c>
      <c r="H1039">
        <v>267</v>
      </c>
    </row>
    <row r="1040" spans="1:8">
      <c r="A1040" t="s">
        <v>4487</v>
      </c>
      <c r="B1040" s="26" t="s">
        <v>4458</v>
      </c>
      <c r="C1040" s="26" t="s">
        <v>150</v>
      </c>
      <c r="D1040" s="26" t="s">
        <v>154</v>
      </c>
      <c r="E1040" s="26" t="s">
        <v>4488</v>
      </c>
      <c r="F1040">
        <v>1</v>
      </c>
      <c r="H1040">
        <v>267</v>
      </c>
    </row>
    <row r="1041" spans="1:8">
      <c r="A1041" t="s">
        <v>4489</v>
      </c>
      <c r="B1041" s="26" t="s">
        <v>4458</v>
      </c>
      <c r="C1041" s="26" t="s">
        <v>150</v>
      </c>
      <c r="D1041" s="26" t="s">
        <v>154</v>
      </c>
      <c r="E1041" s="26" t="s">
        <v>4490</v>
      </c>
      <c r="F1041">
        <v>1</v>
      </c>
      <c r="H1041">
        <v>267</v>
      </c>
    </row>
    <row r="1042" spans="1:8">
      <c r="A1042" t="s">
        <v>4491</v>
      </c>
      <c r="B1042" s="26" t="s">
        <v>4492</v>
      </c>
      <c r="C1042" s="26" t="s">
        <v>150</v>
      </c>
      <c r="D1042" s="26" t="s">
        <v>154</v>
      </c>
      <c r="E1042" s="26"/>
      <c r="F1042">
        <v>483.697</v>
      </c>
      <c r="H1042">
        <v>267</v>
      </c>
    </row>
    <row r="1043" spans="1:8">
      <c r="A1043" t="s">
        <v>4493</v>
      </c>
      <c r="B1043" s="26" t="s">
        <v>4492</v>
      </c>
      <c r="C1043" s="26" t="s">
        <v>150</v>
      </c>
      <c r="D1043" s="26" t="s">
        <v>154</v>
      </c>
      <c r="E1043" s="26" t="s">
        <v>4494</v>
      </c>
      <c r="F1043">
        <v>86.162000000000006</v>
      </c>
      <c r="H1043">
        <v>267</v>
      </c>
    </row>
    <row r="1044" spans="1:8">
      <c r="A1044" t="s">
        <v>4495</v>
      </c>
      <c r="B1044" s="26" t="s">
        <v>4492</v>
      </c>
      <c r="C1044" s="26" t="s">
        <v>150</v>
      </c>
      <c r="D1044" s="26" t="s">
        <v>154</v>
      </c>
      <c r="E1044" s="26" t="s">
        <v>4496</v>
      </c>
      <c r="F1044">
        <v>85.302000000000007</v>
      </c>
      <c r="H1044">
        <v>267</v>
      </c>
    </row>
    <row r="1045" spans="1:8">
      <c r="A1045" t="s">
        <v>4497</v>
      </c>
      <c r="B1045" s="26" t="s">
        <v>4492</v>
      </c>
      <c r="C1045" s="26" t="s">
        <v>150</v>
      </c>
      <c r="D1045" s="26" t="s">
        <v>154</v>
      </c>
      <c r="E1045" s="26" t="s">
        <v>4498</v>
      </c>
      <c r="F1045">
        <v>175.00299999999999</v>
      </c>
      <c r="H1045">
        <v>267</v>
      </c>
    </row>
    <row r="1046" spans="1:8">
      <c r="A1046" t="s">
        <v>4499</v>
      </c>
      <c r="B1046" s="26" t="s">
        <v>4492</v>
      </c>
      <c r="C1046" s="26" t="s">
        <v>150</v>
      </c>
      <c r="D1046" s="26" t="s">
        <v>154</v>
      </c>
      <c r="E1046" s="26" t="s">
        <v>4500</v>
      </c>
      <c r="F1046">
        <v>137.22999999999999</v>
      </c>
      <c r="H1046">
        <v>267</v>
      </c>
    </row>
    <row r="1048" spans="1:8">
      <c r="A1048" s="52" t="s">
        <v>2</v>
      </c>
      <c r="B1048" s="53"/>
      <c r="C1048" s="53"/>
      <c r="D1048" s="53"/>
      <c r="E1048" s="53"/>
      <c r="F1048" s="53"/>
      <c r="G1048" s="53"/>
      <c r="H1048" s="53"/>
    </row>
    <row r="1049" spans="1:8">
      <c r="A1049" s="53"/>
      <c r="B1049" s="54"/>
      <c r="C1049" s="54"/>
      <c r="D1049" s="54"/>
      <c r="E1049" s="54"/>
      <c r="F1049" s="54"/>
      <c r="G1049" s="54"/>
      <c r="H1049" s="53"/>
    </row>
    <row r="1050" spans="1:8">
      <c r="A1050" s="53"/>
      <c r="B1050" s="53"/>
      <c r="C1050" s="53"/>
      <c r="D1050" s="53"/>
      <c r="E1050" s="53"/>
      <c r="F1050" s="53"/>
      <c r="G1050" s="53"/>
      <c r="H1050" s="53"/>
    </row>
    <row r="1051" spans="1:8">
      <c r="A1051" s="27"/>
      <c r="B1051" s="27"/>
      <c r="C1051" s="27"/>
      <c r="D1051" s="27"/>
      <c r="E1051" s="27"/>
      <c r="F1051" s="27"/>
      <c r="G1051" s="27"/>
      <c r="H1051" s="27"/>
    </row>
    <row r="1052" spans="1:8">
      <c r="A1052" s="55" t="s">
        <v>3</v>
      </c>
      <c r="B1052" s="53"/>
      <c r="C1052" s="53"/>
      <c r="D1052" s="53"/>
      <c r="E1052" s="53"/>
      <c r="F1052" s="53"/>
      <c r="G1052" s="53"/>
      <c r="H1052" s="53"/>
    </row>
    <row r="1053" spans="1:8">
      <c r="A1053" s="53"/>
      <c r="B1053" s="54"/>
      <c r="C1053" s="54"/>
      <c r="D1053" s="54"/>
      <c r="E1053" s="54"/>
      <c r="F1053" s="54"/>
      <c r="G1053" s="54"/>
      <c r="H1053" s="53"/>
    </row>
    <row r="1054" spans="1:8">
      <c r="A1054" s="53"/>
      <c r="B1054" s="54"/>
      <c r="C1054" s="54"/>
      <c r="D1054" s="54"/>
      <c r="E1054" s="54"/>
      <c r="F1054" s="54"/>
      <c r="G1054" s="54"/>
      <c r="H1054" s="53"/>
    </row>
    <row r="1055" spans="1:8">
      <c r="A1055" s="53"/>
      <c r="B1055" s="53"/>
      <c r="C1055" s="53"/>
      <c r="D1055" s="53"/>
      <c r="E1055" s="53"/>
      <c r="F1055" s="53"/>
      <c r="G1055" s="53"/>
      <c r="H1055" s="53"/>
    </row>
  </sheetData>
  <mergeCells count="4">
    <mergeCell ref="A1048:H1050"/>
    <mergeCell ref="A4:H4"/>
    <mergeCell ref="A1:H3"/>
    <mergeCell ref="A1052:H1055"/>
  </mergeCells>
  <pageMargins left="0.7" right="0.7" top="0.75" bottom="0.75" header="0.3" footer="0.3"/>
  <pageSetup paperSize="9" scale="40"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M553"/>
  <sheetViews>
    <sheetView topLeftCell="A530" zoomScaleNormal="100" workbookViewId="0">
      <selection activeCell="A546" sqref="A546:M548"/>
    </sheetView>
  </sheetViews>
  <sheetFormatPr defaultRowHeight="13.8"/>
  <cols>
    <col min="1" max="1" width="24" customWidth="1"/>
    <col min="2" max="2" width="26" customWidth="1"/>
    <col min="3" max="3" width="8" customWidth="1"/>
    <col min="4" max="6" width="14" customWidth="1"/>
    <col min="7" max="7" width="13" customWidth="1"/>
    <col min="8" max="8" width="32" customWidth="1"/>
    <col min="9" max="9" width="34" customWidth="1"/>
    <col min="10" max="10" width="14" customWidth="1"/>
    <col min="11" max="11" width="10" customWidth="1"/>
    <col min="12" max="12" width="24" customWidth="1"/>
    <col min="13" max="13" width="9" customWidth="1"/>
  </cols>
  <sheetData>
    <row r="1" spans="1:13">
      <c r="A1" s="57"/>
      <c r="B1" s="57"/>
      <c r="C1" s="57"/>
      <c r="D1" s="57"/>
      <c r="E1" s="57"/>
      <c r="F1" s="57"/>
      <c r="G1" s="57"/>
      <c r="H1" s="57"/>
      <c r="I1" s="57"/>
      <c r="J1" s="57"/>
      <c r="K1" s="57"/>
      <c r="L1" s="57"/>
      <c r="M1" s="57"/>
    </row>
    <row r="2" spans="1:13">
      <c r="A2" s="57"/>
      <c r="B2" s="58"/>
      <c r="C2" s="58"/>
      <c r="D2" s="58"/>
      <c r="E2" s="58"/>
      <c r="F2" s="58"/>
      <c r="G2" s="58"/>
      <c r="H2" s="58"/>
      <c r="I2" s="58"/>
      <c r="J2" s="58"/>
      <c r="K2" s="58"/>
      <c r="L2" s="57"/>
      <c r="M2" s="57"/>
    </row>
    <row r="3" spans="1:13" ht="42.15" customHeight="1">
      <c r="A3" s="57"/>
      <c r="B3" s="57"/>
      <c r="C3" s="57"/>
      <c r="D3" s="57"/>
      <c r="E3" s="57"/>
      <c r="F3" s="57"/>
      <c r="G3" s="57"/>
      <c r="H3" s="57"/>
      <c r="I3" s="57"/>
      <c r="J3" s="57"/>
      <c r="K3" s="57"/>
      <c r="L3" s="57"/>
      <c r="M3" s="57"/>
    </row>
    <row r="4" spans="1:13">
      <c r="A4" s="69" t="s">
        <v>4501</v>
      </c>
      <c r="B4" s="57"/>
      <c r="C4" s="57"/>
      <c r="D4" s="57"/>
      <c r="E4" s="57"/>
      <c r="F4" s="57"/>
      <c r="G4" s="57"/>
      <c r="H4" s="57"/>
      <c r="I4" s="57"/>
      <c r="J4" s="57"/>
      <c r="K4" s="57"/>
      <c r="L4" s="57"/>
      <c r="M4" s="57"/>
    </row>
    <row r="6" spans="1:13">
      <c r="A6" s="25" t="s">
        <v>4502</v>
      </c>
      <c r="B6" s="25" t="s">
        <v>4503</v>
      </c>
      <c r="C6" s="25" t="s">
        <v>4504</v>
      </c>
      <c r="D6" s="25" t="s">
        <v>4505</v>
      </c>
      <c r="E6" s="25" t="s">
        <v>4506</v>
      </c>
      <c r="F6" s="25" t="s">
        <v>4507</v>
      </c>
      <c r="G6" s="25" t="s">
        <v>158</v>
      </c>
      <c r="H6" s="25" t="s">
        <v>5</v>
      </c>
      <c r="I6" s="25" t="s">
        <v>4508</v>
      </c>
      <c r="J6" s="25" t="s">
        <v>2637</v>
      </c>
      <c r="K6" s="25" t="s">
        <v>2638</v>
      </c>
      <c r="L6" s="25" t="s">
        <v>4509</v>
      </c>
      <c r="M6" s="25" t="s">
        <v>2639</v>
      </c>
    </row>
    <row r="7" spans="1:13">
      <c r="A7" s="26" t="s">
        <v>4510</v>
      </c>
      <c r="B7" s="26" t="s">
        <v>4511</v>
      </c>
      <c r="C7" s="26" t="s">
        <v>4512</v>
      </c>
      <c r="D7" s="26" t="s">
        <v>4513</v>
      </c>
      <c r="E7" s="26" t="s">
        <v>4513</v>
      </c>
      <c r="F7" s="26" t="s">
        <v>2172</v>
      </c>
      <c r="G7" s="26" t="s">
        <v>4514</v>
      </c>
      <c r="H7" s="26" t="s">
        <v>4515</v>
      </c>
      <c r="I7" s="26" t="s">
        <v>4516</v>
      </c>
      <c r="J7" s="26">
        <v>4</v>
      </c>
      <c r="K7" s="26" t="s">
        <v>4517</v>
      </c>
      <c r="L7" s="26" t="s">
        <v>4518</v>
      </c>
      <c r="M7" s="26">
        <v>268</v>
      </c>
    </row>
    <row r="8" spans="1:13">
      <c r="A8" s="26" t="s">
        <v>4510</v>
      </c>
      <c r="B8" s="26" t="s">
        <v>4511</v>
      </c>
      <c r="C8" s="26" t="s">
        <v>4519</v>
      </c>
      <c r="D8" s="26" t="s">
        <v>4513</v>
      </c>
      <c r="E8" s="26" t="s">
        <v>4513</v>
      </c>
      <c r="F8" s="26" t="s">
        <v>2172</v>
      </c>
      <c r="G8" s="26" t="s">
        <v>4520</v>
      </c>
      <c r="H8" s="26" t="s">
        <v>4515</v>
      </c>
      <c r="I8" s="26" t="s">
        <v>4521</v>
      </c>
      <c r="J8" s="26">
        <v>4</v>
      </c>
      <c r="K8" s="26" t="s">
        <v>4517</v>
      </c>
      <c r="L8" s="26" t="s">
        <v>4518</v>
      </c>
      <c r="M8" s="26">
        <v>268</v>
      </c>
    </row>
    <row r="9" spans="1:13">
      <c r="A9" s="26" t="s">
        <v>4510</v>
      </c>
      <c r="B9" s="26" t="s">
        <v>4511</v>
      </c>
      <c r="C9" s="26" t="s">
        <v>4522</v>
      </c>
      <c r="D9" s="26" t="s">
        <v>4513</v>
      </c>
      <c r="E9" s="26" t="s">
        <v>4513</v>
      </c>
      <c r="F9" s="26" t="s">
        <v>2172</v>
      </c>
      <c r="G9" s="26" t="s">
        <v>4523</v>
      </c>
      <c r="H9" s="26" t="s">
        <v>4524</v>
      </c>
      <c r="I9" s="26" t="s">
        <v>4516</v>
      </c>
      <c r="J9" s="26">
        <v>4</v>
      </c>
      <c r="K9" s="26" t="s">
        <v>4517</v>
      </c>
      <c r="L9" s="26" t="s">
        <v>4518</v>
      </c>
      <c r="M9" s="26">
        <v>268</v>
      </c>
    </row>
    <row r="10" spans="1:13">
      <c r="A10" s="26" t="s">
        <v>4510</v>
      </c>
      <c r="B10" s="26" t="s">
        <v>4511</v>
      </c>
      <c r="C10" s="26" t="s">
        <v>4525</v>
      </c>
      <c r="D10" s="26" t="s">
        <v>4513</v>
      </c>
      <c r="E10" s="26" t="s">
        <v>4513</v>
      </c>
      <c r="F10" s="26" t="s">
        <v>2172</v>
      </c>
      <c r="G10" s="26" t="s">
        <v>4526</v>
      </c>
      <c r="H10" s="26" t="s">
        <v>4524</v>
      </c>
      <c r="I10" s="26" t="s">
        <v>4521</v>
      </c>
      <c r="J10" s="26">
        <v>4</v>
      </c>
      <c r="K10" s="26" t="s">
        <v>4517</v>
      </c>
      <c r="L10" s="26" t="s">
        <v>4518</v>
      </c>
      <c r="M10" s="26">
        <v>268</v>
      </c>
    </row>
    <row r="11" spans="1:13">
      <c r="A11" s="26" t="s">
        <v>4510</v>
      </c>
      <c r="B11" s="26" t="s">
        <v>4511</v>
      </c>
      <c r="C11" s="26" t="s">
        <v>4527</v>
      </c>
      <c r="D11" s="26" t="s">
        <v>4513</v>
      </c>
      <c r="E11" s="26" t="s">
        <v>4513</v>
      </c>
      <c r="F11" s="26" t="s">
        <v>2172</v>
      </c>
      <c r="G11" s="26" t="s">
        <v>4528</v>
      </c>
      <c r="H11" s="26" t="s">
        <v>4529</v>
      </c>
      <c r="I11" s="26" t="s">
        <v>4530</v>
      </c>
      <c r="J11" s="26">
        <v>188</v>
      </c>
      <c r="K11" s="26" t="s">
        <v>4517</v>
      </c>
      <c r="L11" s="26" t="s">
        <v>1474</v>
      </c>
      <c r="M11" s="26">
        <v>268</v>
      </c>
    </row>
    <row r="12" spans="1:13">
      <c r="A12" s="26" t="s">
        <v>4510</v>
      </c>
      <c r="B12" s="26" t="s">
        <v>4511</v>
      </c>
      <c r="C12" s="26" t="s">
        <v>4531</v>
      </c>
      <c r="D12" s="26" t="s">
        <v>4513</v>
      </c>
      <c r="E12" s="26" t="s">
        <v>4513</v>
      </c>
      <c r="F12" s="26" t="s">
        <v>2172</v>
      </c>
      <c r="G12" s="26" t="s">
        <v>4532</v>
      </c>
      <c r="H12" s="26" t="s">
        <v>4529</v>
      </c>
      <c r="I12" s="26" t="s">
        <v>4533</v>
      </c>
      <c r="J12" s="26">
        <v>104</v>
      </c>
      <c r="K12" s="26" t="s">
        <v>4517</v>
      </c>
      <c r="L12" s="26" t="s">
        <v>1477</v>
      </c>
      <c r="M12" s="26">
        <v>268</v>
      </c>
    </row>
    <row r="13" spans="1:13">
      <c r="A13" s="26" t="s">
        <v>4510</v>
      </c>
      <c r="B13" s="26" t="s">
        <v>4511</v>
      </c>
      <c r="C13" s="26" t="s">
        <v>4534</v>
      </c>
      <c r="D13" s="26" t="s">
        <v>4513</v>
      </c>
      <c r="E13" s="26" t="s">
        <v>4513</v>
      </c>
      <c r="F13" s="26" t="s">
        <v>2172</v>
      </c>
      <c r="G13" s="26" t="s">
        <v>4535</v>
      </c>
      <c r="H13" s="26" t="s">
        <v>4536</v>
      </c>
      <c r="I13" s="26" t="s">
        <v>4537</v>
      </c>
      <c r="J13" s="26">
        <v>387</v>
      </c>
      <c r="K13" s="26" t="s">
        <v>4517</v>
      </c>
      <c r="L13" s="26" t="s">
        <v>1480</v>
      </c>
      <c r="M13" s="26">
        <v>268</v>
      </c>
    </row>
    <row r="14" spans="1:13">
      <c r="A14" s="26" t="s">
        <v>4510</v>
      </c>
      <c r="B14" s="26" t="s">
        <v>4511</v>
      </c>
      <c r="C14" s="26" t="s">
        <v>4538</v>
      </c>
      <c r="D14" s="26" t="s">
        <v>4513</v>
      </c>
      <c r="E14" s="26" t="s">
        <v>4513</v>
      </c>
      <c r="F14" s="26" t="s">
        <v>2172</v>
      </c>
      <c r="G14" s="26" t="s">
        <v>4539</v>
      </c>
      <c r="H14" s="26" t="s">
        <v>4540</v>
      </c>
      <c r="I14" s="26" t="s">
        <v>4541</v>
      </c>
      <c r="J14" s="26">
        <v>54</v>
      </c>
      <c r="K14" s="26" t="s">
        <v>4517</v>
      </c>
      <c r="L14" s="26" t="s">
        <v>1474</v>
      </c>
      <c r="M14" s="26">
        <v>268</v>
      </c>
    </row>
    <row r="15" spans="1:13">
      <c r="A15" s="26" t="s">
        <v>4510</v>
      </c>
      <c r="B15" s="26" t="s">
        <v>4511</v>
      </c>
      <c r="C15" s="26" t="s">
        <v>4542</v>
      </c>
      <c r="D15" s="26" t="s">
        <v>4513</v>
      </c>
      <c r="E15" s="26" t="s">
        <v>4513</v>
      </c>
      <c r="F15" s="26" t="s">
        <v>2172</v>
      </c>
      <c r="G15" s="26" t="s">
        <v>4543</v>
      </c>
      <c r="H15" s="26" t="s">
        <v>4544</v>
      </c>
      <c r="I15" s="26" t="s">
        <v>4545</v>
      </c>
      <c r="J15" s="26">
        <v>1</v>
      </c>
      <c r="K15" s="26" t="s">
        <v>4517</v>
      </c>
      <c r="L15" s="26" t="s">
        <v>4546</v>
      </c>
      <c r="M15" s="26">
        <v>268</v>
      </c>
    </row>
    <row r="16" spans="1:13">
      <c r="A16" s="26" t="s">
        <v>4510</v>
      </c>
      <c r="B16" s="26" t="s">
        <v>4511</v>
      </c>
      <c r="C16" s="26" t="s">
        <v>4547</v>
      </c>
      <c r="D16" s="26" t="s">
        <v>4513</v>
      </c>
      <c r="E16" s="26" t="s">
        <v>4513</v>
      </c>
      <c r="F16" s="26" t="s">
        <v>2172</v>
      </c>
      <c r="G16" s="26" t="s">
        <v>4548</v>
      </c>
      <c r="H16" s="26" t="s">
        <v>4549</v>
      </c>
      <c r="I16" s="26" t="s">
        <v>4550</v>
      </c>
      <c r="J16" s="26">
        <v>1</v>
      </c>
      <c r="K16" s="26" t="s">
        <v>4517</v>
      </c>
      <c r="L16" s="26" t="s">
        <v>4551</v>
      </c>
      <c r="M16" s="26">
        <v>268</v>
      </c>
    </row>
    <row r="17" spans="1:13">
      <c r="A17" s="26" t="s">
        <v>4510</v>
      </c>
      <c r="B17" s="26" t="s">
        <v>4511</v>
      </c>
      <c r="C17" s="26" t="s">
        <v>4552</v>
      </c>
      <c r="D17" s="26" t="s">
        <v>4513</v>
      </c>
      <c r="E17" s="26" t="s">
        <v>4513</v>
      </c>
      <c r="F17" s="26" t="s">
        <v>2172</v>
      </c>
      <c r="G17" s="26" t="s">
        <v>4553</v>
      </c>
      <c r="H17" s="26" t="s">
        <v>4554</v>
      </c>
      <c r="I17" s="26" t="s">
        <v>4555</v>
      </c>
      <c r="J17" s="26">
        <v>1</v>
      </c>
      <c r="K17" s="26" t="s">
        <v>4517</v>
      </c>
      <c r="L17" s="26" t="s">
        <v>1562</v>
      </c>
      <c r="M17" s="26">
        <v>268</v>
      </c>
    </row>
    <row r="18" spans="1:13">
      <c r="A18" s="26" t="s">
        <v>4510</v>
      </c>
      <c r="B18" s="26" t="s">
        <v>4511</v>
      </c>
      <c r="C18" s="26" t="s">
        <v>4556</v>
      </c>
      <c r="D18" s="26" t="s">
        <v>4513</v>
      </c>
      <c r="E18" s="26" t="s">
        <v>4513</v>
      </c>
      <c r="F18" s="26" t="s">
        <v>2172</v>
      </c>
      <c r="G18" s="26" t="s">
        <v>4557</v>
      </c>
      <c r="H18" s="26" t="s">
        <v>4554</v>
      </c>
      <c r="I18" s="26" t="s">
        <v>4516</v>
      </c>
      <c r="J18" s="26">
        <v>5</v>
      </c>
      <c r="K18" s="26" t="s">
        <v>4517</v>
      </c>
      <c r="L18" s="26" t="s">
        <v>1565</v>
      </c>
      <c r="M18" s="26">
        <v>268</v>
      </c>
    </row>
    <row r="19" spans="1:13">
      <c r="A19" s="26" t="s">
        <v>4510</v>
      </c>
      <c r="B19" s="26" t="s">
        <v>4511</v>
      </c>
      <c r="C19" s="26" t="s">
        <v>4558</v>
      </c>
      <c r="D19" s="26" t="s">
        <v>4513</v>
      </c>
      <c r="E19" s="26" t="s">
        <v>4513</v>
      </c>
      <c r="F19" s="26" t="s">
        <v>2172</v>
      </c>
      <c r="G19" s="26" t="s">
        <v>4559</v>
      </c>
      <c r="H19" s="26" t="s">
        <v>4554</v>
      </c>
      <c r="I19" s="26" t="s">
        <v>4521</v>
      </c>
      <c r="J19" s="26">
        <v>4</v>
      </c>
      <c r="K19" s="26" t="s">
        <v>4517</v>
      </c>
      <c r="L19" s="26" t="s">
        <v>1568</v>
      </c>
      <c r="M19" s="26">
        <v>268</v>
      </c>
    </row>
    <row r="20" spans="1:13">
      <c r="A20" s="26" t="s">
        <v>4510</v>
      </c>
      <c r="B20" s="26" t="s">
        <v>4511</v>
      </c>
      <c r="C20" s="26" t="s">
        <v>4560</v>
      </c>
      <c r="D20" s="26" t="s">
        <v>4513</v>
      </c>
      <c r="E20" s="26" t="s">
        <v>4513</v>
      </c>
      <c r="F20" s="26" t="s">
        <v>2172</v>
      </c>
      <c r="G20" s="26" t="s">
        <v>4561</v>
      </c>
      <c r="H20" s="26" t="s">
        <v>4554</v>
      </c>
      <c r="I20" s="26" t="s">
        <v>4562</v>
      </c>
      <c r="J20" s="26">
        <v>2</v>
      </c>
      <c r="K20" s="26" t="s">
        <v>4517</v>
      </c>
      <c r="L20" s="26" t="s">
        <v>4563</v>
      </c>
      <c r="M20" s="26">
        <v>268</v>
      </c>
    </row>
    <row r="21" spans="1:13">
      <c r="A21" s="26" t="s">
        <v>4510</v>
      </c>
      <c r="B21" s="26" t="s">
        <v>4511</v>
      </c>
      <c r="C21" s="26" t="s">
        <v>4564</v>
      </c>
      <c r="D21" s="26" t="s">
        <v>4513</v>
      </c>
      <c r="E21" s="26" t="s">
        <v>4513</v>
      </c>
      <c r="F21" s="26" t="s">
        <v>2172</v>
      </c>
      <c r="G21" s="26" t="s">
        <v>4565</v>
      </c>
      <c r="H21" s="26" t="s">
        <v>4554</v>
      </c>
      <c r="I21" s="26" t="s">
        <v>4566</v>
      </c>
      <c r="J21" s="26">
        <v>592</v>
      </c>
      <c r="K21" s="26" t="s">
        <v>4517</v>
      </c>
      <c r="L21" s="26" t="s">
        <v>1574</v>
      </c>
      <c r="M21" s="26">
        <v>268</v>
      </c>
    </row>
    <row r="22" spans="1:13" ht="27.6">
      <c r="A22" s="26" t="s">
        <v>4510</v>
      </c>
      <c r="B22" s="26" t="s">
        <v>4567</v>
      </c>
      <c r="C22" s="26" t="s">
        <v>4512</v>
      </c>
      <c r="D22" s="26" t="s">
        <v>4513</v>
      </c>
      <c r="E22" s="26" t="s">
        <v>4513</v>
      </c>
      <c r="F22" s="26" t="s">
        <v>2172</v>
      </c>
      <c r="G22" s="26" t="s">
        <v>4568</v>
      </c>
      <c r="H22" s="26" t="s">
        <v>4569</v>
      </c>
      <c r="I22" s="26" t="s">
        <v>4570</v>
      </c>
      <c r="J22" s="26">
        <v>28</v>
      </c>
      <c r="K22" s="26" t="s">
        <v>4517</v>
      </c>
      <c r="L22" s="26" t="s">
        <v>4571</v>
      </c>
      <c r="M22" s="26">
        <v>268</v>
      </c>
    </row>
    <row r="23" spans="1:13" ht="27.6">
      <c r="A23" s="26" t="s">
        <v>4510</v>
      </c>
      <c r="B23" s="26" t="s">
        <v>4567</v>
      </c>
      <c r="C23" s="26" t="s">
        <v>4519</v>
      </c>
      <c r="D23" s="26" t="s">
        <v>4513</v>
      </c>
      <c r="E23" s="26" t="s">
        <v>4513</v>
      </c>
      <c r="F23" s="26" t="s">
        <v>2172</v>
      </c>
      <c r="G23" s="26" t="s">
        <v>4572</v>
      </c>
      <c r="H23" s="26" t="s">
        <v>4573</v>
      </c>
      <c r="I23" s="26" t="s">
        <v>4570</v>
      </c>
      <c r="J23" s="26">
        <v>3404</v>
      </c>
      <c r="K23" s="26" t="s">
        <v>4517</v>
      </c>
      <c r="L23" s="26" t="s">
        <v>4571</v>
      </c>
      <c r="M23" s="26">
        <v>268</v>
      </c>
    </row>
    <row r="24" spans="1:13" ht="27.6">
      <c r="A24" s="26" t="s">
        <v>4510</v>
      </c>
      <c r="B24" s="26" t="s">
        <v>4567</v>
      </c>
      <c r="C24" s="26" t="s">
        <v>4522</v>
      </c>
      <c r="D24" s="26" t="s">
        <v>4513</v>
      </c>
      <c r="E24" s="26" t="s">
        <v>4513</v>
      </c>
      <c r="F24" s="26" t="s">
        <v>2172</v>
      </c>
      <c r="G24" s="26" t="s">
        <v>4574</v>
      </c>
      <c r="H24" s="26" t="s">
        <v>4573</v>
      </c>
      <c r="I24" s="26" t="s">
        <v>4575</v>
      </c>
      <c r="J24" s="26">
        <v>758</v>
      </c>
      <c r="K24" s="26" t="s">
        <v>4517</v>
      </c>
      <c r="L24" s="26" t="s">
        <v>4571</v>
      </c>
      <c r="M24" s="26">
        <v>268</v>
      </c>
    </row>
    <row r="25" spans="1:13" ht="27.6">
      <c r="A25" s="26" t="s">
        <v>4510</v>
      </c>
      <c r="B25" s="26" t="s">
        <v>4567</v>
      </c>
      <c r="C25" s="26" t="s">
        <v>4525</v>
      </c>
      <c r="D25" s="26" t="s">
        <v>4513</v>
      </c>
      <c r="E25" s="26" t="s">
        <v>4513</v>
      </c>
      <c r="F25" s="26" t="s">
        <v>2172</v>
      </c>
      <c r="G25" s="26" t="s">
        <v>4576</v>
      </c>
      <c r="H25" s="26" t="s">
        <v>4577</v>
      </c>
      <c r="I25" s="26" t="s">
        <v>4578</v>
      </c>
      <c r="J25" s="26">
        <v>758</v>
      </c>
      <c r="K25" s="26" t="s">
        <v>4517</v>
      </c>
      <c r="L25" s="26" t="s">
        <v>4571</v>
      </c>
      <c r="M25" s="26">
        <v>268</v>
      </c>
    </row>
    <row r="26" spans="1:13" ht="27.6">
      <c r="A26" s="26" t="s">
        <v>4510</v>
      </c>
      <c r="B26" s="26" t="s">
        <v>4567</v>
      </c>
      <c r="C26" s="26" t="s">
        <v>4527</v>
      </c>
      <c r="D26" s="26" t="s">
        <v>4513</v>
      </c>
      <c r="E26" s="26" t="s">
        <v>4513</v>
      </c>
      <c r="F26" s="26" t="s">
        <v>2172</v>
      </c>
      <c r="G26" s="26" t="s">
        <v>4579</v>
      </c>
      <c r="H26" s="26" t="s">
        <v>4577</v>
      </c>
      <c r="I26" s="26" t="s">
        <v>4580</v>
      </c>
      <c r="J26" s="26">
        <v>1337</v>
      </c>
      <c r="K26" s="26" t="s">
        <v>4517</v>
      </c>
      <c r="L26" s="26" t="s">
        <v>4571</v>
      </c>
      <c r="M26" s="26">
        <v>268</v>
      </c>
    </row>
    <row r="27" spans="1:13" ht="27.6">
      <c r="A27" s="26" t="s">
        <v>4510</v>
      </c>
      <c r="B27" s="26" t="s">
        <v>4567</v>
      </c>
      <c r="C27" s="26" t="s">
        <v>4531</v>
      </c>
      <c r="D27" s="26" t="s">
        <v>4513</v>
      </c>
      <c r="E27" s="26" t="s">
        <v>4513</v>
      </c>
      <c r="F27" s="26" t="s">
        <v>2172</v>
      </c>
      <c r="G27" s="26" t="s">
        <v>4581</v>
      </c>
      <c r="H27" s="26" t="s">
        <v>4577</v>
      </c>
      <c r="I27" s="26" t="s">
        <v>4582</v>
      </c>
      <c r="J27" s="26">
        <v>543</v>
      </c>
      <c r="K27" s="26" t="s">
        <v>4517</v>
      </c>
      <c r="L27" s="26" t="s">
        <v>4571</v>
      </c>
      <c r="M27" s="26">
        <v>268</v>
      </c>
    </row>
    <row r="28" spans="1:13" ht="27.6">
      <c r="A28" s="26" t="s">
        <v>4510</v>
      </c>
      <c r="B28" s="26" t="s">
        <v>4567</v>
      </c>
      <c r="C28" s="26" t="s">
        <v>4534</v>
      </c>
      <c r="D28" s="26" t="s">
        <v>4513</v>
      </c>
      <c r="E28" s="26" t="s">
        <v>4513</v>
      </c>
      <c r="F28" s="26" t="s">
        <v>2172</v>
      </c>
      <c r="G28" s="26" t="s">
        <v>4583</v>
      </c>
      <c r="H28" s="26" t="s">
        <v>4577</v>
      </c>
      <c r="I28" s="26" t="s">
        <v>4584</v>
      </c>
      <c r="J28" s="26">
        <v>14</v>
      </c>
      <c r="K28" s="26" t="s">
        <v>4517</v>
      </c>
      <c r="L28" s="26" t="s">
        <v>4571</v>
      </c>
      <c r="M28" s="26">
        <v>268</v>
      </c>
    </row>
    <row r="29" spans="1:13" ht="27.6">
      <c r="A29" s="26" t="s">
        <v>4510</v>
      </c>
      <c r="B29" s="26" t="s">
        <v>4567</v>
      </c>
      <c r="C29" s="26" t="s">
        <v>4538</v>
      </c>
      <c r="D29" s="26" t="s">
        <v>4513</v>
      </c>
      <c r="E29" s="26" t="s">
        <v>4513</v>
      </c>
      <c r="F29" s="26" t="s">
        <v>2172</v>
      </c>
      <c r="G29" s="26" t="s">
        <v>4585</v>
      </c>
      <c r="H29" s="26" t="s">
        <v>4586</v>
      </c>
      <c r="I29" s="26" t="s">
        <v>4587</v>
      </c>
      <c r="J29" s="26">
        <v>1337</v>
      </c>
      <c r="K29" s="26" t="s">
        <v>4517</v>
      </c>
      <c r="L29" s="26" t="s">
        <v>4571</v>
      </c>
      <c r="M29" s="26">
        <v>268</v>
      </c>
    </row>
    <row r="30" spans="1:13" ht="27.6">
      <c r="A30" s="26" t="s">
        <v>4510</v>
      </c>
      <c r="B30" s="26" t="s">
        <v>4567</v>
      </c>
      <c r="C30" s="26" t="s">
        <v>4542</v>
      </c>
      <c r="D30" s="26" t="s">
        <v>4513</v>
      </c>
      <c r="E30" s="26" t="s">
        <v>4513</v>
      </c>
      <c r="F30" s="26" t="s">
        <v>2172</v>
      </c>
      <c r="G30" s="26" t="s">
        <v>4588</v>
      </c>
      <c r="H30" s="26" t="s">
        <v>4586</v>
      </c>
      <c r="I30" s="26" t="s">
        <v>4589</v>
      </c>
      <c r="J30" s="26">
        <v>515</v>
      </c>
      <c r="K30" s="26" t="s">
        <v>4517</v>
      </c>
      <c r="L30" s="26" t="s">
        <v>4571</v>
      </c>
      <c r="M30" s="26">
        <v>268</v>
      </c>
    </row>
    <row r="31" spans="1:13" ht="27.6">
      <c r="A31" s="26" t="s">
        <v>4510</v>
      </c>
      <c r="B31" s="26" t="s">
        <v>4567</v>
      </c>
      <c r="C31" s="26" t="s">
        <v>4547</v>
      </c>
      <c r="D31" s="26" t="s">
        <v>4513</v>
      </c>
      <c r="E31" s="26" t="s">
        <v>4513</v>
      </c>
      <c r="F31" s="26" t="s">
        <v>2172</v>
      </c>
      <c r="G31" s="26" t="s">
        <v>4590</v>
      </c>
      <c r="H31" s="26" t="s">
        <v>4586</v>
      </c>
      <c r="I31" s="26" t="s">
        <v>4591</v>
      </c>
      <c r="J31" s="26">
        <v>28</v>
      </c>
      <c r="K31" s="26" t="s">
        <v>4517</v>
      </c>
      <c r="L31" s="26" t="s">
        <v>4571</v>
      </c>
      <c r="M31" s="26">
        <v>268</v>
      </c>
    </row>
    <row r="32" spans="1:13" ht="27.6">
      <c r="A32" s="26" t="s">
        <v>4510</v>
      </c>
      <c r="B32" s="26" t="s">
        <v>4567</v>
      </c>
      <c r="C32" s="26" t="s">
        <v>4552</v>
      </c>
      <c r="D32" s="26" t="s">
        <v>4513</v>
      </c>
      <c r="E32" s="26" t="s">
        <v>4513</v>
      </c>
      <c r="F32" s="26" t="s">
        <v>2172</v>
      </c>
      <c r="G32" s="26" t="s">
        <v>4592</v>
      </c>
      <c r="H32" s="26" t="s">
        <v>4586</v>
      </c>
      <c r="I32" s="26" t="s">
        <v>4593</v>
      </c>
      <c r="J32" s="26">
        <v>14</v>
      </c>
      <c r="K32" s="26" t="s">
        <v>4517</v>
      </c>
      <c r="L32" s="26" t="s">
        <v>4571</v>
      </c>
      <c r="M32" s="26">
        <v>268</v>
      </c>
    </row>
    <row r="33" spans="1:13" ht="27.6">
      <c r="A33" s="26" t="s">
        <v>4510</v>
      </c>
      <c r="B33" s="26" t="s">
        <v>4567</v>
      </c>
      <c r="C33" s="26" t="s">
        <v>4556</v>
      </c>
      <c r="D33" s="26" t="s">
        <v>4513</v>
      </c>
      <c r="E33" s="26" t="s">
        <v>4513</v>
      </c>
      <c r="F33" s="26" t="s">
        <v>2172</v>
      </c>
      <c r="G33" s="26" t="s">
        <v>4594</v>
      </c>
      <c r="H33" s="26" t="s">
        <v>4595</v>
      </c>
      <c r="I33" s="26" t="s">
        <v>4596</v>
      </c>
      <c r="J33" s="26">
        <v>1215</v>
      </c>
      <c r="K33" s="26" t="s">
        <v>4517</v>
      </c>
      <c r="L33" s="26" t="s">
        <v>4571</v>
      </c>
      <c r="M33" s="26">
        <v>268</v>
      </c>
    </row>
    <row r="34" spans="1:13" ht="27.6">
      <c r="A34" s="26" t="s">
        <v>4510</v>
      </c>
      <c r="B34" s="26" t="s">
        <v>4567</v>
      </c>
      <c r="C34" s="26" t="s">
        <v>4558</v>
      </c>
      <c r="D34" s="26" t="s">
        <v>4513</v>
      </c>
      <c r="E34" s="26" t="s">
        <v>4513</v>
      </c>
      <c r="F34" s="26" t="s">
        <v>2172</v>
      </c>
      <c r="G34" s="26" t="s">
        <v>4597</v>
      </c>
      <c r="H34" s="26" t="s">
        <v>4598</v>
      </c>
      <c r="I34" s="26" t="s">
        <v>4599</v>
      </c>
      <c r="J34" s="26">
        <v>2032</v>
      </c>
      <c r="K34" s="26" t="s">
        <v>4517</v>
      </c>
      <c r="L34" s="26" t="s">
        <v>4571</v>
      </c>
      <c r="M34" s="26">
        <v>268</v>
      </c>
    </row>
    <row r="35" spans="1:13" ht="27.6">
      <c r="A35" s="26" t="s">
        <v>4510</v>
      </c>
      <c r="B35" s="26" t="s">
        <v>4567</v>
      </c>
      <c r="C35" s="26" t="s">
        <v>4560</v>
      </c>
      <c r="D35" s="26" t="s">
        <v>4513</v>
      </c>
      <c r="E35" s="26" t="s">
        <v>4513</v>
      </c>
      <c r="F35" s="26" t="s">
        <v>2172</v>
      </c>
      <c r="G35" s="26" t="s">
        <v>4600</v>
      </c>
      <c r="H35" s="26" t="s">
        <v>4601</v>
      </c>
      <c r="I35" s="26" t="s">
        <v>4570</v>
      </c>
      <c r="J35" s="26">
        <v>3332</v>
      </c>
      <c r="K35" s="26" t="s">
        <v>4517</v>
      </c>
      <c r="L35" s="26" t="s">
        <v>4571</v>
      </c>
      <c r="M35" s="26">
        <v>268</v>
      </c>
    </row>
    <row r="36" spans="1:13" ht="27.6">
      <c r="A36" s="26" t="s">
        <v>4510</v>
      </c>
      <c r="B36" s="26" t="s">
        <v>4567</v>
      </c>
      <c r="C36" s="26" t="s">
        <v>4564</v>
      </c>
      <c r="D36" s="26" t="s">
        <v>4513</v>
      </c>
      <c r="E36" s="26" t="s">
        <v>4513</v>
      </c>
      <c r="F36" s="26" t="s">
        <v>2172</v>
      </c>
      <c r="G36" s="26" t="s">
        <v>4602</v>
      </c>
      <c r="H36" s="26" t="s">
        <v>4603</v>
      </c>
      <c r="I36" s="26" t="s">
        <v>4604</v>
      </c>
      <c r="J36" s="26">
        <v>758</v>
      </c>
      <c r="K36" s="26" t="s">
        <v>4517</v>
      </c>
      <c r="L36" s="26" t="s">
        <v>4571</v>
      </c>
      <c r="M36" s="26">
        <v>268</v>
      </c>
    </row>
    <row r="37" spans="1:13" ht="27.6">
      <c r="A37" s="26" t="s">
        <v>4510</v>
      </c>
      <c r="B37" s="26" t="s">
        <v>4567</v>
      </c>
      <c r="C37" s="26" t="s">
        <v>4605</v>
      </c>
      <c r="D37" s="26" t="s">
        <v>4513</v>
      </c>
      <c r="E37" s="26" t="s">
        <v>4513</v>
      </c>
      <c r="F37" s="26" t="s">
        <v>2172</v>
      </c>
      <c r="G37" s="26" t="s">
        <v>4606</v>
      </c>
      <c r="H37" s="26" t="s">
        <v>4607</v>
      </c>
      <c r="I37" s="26" t="s">
        <v>4608</v>
      </c>
      <c r="J37" s="26">
        <v>457</v>
      </c>
      <c r="K37" s="26" t="s">
        <v>4517</v>
      </c>
      <c r="L37" s="26" t="s">
        <v>4571</v>
      </c>
      <c r="M37" s="26">
        <v>268</v>
      </c>
    </row>
    <row r="38" spans="1:13">
      <c r="A38" s="26" t="s">
        <v>4510</v>
      </c>
      <c r="B38" s="26" t="s">
        <v>4567</v>
      </c>
      <c r="C38" s="26" t="s">
        <v>4512</v>
      </c>
      <c r="D38" s="26" t="s">
        <v>4513</v>
      </c>
      <c r="E38" s="26" t="s">
        <v>4513</v>
      </c>
      <c r="F38" s="26" t="s">
        <v>2172</v>
      </c>
      <c r="G38" s="26" t="s">
        <v>4609</v>
      </c>
      <c r="H38" s="26" t="s">
        <v>4610</v>
      </c>
      <c r="I38" s="26" t="s">
        <v>4611</v>
      </c>
      <c r="J38" s="26">
        <v>151.1</v>
      </c>
      <c r="K38" s="26" t="s">
        <v>517</v>
      </c>
      <c r="L38" s="26" t="s">
        <v>1589</v>
      </c>
      <c r="M38" s="26">
        <v>268</v>
      </c>
    </row>
    <row r="39" spans="1:13">
      <c r="A39" s="26" t="s">
        <v>4510</v>
      </c>
      <c r="B39" s="26" t="s">
        <v>4567</v>
      </c>
      <c r="C39" s="26" t="s">
        <v>4519</v>
      </c>
      <c r="D39" s="26" t="s">
        <v>4513</v>
      </c>
      <c r="E39" s="26" t="s">
        <v>4513</v>
      </c>
      <c r="F39" s="26" t="s">
        <v>2172</v>
      </c>
      <c r="G39" s="26" t="s">
        <v>4609</v>
      </c>
      <c r="H39" s="26" t="s">
        <v>4610</v>
      </c>
      <c r="I39" s="26" t="s">
        <v>4612</v>
      </c>
      <c r="J39" s="26">
        <v>151.1</v>
      </c>
      <c r="K39" s="26" t="s">
        <v>517</v>
      </c>
      <c r="L39" s="26" t="s">
        <v>1589</v>
      </c>
      <c r="M39" s="26">
        <v>268</v>
      </c>
    </row>
    <row r="40" spans="1:13">
      <c r="A40" s="26" t="s">
        <v>4510</v>
      </c>
      <c r="B40" s="26" t="s">
        <v>4567</v>
      </c>
      <c r="C40" s="26" t="s">
        <v>4522</v>
      </c>
      <c r="D40" s="26" t="s">
        <v>4513</v>
      </c>
      <c r="E40" s="26" t="s">
        <v>4513</v>
      </c>
      <c r="F40" s="26" t="s">
        <v>2172</v>
      </c>
      <c r="G40" s="26" t="s">
        <v>4609</v>
      </c>
      <c r="H40" s="26" t="s">
        <v>4610</v>
      </c>
      <c r="I40" s="26" t="s">
        <v>4613</v>
      </c>
      <c r="J40" s="26">
        <v>151.1</v>
      </c>
      <c r="K40" s="26" t="s">
        <v>517</v>
      </c>
      <c r="L40" s="26" t="s">
        <v>1589</v>
      </c>
      <c r="M40" s="26">
        <v>268</v>
      </c>
    </row>
    <row r="41" spans="1:13">
      <c r="A41" s="26" t="s">
        <v>4510</v>
      </c>
      <c r="B41" s="26" t="s">
        <v>4567</v>
      </c>
      <c r="C41" s="26" t="s">
        <v>4525</v>
      </c>
      <c r="D41" s="26" t="s">
        <v>4513</v>
      </c>
      <c r="E41" s="26" t="s">
        <v>4513</v>
      </c>
      <c r="F41" s="26" t="s">
        <v>2172</v>
      </c>
      <c r="G41" s="26" t="s">
        <v>4609</v>
      </c>
      <c r="H41" s="26" t="s">
        <v>4610</v>
      </c>
      <c r="I41" s="26" t="s">
        <v>4614</v>
      </c>
      <c r="J41" s="26">
        <v>151.1</v>
      </c>
      <c r="K41" s="26" t="s">
        <v>517</v>
      </c>
      <c r="L41" s="26" t="s">
        <v>1589</v>
      </c>
      <c r="M41" s="26">
        <v>268</v>
      </c>
    </row>
    <row r="42" spans="1:13">
      <c r="A42" s="26" t="s">
        <v>4510</v>
      </c>
      <c r="B42" s="26" t="s">
        <v>4567</v>
      </c>
      <c r="C42" s="26" t="s">
        <v>4527</v>
      </c>
      <c r="D42" s="26" t="s">
        <v>4513</v>
      </c>
      <c r="E42" s="26" t="s">
        <v>4513</v>
      </c>
      <c r="F42" s="26" t="s">
        <v>2172</v>
      </c>
      <c r="G42" s="26" t="s">
        <v>4609</v>
      </c>
      <c r="H42" s="26" t="s">
        <v>4610</v>
      </c>
      <c r="I42" s="26" t="s">
        <v>4615</v>
      </c>
      <c r="J42" s="26">
        <v>24.8</v>
      </c>
      <c r="K42" s="26" t="s">
        <v>517</v>
      </c>
      <c r="L42" s="26" t="s">
        <v>1607</v>
      </c>
      <c r="M42" s="26">
        <v>268</v>
      </c>
    </row>
    <row r="43" spans="1:13">
      <c r="A43" s="26" t="s">
        <v>4510</v>
      </c>
      <c r="B43" s="26" t="s">
        <v>4567</v>
      </c>
      <c r="C43" s="26" t="s">
        <v>4531</v>
      </c>
      <c r="D43" s="26" t="s">
        <v>4513</v>
      </c>
      <c r="E43" s="26" t="s">
        <v>4513</v>
      </c>
      <c r="F43" s="26" t="s">
        <v>2172</v>
      </c>
      <c r="G43" s="26" t="s">
        <v>4609</v>
      </c>
      <c r="H43" s="26" t="s">
        <v>4610</v>
      </c>
      <c r="I43" s="26" t="s">
        <v>4616</v>
      </c>
      <c r="J43" s="26">
        <v>24.8</v>
      </c>
      <c r="K43" s="26" t="s">
        <v>517</v>
      </c>
      <c r="L43" s="26" t="s">
        <v>1607</v>
      </c>
      <c r="M43" s="26">
        <v>268</v>
      </c>
    </row>
    <row r="44" spans="1:13">
      <c r="A44" s="26" t="s">
        <v>4510</v>
      </c>
      <c r="B44" s="26" t="s">
        <v>4567</v>
      </c>
      <c r="C44" s="26" t="s">
        <v>4534</v>
      </c>
      <c r="D44" s="26" t="s">
        <v>4513</v>
      </c>
      <c r="E44" s="26" t="s">
        <v>4513</v>
      </c>
      <c r="F44" s="26" t="s">
        <v>2172</v>
      </c>
      <c r="G44" s="26" t="s">
        <v>4609</v>
      </c>
      <c r="H44" s="26" t="s">
        <v>4610</v>
      </c>
      <c r="I44" s="26" t="s">
        <v>4617</v>
      </c>
      <c r="J44" s="26">
        <v>24.8</v>
      </c>
      <c r="K44" s="26" t="s">
        <v>517</v>
      </c>
      <c r="L44" s="26" t="s">
        <v>1607</v>
      </c>
      <c r="M44" s="26">
        <v>268</v>
      </c>
    </row>
    <row r="45" spans="1:13">
      <c r="A45" s="26" t="s">
        <v>4510</v>
      </c>
      <c r="B45" s="26" t="s">
        <v>4567</v>
      </c>
      <c r="C45" s="26" t="s">
        <v>4538</v>
      </c>
      <c r="D45" s="26" t="s">
        <v>4513</v>
      </c>
      <c r="E45" s="26" t="s">
        <v>4513</v>
      </c>
      <c r="F45" s="26" t="s">
        <v>2172</v>
      </c>
      <c r="G45" s="26" t="s">
        <v>4609</v>
      </c>
      <c r="H45" s="26" t="s">
        <v>4610</v>
      </c>
      <c r="I45" s="26" t="s">
        <v>4618</v>
      </c>
      <c r="J45" s="26">
        <v>44.6</v>
      </c>
      <c r="K45" s="26" t="s">
        <v>517</v>
      </c>
      <c r="L45" s="26" t="s">
        <v>1607</v>
      </c>
      <c r="M45" s="26">
        <v>268</v>
      </c>
    </row>
    <row r="46" spans="1:13">
      <c r="A46" s="26" t="s">
        <v>4510</v>
      </c>
      <c r="B46" s="26" t="s">
        <v>4567</v>
      </c>
      <c r="C46" s="26" t="s">
        <v>4542</v>
      </c>
      <c r="D46" s="26" t="s">
        <v>4513</v>
      </c>
      <c r="E46" s="26" t="s">
        <v>4513</v>
      </c>
      <c r="F46" s="26" t="s">
        <v>2172</v>
      </c>
      <c r="G46" s="26" t="s">
        <v>4609</v>
      </c>
      <c r="H46" s="26" t="s">
        <v>4610</v>
      </c>
      <c r="I46" s="26" t="s">
        <v>4619</v>
      </c>
      <c r="J46" s="26">
        <v>24.8</v>
      </c>
      <c r="K46" s="26" t="s">
        <v>517</v>
      </c>
      <c r="L46" s="26" t="s">
        <v>1607</v>
      </c>
      <c r="M46" s="26">
        <v>268</v>
      </c>
    </row>
    <row r="47" spans="1:13">
      <c r="A47" s="26" t="s">
        <v>4510</v>
      </c>
      <c r="B47" s="26" t="s">
        <v>4567</v>
      </c>
      <c r="C47" s="26" t="s">
        <v>4547</v>
      </c>
      <c r="D47" s="26" t="s">
        <v>4513</v>
      </c>
      <c r="E47" s="26" t="s">
        <v>4513</v>
      </c>
      <c r="F47" s="26" t="s">
        <v>2172</v>
      </c>
      <c r="G47" s="26" t="s">
        <v>4609</v>
      </c>
      <c r="H47" s="26" t="s">
        <v>4610</v>
      </c>
      <c r="I47" s="26" t="s">
        <v>4620</v>
      </c>
      <c r="J47" s="26">
        <v>44.5</v>
      </c>
      <c r="K47" s="26" t="s">
        <v>517</v>
      </c>
      <c r="L47" s="26" t="s">
        <v>1595</v>
      </c>
      <c r="M47" s="26">
        <v>268</v>
      </c>
    </row>
    <row r="48" spans="1:13">
      <c r="A48" s="26" t="s">
        <v>4510</v>
      </c>
      <c r="B48" s="26" t="s">
        <v>4567</v>
      </c>
      <c r="C48" s="26" t="s">
        <v>4552</v>
      </c>
      <c r="D48" s="26" t="s">
        <v>4513</v>
      </c>
      <c r="E48" s="26" t="s">
        <v>4513</v>
      </c>
      <c r="F48" s="26" t="s">
        <v>2172</v>
      </c>
      <c r="G48" s="26" t="s">
        <v>4609</v>
      </c>
      <c r="H48" s="26" t="s">
        <v>4610</v>
      </c>
      <c r="I48" s="26" t="s">
        <v>4621</v>
      </c>
      <c r="J48" s="26">
        <v>44.5</v>
      </c>
      <c r="K48" s="26" t="s">
        <v>517</v>
      </c>
      <c r="L48" s="26" t="s">
        <v>1595</v>
      </c>
      <c r="M48" s="26">
        <v>268</v>
      </c>
    </row>
    <row r="49" spans="1:13">
      <c r="A49" s="26" t="s">
        <v>4510</v>
      </c>
      <c r="B49" s="26" t="s">
        <v>4567</v>
      </c>
      <c r="C49" s="26" t="s">
        <v>4556</v>
      </c>
      <c r="D49" s="26" t="s">
        <v>4513</v>
      </c>
      <c r="E49" s="26" t="s">
        <v>4513</v>
      </c>
      <c r="F49" s="26" t="s">
        <v>2172</v>
      </c>
      <c r="G49" s="26" t="s">
        <v>4609</v>
      </c>
      <c r="H49" s="26" t="s">
        <v>4610</v>
      </c>
      <c r="I49" s="26" t="s">
        <v>4622</v>
      </c>
      <c r="J49" s="26">
        <v>44.5</v>
      </c>
      <c r="K49" s="26" t="s">
        <v>517</v>
      </c>
      <c r="L49" s="26" t="s">
        <v>1595</v>
      </c>
      <c r="M49" s="26">
        <v>268</v>
      </c>
    </row>
    <row r="50" spans="1:13">
      <c r="A50" s="26" t="s">
        <v>4510</v>
      </c>
      <c r="B50" s="26" t="s">
        <v>4567</v>
      </c>
      <c r="C50" s="26" t="s">
        <v>4558</v>
      </c>
      <c r="D50" s="26" t="s">
        <v>4513</v>
      </c>
      <c r="E50" s="26" t="s">
        <v>4513</v>
      </c>
      <c r="F50" s="26" t="s">
        <v>2172</v>
      </c>
      <c r="G50" s="26" t="s">
        <v>4609</v>
      </c>
      <c r="H50" s="26" t="s">
        <v>4610</v>
      </c>
      <c r="I50" s="26" t="s">
        <v>4623</v>
      </c>
      <c r="J50" s="26">
        <v>44.5</v>
      </c>
      <c r="K50" s="26" t="s">
        <v>517</v>
      </c>
      <c r="L50" s="26" t="s">
        <v>1595</v>
      </c>
      <c r="M50" s="26">
        <v>268</v>
      </c>
    </row>
    <row r="51" spans="1:13">
      <c r="A51" s="26" t="s">
        <v>4510</v>
      </c>
      <c r="B51" s="26" t="s">
        <v>4567</v>
      </c>
      <c r="C51" s="26" t="s">
        <v>4560</v>
      </c>
      <c r="D51" s="26" t="s">
        <v>4513</v>
      </c>
      <c r="E51" s="26" t="s">
        <v>4513</v>
      </c>
      <c r="F51" s="26" t="s">
        <v>2172</v>
      </c>
      <c r="G51" s="26" t="s">
        <v>4609</v>
      </c>
      <c r="H51" s="26" t="s">
        <v>4610</v>
      </c>
      <c r="I51" s="26" t="s">
        <v>4624</v>
      </c>
      <c r="J51" s="26">
        <v>44.5</v>
      </c>
      <c r="K51" s="26" t="s">
        <v>517</v>
      </c>
      <c r="L51" s="26" t="s">
        <v>1595</v>
      </c>
      <c r="M51" s="26">
        <v>268</v>
      </c>
    </row>
    <row r="52" spans="1:13">
      <c r="A52" s="26" t="s">
        <v>4510</v>
      </c>
      <c r="B52" s="26" t="s">
        <v>4567</v>
      </c>
      <c r="C52" s="26" t="s">
        <v>4564</v>
      </c>
      <c r="D52" s="26" t="s">
        <v>4513</v>
      </c>
      <c r="E52" s="26" t="s">
        <v>4513</v>
      </c>
      <c r="F52" s="26" t="s">
        <v>2172</v>
      </c>
      <c r="G52" s="26" t="s">
        <v>4609</v>
      </c>
      <c r="H52" s="26" t="s">
        <v>4610</v>
      </c>
      <c r="I52" s="26" t="s">
        <v>4625</v>
      </c>
      <c r="J52" s="26">
        <v>21.7</v>
      </c>
      <c r="K52" s="26" t="s">
        <v>517</v>
      </c>
      <c r="L52" s="26" t="s">
        <v>1610</v>
      </c>
      <c r="M52" s="26">
        <v>268</v>
      </c>
    </row>
    <row r="53" spans="1:13">
      <c r="A53" s="26" t="s">
        <v>4510</v>
      </c>
      <c r="B53" s="26" t="s">
        <v>4567</v>
      </c>
      <c r="C53" s="26" t="s">
        <v>4605</v>
      </c>
      <c r="D53" s="26" t="s">
        <v>4513</v>
      </c>
      <c r="E53" s="26" t="s">
        <v>4513</v>
      </c>
      <c r="F53" s="26" t="s">
        <v>2172</v>
      </c>
      <c r="G53" s="26" t="s">
        <v>4609</v>
      </c>
      <c r="H53" s="26" t="s">
        <v>4610</v>
      </c>
      <c r="I53" s="26" t="s">
        <v>4626</v>
      </c>
      <c r="J53" s="26">
        <v>21.7</v>
      </c>
      <c r="K53" s="26" t="s">
        <v>517</v>
      </c>
      <c r="L53" s="26" t="s">
        <v>1610</v>
      </c>
      <c r="M53" s="26">
        <v>268</v>
      </c>
    </row>
    <row r="54" spans="1:13">
      <c r="A54" s="26" t="s">
        <v>4510</v>
      </c>
      <c r="B54" s="26" t="s">
        <v>4567</v>
      </c>
      <c r="C54" s="26" t="s">
        <v>4627</v>
      </c>
      <c r="D54" s="26" t="s">
        <v>4513</v>
      </c>
      <c r="E54" s="26" t="s">
        <v>4513</v>
      </c>
      <c r="F54" s="26" t="s">
        <v>2172</v>
      </c>
      <c r="G54" s="26" t="s">
        <v>4609</v>
      </c>
      <c r="H54" s="26" t="s">
        <v>4610</v>
      </c>
      <c r="I54" s="26" t="s">
        <v>4628</v>
      </c>
      <c r="J54" s="26">
        <v>21.7</v>
      </c>
      <c r="K54" s="26" t="s">
        <v>517</v>
      </c>
      <c r="L54" s="26" t="s">
        <v>1610</v>
      </c>
      <c r="M54" s="26">
        <v>268</v>
      </c>
    </row>
    <row r="55" spans="1:13">
      <c r="A55" s="26" t="s">
        <v>4510</v>
      </c>
      <c r="B55" s="26" t="s">
        <v>4567</v>
      </c>
      <c r="C55" s="26" t="s">
        <v>4629</v>
      </c>
      <c r="D55" s="26" t="s">
        <v>4513</v>
      </c>
      <c r="E55" s="26" t="s">
        <v>4513</v>
      </c>
      <c r="F55" s="26" t="s">
        <v>2172</v>
      </c>
      <c r="G55" s="26" t="s">
        <v>4609</v>
      </c>
      <c r="H55" s="26" t="s">
        <v>4610</v>
      </c>
      <c r="I55" s="26" t="s">
        <v>4630</v>
      </c>
      <c r="J55" s="26">
        <v>157</v>
      </c>
      <c r="K55" s="26" t="s">
        <v>517</v>
      </c>
      <c r="L55" s="26" t="s">
        <v>1610</v>
      </c>
      <c r="M55" s="26">
        <v>268</v>
      </c>
    </row>
    <row r="56" spans="1:13">
      <c r="A56" s="26" t="s">
        <v>4510</v>
      </c>
      <c r="B56" s="26" t="s">
        <v>4567</v>
      </c>
      <c r="C56" s="26" t="s">
        <v>4631</v>
      </c>
      <c r="D56" s="26" t="s">
        <v>4513</v>
      </c>
      <c r="E56" s="26" t="s">
        <v>4513</v>
      </c>
      <c r="F56" s="26" t="s">
        <v>2172</v>
      </c>
      <c r="G56" s="26" t="s">
        <v>4609</v>
      </c>
      <c r="H56" s="26" t="s">
        <v>4610</v>
      </c>
      <c r="I56" s="26" t="s">
        <v>4632</v>
      </c>
      <c r="J56" s="26">
        <v>21.7</v>
      </c>
      <c r="K56" s="26" t="s">
        <v>517</v>
      </c>
      <c r="L56" s="26" t="s">
        <v>1610</v>
      </c>
      <c r="M56" s="26">
        <v>268</v>
      </c>
    </row>
    <row r="57" spans="1:13">
      <c r="A57" s="26" t="s">
        <v>4510</v>
      </c>
      <c r="B57" s="26" t="s">
        <v>4567</v>
      </c>
      <c r="C57" s="26" t="s">
        <v>4633</v>
      </c>
      <c r="D57" s="26" t="s">
        <v>4513</v>
      </c>
      <c r="E57" s="26" t="s">
        <v>4513</v>
      </c>
      <c r="F57" s="26" t="s">
        <v>2172</v>
      </c>
      <c r="G57" s="26" t="s">
        <v>4609</v>
      </c>
      <c r="H57" s="26" t="s">
        <v>4610</v>
      </c>
      <c r="I57" s="26" t="s">
        <v>4634</v>
      </c>
      <c r="J57" s="26">
        <v>44.6</v>
      </c>
      <c r="K57" s="26" t="s">
        <v>517</v>
      </c>
      <c r="L57" s="26" t="s">
        <v>1613</v>
      </c>
      <c r="M57" s="26">
        <v>268</v>
      </c>
    </row>
    <row r="58" spans="1:13">
      <c r="A58" s="26" t="s">
        <v>4510</v>
      </c>
      <c r="B58" s="26" t="s">
        <v>4567</v>
      </c>
      <c r="C58" s="26" t="s">
        <v>4635</v>
      </c>
      <c r="D58" s="26" t="s">
        <v>4513</v>
      </c>
      <c r="E58" s="26" t="s">
        <v>4513</v>
      </c>
      <c r="F58" s="26" t="s">
        <v>2172</v>
      </c>
      <c r="G58" s="26" t="s">
        <v>4609</v>
      </c>
      <c r="H58" s="26" t="s">
        <v>4610</v>
      </c>
      <c r="I58" s="26" t="s">
        <v>4636</v>
      </c>
      <c r="J58" s="26">
        <v>44.6</v>
      </c>
      <c r="K58" s="26" t="s">
        <v>517</v>
      </c>
      <c r="L58" s="26" t="s">
        <v>1613</v>
      </c>
      <c r="M58" s="26">
        <v>268</v>
      </c>
    </row>
    <row r="59" spans="1:13">
      <c r="A59" s="26" t="s">
        <v>4510</v>
      </c>
      <c r="B59" s="26" t="s">
        <v>4567</v>
      </c>
      <c r="C59" s="26" t="s">
        <v>4637</v>
      </c>
      <c r="D59" s="26" t="s">
        <v>4513</v>
      </c>
      <c r="E59" s="26" t="s">
        <v>4513</v>
      </c>
      <c r="F59" s="26" t="s">
        <v>2172</v>
      </c>
      <c r="G59" s="26" t="s">
        <v>4609</v>
      </c>
      <c r="H59" s="26" t="s">
        <v>4610</v>
      </c>
      <c r="I59" s="26" t="s">
        <v>4638</v>
      </c>
      <c r="J59" s="26">
        <v>44.6</v>
      </c>
      <c r="K59" s="26" t="s">
        <v>517</v>
      </c>
      <c r="L59" s="26" t="s">
        <v>1613</v>
      </c>
      <c r="M59" s="26">
        <v>268</v>
      </c>
    </row>
    <row r="60" spans="1:13">
      <c r="A60" s="26" t="s">
        <v>4510</v>
      </c>
      <c r="B60" s="26" t="s">
        <v>4567</v>
      </c>
      <c r="C60" s="26" t="s">
        <v>4639</v>
      </c>
      <c r="D60" s="26" t="s">
        <v>4513</v>
      </c>
      <c r="E60" s="26" t="s">
        <v>4513</v>
      </c>
      <c r="F60" s="26" t="s">
        <v>2172</v>
      </c>
      <c r="G60" s="26" t="s">
        <v>4609</v>
      </c>
      <c r="H60" s="26" t="s">
        <v>4610</v>
      </c>
      <c r="I60" s="26" t="s">
        <v>4640</v>
      </c>
      <c r="J60" s="26">
        <v>44.6</v>
      </c>
      <c r="K60" s="26" t="s">
        <v>517</v>
      </c>
      <c r="L60" s="26" t="s">
        <v>1613</v>
      </c>
      <c r="M60" s="26">
        <v>268</v>
      </c>
    </row>
    <row r="61" spans="1:13">
      <c r="A61" s="26" t="s">
        <v>4510</v>
      </c>
      <c r="B61" s="26" t="s">
        <v>4567</v>
      </c>
      <c r="C61" s="26" t="s">
        <v>4641</v>
      </c>
      <c r="D61" s="26" t="s">
        <v>4513</v>
      </c>
      <c r="E61" s="26" t="s">
        <v>4513</v>
      </c>
      <c r="F61" s="26" t="s">
        <v>2172</v>
      </c>
      <c r="G61" s="26" t="s">
        <v>4609</v>
      </c>
      <c r="H61" s="26" t="s">
        <v>4610</v>
      </c>
      <c r="I61" s="26" t="s">
        <v>4642</v>
      </c>
      <c r="J61" s="26">
        <v>16.2</v>
      </c>
      <c r="K61" s="26" t="s">
        <v>517</v>
      </c>
      <c r="L61" s="26" t="s">
        <v>1598</v>
      </c>
      <c r="M61" s="26">
        <v>268</v>
      </c>
    </row>
    <row r="62" spans="1:13">
      <c r="A62" s="26" t="s">
        <v>4510</v>
      </c>
      <c r="B62" s="26" t="s">
        <v>4567</v>
      </c>
      <c r="C62" s="26" t="s">
        <v>4643</v>
      </c>
      <c r="D62" s="26" t="s">
        <v>4513</v>
      </c>
      <c r="E62" s="26" t="s">
        <v>4513</v>
      </c>
      <c r="F62" s="26" t="s">
        <v>2172</v>
      </c>
      <c r="G62" s="26" t="s">
        <v>4609</v>
      </c>
      <c r="H62" s="26" t="s">
        <v>4610</v>
      </c>
      <c r="I62" s="26" t="s">
        <v>4644</v>
      </c>
      <c r="J62" s="26">
        <v>82.4</v>
      </c>
      <c r="K62" s="26" t="s">
        <v>517</v>
      </c>
      <c r="L62" s="26" t="s">
        <v>1580</v>
      </c>
      <c r="M62" s="26">
        <v>268</v>
      </c>
    </row>
    <row r="63" spans="1:13">
      <c r="A63" s="26" t="s">
        <v>4510</v>
      </c>
      <c r="B63" s="26" t="s">
        <v>4567</v>
      </c>
      <c r="C63" s="26" t="s">
        <v>4645</v>
      </c>
      <c r="D63" s="26" t="s">
        <v>4513</v>
      </c>
      <c r="E63" s="26" t="s">
        <v>4513</v>
      </c>
      <c r="F63" s="26" t="s">
        <v>2172</v>
      </c>
      <c r="G63" s="26" t="s">
        <v>4609</v>
      </c>
      <c r="H63" s="26" t="s">
        <v>4610</v>
      </c>
      <c r="I63" s="26" t="s">
        <v>4646</v>
      </c>
      <c r="J63" s="26">
        <v>82.4</v>
      </c>
      <c r="K63" s="26" t="s">
        <v>517</v>
      </c>
      <c r="L63" s="26" t="s">
        <v>1580</v>
      </c>
      <c r="M63" s="26">
        <v>268</v>
      </c>
    </row>
    <row r="64" spans="1:13">
      <c r="A64" s="26" t="s">
        <v>4510</v>
      </c>
      <c r="B64" s="26" t="s">
        <v>4567</v>
      </c>
      <c r="C64" s="26" t="s">
        <v>4647</v>
      </c>
      <c r="D64" s="26" t="s">
        <v>4513</v>
      </c>
      <c r="E64" s="26" t="s">
        <v>4513</v>
      </c>
      <c r="F64" s="26" t="s">
        <v>2172</v>
      </c>
      <c r="G64" s="26" t="s">
        <v>4609</v>
      </c>
      <c r="H64" s="26" t="s">
        <v>4610</v>
      </c>
      <c r="I64" s="26" t="s">
        <v>4648</v>
      </c>
      <c r="J64" s="26">
        <v>19.100000000000001</v>
      </c>
      <c r="K64" s="26" t="s">
        <v>517</v>
      </c>
      <c r="L64" s="26" t="s">
        <v>1580</v>
      </c>
      <c r="M64" s="26">
        <v>268</v>
      </c>
    </row>
    <row r="65" spans="1:13">
      <c r="A65" s="26" t="s">
        <v>4510</v>
      </c>
      <c r="B65" s="26" t="s">
        <v>4567</v>
      </c>
      <c r="C65" s="26" t="s">
        <v>4649</v>
      </c>
      <c r="D65" s="26" t="s">
        <v>4513</v>
      </c>
      <c r="E65" s="26" t="s">
        <v>4513</v>
      </c>
      <c r="F65" s="26" t="s">
        <v>2172</v>
      </c>
      <c r="G65" s="26" t="s">
        <v>4609</v>
      </c>
      <c r="H65" s="26" t="s">
        <v>4610</v>
      </c>
      <c r="I65" s="26" t="s">
        <v>4650</v>
      </c>
      <c r="J65" s="26">
        <v>82.4</v>
      </c>
      <c r="K65" s="26" t="s">
        <v>517</v>
      </c>
      <c r="L65" s="26" t="s">
        <v>1580</v>
      </c>
      <c r="M65" s="26">
        <v>268</v>
      </c>
    </row>
    <row r="66" spans="1:13">
      <c r="A66" s="26" t="s">
        <v>4510</v>
      </c>
      <c r="B66" s="26" t="s">
        <v>4567</v>
      </c>
      <c r="C66" s="26" t="s">
        <v>4651</v>
      </c>
      <c r="D66" s="26" t="s">
        <v>4513</v>
      </c>
      <c r="E66" s="26" t="s">
        <v>4513</v>
      </c>
      <c r="F66" s="26" t="s">
        <v>2172</v>
      </c>
      <c r="G66" s="26" t="s">
        <v>4609</v>
      </c>
      <c r="H66" s="26" t="s">
        <v>4610</v>
      </c>
      <c r="I66" s="26" t="s">
        <v>4652</v>
      </c>
      <c r="J66" s="26">
        <v>157.80000000000001</v>
      </c>
      <c r="K66" s="26" t="s">
        <v>517</v>
      </c>
      <c r="L66" s="26" t="s">
        <v>4653</v>
      </c>
      <c r="M66" s="26">
        <v>268</v>
      </c>
    </row>
    <row r="67" spans="1:13">
      <c r="A67" s="26" t="s">
        <v>4510</v>
      </c>
      <c r="B67" s="26" t="s">
        <v>4567</v>
      </c>
      <c r="C67" s="26" t="s">
        <v>4654</v>
      </c>
      <c r="D67" s="26" t="s">
        <v>4513</v>
      </c>
      <c r="E67" s="26" t="s">
        <v>4513</v>
      </c>
      <c r="F67" s="26" t="s">
        <v>2172</v>
      </c>
      <c r="G67" s="26" t="s">
        <v>4609</v>
      </c>
      <c r="H67" s="26" t="s">
        <v>4610</v>
      </c>
      <c r="I67" s="26" t="s">
        <v>4655</v>
      </c>
      <c r="J67" s="26">
        <v>157.80000000000001</v>
      </c>
      <c r="K67" s="26" t="s">
        <v>517</v>
      </c>
      <c r="L67" s="26" t="s">
        <v>4653</v>
      </c>
      <c r="M67" s="26">
        <v>268</v>
      </c>
    </row>
    <row r="68" spans="1:13">
      <c r="A68" s="26" t="s">
        <v>4510</v>
      </c>
      <c r="B68" s="26" t="s">
        <v>4567</v>
      </c>
      <c r="C68" s="26" t="s">
        <v>4656</v>
      </c>
      <c r="D68" s="26" t="s">
        <v>4513</v>
      </c>
      <c r="E68" s="26" t="s">
        <v>4513</v>
      </c>
      <c r="F68" s="26" t="s">
        <v>2172</v>
      </c>
      <c r="G68" s="26" t="s">
        <v>4609</v>
      </c>
      <c r="H68" s="26" t="s">
        <v>4610</v>
      </c>
      <c r="I68" s="26" t="s">
        <v>4657</v>
      </c>
      <c r="J68" s="26">
        <v>157.80000000000001</v>
      </c>
      <c r="K68" s="26" t="s">
        <v>517</v>
      </c>
      <c r="L68" s="26" t="s">
        <v>4653</v>
      </c>
      <c r="M68" s="26">
        <v>268</v>
      </c>
    </row>
    <row r="69" spans="1:13">
      <c r="A69" s="26" t="s">
        <v>4510</v>
      </c>
      <c r="B69" s="26" t="s">
        <v>4567</v>
      </c>
      <c r="C69" s="26" t="s">
        <v>4658</v>
      </c>
      <c r="D69" s="26" t="s">
        <v>4513</v>
      </c>
      <c r="E69" s="26" t="s">
        <v>4513</v>
      </c>
      <c r="F69" s="26" t="s">
        <v>2172</v>
      </c>
      <c r="G69" s="26" t="s">
        <v>4609</v>
      </c>
      <c r="H69" s="26" t="s">
        <v>4610</v>
      </c>
      <c r="I69" s="26" t="s">
        <v>4659</v>
      </c>
      <c r="J69" s="26">
        <v>157.80000000000001</v>
      </c>
      <c r="K69" s="26" t="s">
        <v>517</v>
      </c>
      <c r="L69" s="26" t="s">
        <v>4653</v>
      </c>
      <c r="M69" s="26">
        <v>268</v>
      </c>
    </row>
    <row r="70" spans="1:13">
      <c r="A70" s="26" t="s">
        <v>4510</v>
      </c>
      <c r="B70" s="26" t="s">
        <v>4567</v>
      </c>
      <c r="C70" s="26" t="s">
        <v>4660</v>
      </c>
      <c r="D70" s="26" t="s">
        <v>4513</v>
      </c>
      <c r="E70" s="26" t="s">
        <v>4513</v>
      </c>
      <c r="F70" s="26" t="s">
        <v>2172</v>
      </c>
      <c r="G70" s="26" t="s">
        <v>4609</v>
      </c>
      <c r="H70" s="26" t="s">
        <v>4610</v>
      </c>
      <c r="I70" s="26" t="s">
        <v>4661</v>
      </c>
      <c r="J70" s="26">
        <v>43.4</v>
      </c>
      <c r="K70" s="26" t="s">
        <v>517</v>
      </c>
      <c r="L70" s="26" t="s">
        <v>1601</v>
      </c>
      <c r="M70" s="26">
        <v>268</v>
      </c>
    </row>
    <row r="71" spans="1:13">
      <c r="A71" s="26" t="s">
        <v>4510</v>
      </c>
      <c r="B71" s="26" t="s">
        <v>4567</v>
      </c>
      <c r="C71" s="26" t="s">
        <v>4662</v>
      </c>
      <c r="D71" s="26" t="s">
        <v>4513</v>
      </c>
      <c r="E71" s="26" t="s">
        <v>4513</v>
      </c>
      <c r="F71" s="26" t="s">
        <v>2172</v>
      </c>
      <c r="G71" s="26" t="s">
        <v>4609</v>
      </c>
      <c r="H71" s="26" t="s">
        <v>4610</v>
      </c>
      <c r="I71" s="26" t="s">
        <v>4663</v>
      </c>
      <c r="J71" s="26">
        <v>43.4</v>
      </c>
      <c r="K71" s="26" t="s">
        <v>517</v>
      </c>
      <c r="L71" s="26" t="s">
        <v>1601</v>
      </c>
      <c r="M71" s="26">
        <v>268</v>
      </c>
    </row>
    <row r="72" spans="1:13">
      <c r="A72" s="26" t="s">
        <v>4510</v>
      </c>
      <c r="B72" s="26" t="s">
        <v>4567</v>
      </c>
      <c r="C72" s="26" t="s">
        <v>4664</v>
      </c>
      <c r="D72" s="26" t="s">
        <v>4513</v>
      </c>
      <c r="E72" s="26" t="s">
        <v>4513</v>
      </c>
      <c r="F72" s="26" t="s">
        <v>2172</v>
      </c>
      <c r="G72" s="26" t="s">
        <v>4609</v>
      </c>
      <c r="H72" s="26" t="s">
        <v>4610</v>
      </c>
      <c r="I72" s="26" t="s">
        <v>4665</v>
      </c>
      <c r="J72" s="26">
        <v>24.8</v>
      </c>
      <c r="K72" s="26" t="s">
        <v>517</v>
      </c>
      <c r="L72" s="26" t="s">
        <v>1601</v>
      </c>
      <c r="M72" s="26">
        <v>268</v>
      </c>
    </row>
    <row r="73" spans="1:13">
      <c r="A73" s="26" t="s">
        <v>4510</v>
      </c>
      <c r="B73" s="26" t="s">
        <v>4567</v>
      </c>
      <c r="C73" s="26" t="s">
        <v>4666</v>
      </c>
      <c r="D73" s="26" t="s">
        <v>4513</v>
      </c>
      <c r="E73" s="26" t="s">
        <v>4513</v>
      </c>
      <c r="F73" s="26" t="s">
        <v>2172</v>
      </c>
      <c r="G73" s="26" t="s">
        <v>4609</v>
      </c>
      <c r="H73" s="26" t="s">
        <v>4610</v>
      </c>
      <c r="I73" s="26" t="s">
        <v>4667</v>
      </c>
      <c r="J73" s="26">
        <v>43.4</v>
      </c>
      <c r="K73" s="26" t="s">
        <v>517</v>
      </c>
      <c r="L73" s="26" t="s">
        <v>1601</v>
      </c>
      <c r="M73" s="26">
        <v>268</v>
      </c>
    </row>
    <row r="74" spans="1:13">
      <c r="A74" s="26" t="s">
        <v>4510</v>
      </c>
      <c r="B74" s="26" t="s">
        <v>4567</v>
      </c>
      <c r="C74" s="26" t="s">
        <v>4668</v>
      </c>
      <c r="D74" s="26" t="s">
        <v>4513</v>
      </c>
      <c r="E74" s="26" t="s">
        <v>4513</v>
      </c>
      <c r="F74" s="26" t="s">
        <v>2172</v>
      </c>
      <c r="G74" s="26" t="s">
        <v>4609</v>
      </c>
      <c r="H74" s="26" t="s">
        <v>4610</v>
      </c>
      <c r="I74" s="26" t="s">
        <v>4669</v>
      </c>
      <c r="J74" s="26">
        <v>21.7</v>
      </c>
      <c r="K74" s="26" t="s">
        <v>517</v>
      </c>
      <c r="L74" s="26" t="s">
        <v>1604</v>
      </c>
      <c r="M74" s="26">
        <v>268</v>
      </c>
    </row>
    <row r="75" spans="1:13">
      <c r="A75" s="26" t="s">
        <v>4510</v>
      </c>
      <c r="B75" s="26" t="s">
        <v>4567</v>
      </c>
      <c r="C75" s="26" t="s">
        <v>4670</v>
      </c>
      <c r="D75" s="26" t="s">
        <v>4513</v>
      </c>
      <c r="E75" s="26" t="s">
        <v>4513</v>
      </c>
      <c r="F75" s="26" t="s">
        <v>2172</v>
      </c>
      <c r="G75" s="26" t="s">
        <v>4671</v>
      </c>
      <c r="H75" s="26" t="s">
        <v>4672</v>
      </c>
      <c r="I75" s="26" t="s">
        <v>4611</v>
      </c>
      <c r="J75" s="26">
        <v>934.8</v>
      </c>
      <c r="K75" s="26" t="s">
        <v>517</v>
      </c>
      <c r="L75" s="26" t="s">
        <v>1586</v>
      </c>
      <c r="M75" s="26">
        <v>268</v>
      </c>
    </row>
    <row r="76" spans="1:13">
      <c r="A76" s="26" t="s">
        <v>4510</v>
      </c>
      <c r="B76" s="26" t="s">
        <v>4567</v>
      </c>
      <c r="C76" s="26" t="s">
        <v>4673</v>
      </c>
      <c r="D76" s="26" t="s">
        <v>4513</v>
      </c>
      <c r="E76" s="26" t="s">
        <v>4513</v>
      </c>
      <c r="F76" s="26" t="s">
        <v>2172</v>
      </c>
      <c r="G76" s="26" t="s">
        <v>4671</v>
      </c>
      <c r="H76" s="26" t="s">
        <v>4672</v>
      </c>
      <c r="I76" s="26" t="s">
        <v>4612</v>
      </c>
      <c r="J76" s="26">
        <v>88.9</v>
      </c>
      <c r="K76" s="26" t="s">
        <v>517</v>
      </c>
      <c r="L76" s="26" t="s">
        <v>1586</v>
      </c>
      <c r="M76" s="26">
        <v>268</v>
      </c>
    </row>
    <row r="77" spans="1:13">
      <c r="A77" s="26" t="s">
        <v>4510</v>
      </c>
      <c r="B77" s="26" t="s">
        <v>4567</v>
      </c>
      <c r="C77" s="26" t="s">
        <v>4674</v>
      </c>
      <c r="D77" s="26" t="s">
        <v>4513</v>
      </c>
      <c r="E77" s="26" t="s">
        <v>4513</v>
      </c>
      <c r="F77" s="26" t="s">
        <v>2172</v>
      </c>
      <c r="G77" s="26" t="s">
        <v>4671</v>
      </c>
      <c r="H77" s="26" t="s">
        <v>4672</v>
      </c>
      <c r="I77" s="26" t="s">
        <v>4613</v>
      </c>
      <c r="J77" s="26">
        <v>450.4</v>
      </c>
      <c r="K77" s="26" t="s">
        <v>517</v>
      </c>
      <c r="L77" s="26" t="s">
        <v>1586</v>
      </c>
      <c r="M77" s="26">
        <v>268</v>
      </c>
    </row>
    <row r="78" spans="1:13">
      <c r="A78" s="26" t="s">
        <v>4510</v>
      </c>
      <c r="B78" s="26" t="s">
        <v>4567</v>
      </c>
      <c r="C78" s="26" t="s">
        <v>4675</v>
      </c>
      <c r="D78" s="26" t="s">
        <v>4513</v>
      </c>
      <c r="E78" s="26" t="s">
        <v>4513</v>
      </c>
      <c r="F78" s="26" t="s">
        <v>2172</v>
      </c>
      <c r="G78" s="26" t="s">
        <v>4671</v>
      </c>
      <c r="H78" s="26" t="s">
        <v>4672</v>
      </c>
      <c r="I78" s="26" t="s">
        <v>4676</v>
      </c>
      <c r="J78" s="26">
        <v>452.6</v>
      </c>
      <c r="K78" s="26" t="s">
        <v>517</v>
      </c>
      <c r="L78" s="26" t="s">
        <v>1586</v>
      </c>
      <c r="M78" s="26">
        <v>268</v>
      </c>
    </row>
    <row r="79" spans="1:13">
      <c r="A79" s="26" t="s">
        <v>4510</v>
      </c>
      <c r="B79" s="26" t="s">
        <v>4567</v>
      </c>
      <c r="C79" s="26" t="s">
        <v>4677</v>
      </c>
      <c r="D79" s="26" t="s">
        <v>4513</v>
      </c>
      <c r="E79" s="26" t="s">
        <v>4513</v>
      </c>
      <c r="F79" s="26" t="s">
        <v>2172</v>
      </c>
      <c r="G79" s="26" t="s">
        <v>4671</v>
      </c>
      <c r="H79" s="26" t="s">
        <v>4672</v>
      </c>
      <c r="I79" s="26" t="s">
        <v>4614</v>
      </c>
      <c r="J79" s="26">
        <v>395.5</v>
      </c>
      <c r="K79" s="26" t="s">
        <v>517</v>
      </c>
      <c r="L79" s="26" t="s">
        <v>1586</v>
      </c>
      <c r="M79" s="26">
        <v>268</v>
      </c>
    </row>
    <row r="80" spans="1:13">
      <c r="A80" s="26" t="s">
        <v>4510</v>
      </c>
      <c r="B80" s="26" t="s">
        <v>4567</v>
      </c>
      <c r="C80" s="26" t="s">
        <v>4678</v>
      </c>
      <c r="D80" s="26" t="s">
        <v>4513</v>
      </c>
      <c r="E80" s="26" t="s">
        <v>4513</v>
      </c>
      <c r="F80" s="26" t="s">
        <v>2172</v>
      </c>
      <c r="G80" s="26" t="s">
        <v>4671</v>
      </c>
      <c r="H80" s="26" t="s">
        <v>4672</v>
      </c>
      <c r="I80" s="26" t="s">
        <v>4620</v>
      </c>
      <c r="J80" s="26">
        <v>100.9</v>
      </c>
      <c r="K80" s="26" t="s">
        <v>517</v>
      </c>
      <c r="L80" s="26" t="s">
        <v>1592</v>
      </c>
      <c r="M80" s="26">
        <v>268</v>
      </c>
    </row>
    <row r="81" spans="1:13">
      <c r="A81" s="26" t="s">
        <v>4510</v>
      </c>
      <c r="B81" s="26" t="s">
        <v>4567</v>
      </c>
      <c r="C81" s="26" t="s">
        <v>4679</v>
      </c>
      <c r="D81" s="26" t="s">
        <v>4513</v>
      </c>
      <c r="E81" s="26" t="s">
        <v>4513</v>
      </c>
      <c r="F81" s="26" t="s">
        <v>2172</v>
      </c>
      <c r="G81" s="26" t="s">
        <v>4671</v>
      </c>
      <c r="H81" s="26" t="s">
        <v>4672</v>
      </c>
      <c r="I81" s="26" t="s">
        <v>4622</v>
      </c>
      <c r="J81" s="26">
        <v>169.8</v>
      </c>
      <c r="K81" s="26" t="s">
        <v>517</v>
      </c>
      <c r="L81" s="26" t="s">
        <v>1592</v>
      </c>
      <c r="M81" s="26">
        <v>268</v>
      </c>
    </row>
    <row r="82" spans="1:13">
      <c r="A82" s="26" t="s">
        <v>4510</v>
      </c>
      <c r="B82" s="26" t="s">
        <v>4567</v>
      </c>
      <c r="C82" s="26" t="s">
        <v>4680</v>
      </c>
      <c r="D82" s="26" t="s">
        <v>4513</v>
      </c>
      <c r="E82" s="26" t="s">
        <v>4513</v>
      </c>
      <c r="F82" s="26" t="s">
        <v>2172</v>
      </c>
      <c r="G82" s="26" t="s">
        <v>4671</v>
      </c>
      <c r="H82" s="26" t="s">
        <v>4672</v>
      </c>
      <c r="I82" s="26" t="s">
        <v>4623</v>
      </c>
      <c r="J82" s="26">
        <v>126.8</v>
      </c>
      <c r="K82" s="26" t="s">
        <v>517</v>
      </c>
      <c r="L82" s="26" t="s">
        <v>1592</v>
      </c>
      <c r="M82" s="26">
        <v>268</v>
      </c>
    </row>
    <row r="83" spans="1:13">
      <c r="A83" s="26" t="s">
        <v>4510</v>
      </c>
      <c r="B83" s="26" t="s">
        <v>4567</v>
      </c>
      <c r="C83" s="26" t="s">
        <v>4681</v>
      </c>
      <c r="D83" s="26" t="s">
        <v>4513</v>
      </c>
      <c r="E83" s="26" t="s">
        <v>4513</v>
      </c>
      <c r="F83" s="26" t="s">
        <v>2172</v>
      </c>
      <c r="G83" s="26" t="s">
        <v>4671</v>
      </c>
      <c r="H83" s="26" t="s">
        <v>4672</v>
      </c>
      <c r="I83" s="26" t="s">
        <v>4624</v>
      </c>
      <c r="J83" s="26">
        <v>166.5</v>
      </c>
      <c r="K83" s="26" t="s">
        <v>517</v>
      </c>
      <c r="L83" s="26" t="s">
        <v>1592</v>
      </c>
      <c r="M83" s="26">
        <v>268</v>
      </c>
    </row>
    <row r="84" spans="1:13">
      <c r="A84" s="26" t="s">
        <v>4510</v>
      </c>
      <c r="B84" s="26" t="s">
        <v>4567</v>
      </c>
      <c r="C84" s="26" t="s">
        <v>4682</v>
      </c>
      <c r="D84" s="26" t="s">
        <v>4513</v>
      </c>
      <c r="E84" s="26" t="s">
        <v>4513</v>
      </c>
      <c r="F84" s="26" t="s">
        <v>2172</v>
      </c>
      <c r="G84" s="26" t="s">
        <v>4671</v>
      </c>
      <c r="H84" s="26" t="s">
        <v>4672</v>
      </c>
      <c r="I84" s="26" t="s">
        <v>4683</v>
      </c>
      <c r="J84" s="26">
        <v>1314.5</v>
      </c>
      <c r="K84" s="26" t="s">
        <v>517</v>
      </c>
      <c r="L84" s="26" t="s">
        <v>1577</v>
      </c>
      <c r="M84" s="26">
        <v>268</v>
      </c>
    </row>
    <row r="85" spans="1:13">
      <c r="A85" s="26" t="s">
        <v>4510</v>
      </c>
      <c r="B85" s="26" t="s">
        <v>4567</v>
      </c>
      <c r="C85" s="26" t="s">
        <v>4684</v>
      </c>
      <c r="D85" s="26" t="s">
        <v>4513</v>
      </c>
      <c r="E85" s="26" t="s">
        <v>4513</v>
      </c>
      <c r="F85" s="26" t="s">
        <v>2172</v>
      </c>
      <c r="G85" s="26" t="s">
        <v>4671</v>
      </c>
      <c r="H85" s="26" t="s">
        <v>4672</v>
      </c>
      <c r="I85" s="26" t="s">
        <v>4685</v>
      </c>
      <c r="J85" s="26">
        <v>4001.8</v>
      </c>
      <c r="K85" s="26" t="s">
        <v>517</v>
      </c>
      <c r="L85" s="26" t="s">
        <v>1577</v>
      </c>
      <c r="M85" s="26">
        <v>268</v>
      </c>
    </row>
    <row r="86" spans="1:13">
      <c r="A86" s="26" t="s">
        <v>4510</v>
      </c>
      <c r="B86" s="26" t="s">
        <v>4567</v>
      </c>
      <c r="C86" s="26" t="s">
        <v>4686</v>
      </c>
      <c r="D86" s="26" t="s">
        <v>4513</v>
      </c>
      <c r="E86" s="26" t="s">
        <v>4513</v>
      </c>
      <c r="F86" s="26" t="s">
        <v>2172</v>
      </c>
      <c r="G86" s="26" t="s">
        <v>4671</v>
      </c>
      <c r="H86" s="26" t="s">
        <v>4672</v>
      </c>
      <c r="I86" s="26" t="s">
        <v>4644</v>
      </c>
      <c r="J86" s="26">
        <v>2721.8</v>
      </c>
      <c r="K86" s="26" t="s">
        <v>517</v>
      </c>
      <c r="L86" s="26" t="s">
        <v>1577</v>
      </c>
      <c r="M86" s="26">
        <v>268</v>
      </c>
    </row>
    <row r="87" spans="1:13">
      <c r="A87" s="26" t="s">
        <v>4510</v>
      </c>
      <c r="B87" s="26" t="s">
        <v>4567</v>
      </c>
      <c r="C87" s="26" t="s">
        <v>4687</v>
      </c>
      <c r="D87" s="26" t="s">
        <v>4513</v>
      </c>
      <c r="E87" s="26" t="s">
        <v>4513</v>
      </c>
      <c r="F87" s="26" t="s">
        <v>2172</v>
      </c>
      <c r="G87" s="26" t="s">
        <v>4671</v>
      </c>
      <c r="H87" s="26" t="s">
        <v>4672</v>
      </c>
      <c r="I87" s="26" t="s">
        <v>4646</v>
      </c>
      <c r="J87" s="26">
        <v>283</v>
      </c>
      <c r="K87" s="26" t="s">
        <v>517</v>
      </c>
      <c r="L87" s="26" t="s">
        <v>1577</v>
      </c>
      <c r="M87" s="26">
        <v>268</v>
      </c>
    </row>
    <row r="88" spans="1:13">
      <c r="A88" s="26" t="s">
        <v>4510</v>
      </c>
      <c r="B88" s="26" t="s">
        <v>4567</v>
      </c>
      <c r="C88" s="26" t="s">
        <v>4688</v>
      </c>
      <c r="D88" s="26" t="s">
        <v>4513</v>
      </c>
      <c r="E88" s="26" t="s">
        <v>4513</v>
      </c>
      <c r="F88" s="26" t="s">
        <v>2172</v>
      </c>
      <c r="G88" s="26" t="s">
        <v>4671</v>
      </c>
      <c r="H88" s="26" t="s">
        <v>4672</v>
      </c>
      <c r="I88" s="26" t="s">
        <v>4648</v>
      </c>
      <c r="J88" s="26">
        <v>1231.4000000000001</v>
      </c>
      <c r="K88" s="26" t="s">
        <v>517</v>
      </c>
      <c r="L88" s="26" t="s">
        <v>1577</v>
      </c>
      <c r="M88" s="26">
        <v>268</v>
      </c>
    </row>
    <row r="89" spans="1:13">
      <c r="A89" s="26" t="s">
        <v>4510</v>
      </c>
      <c r="B89" s="26" t="s">
        <v>4567</v>
      </c>
      <c r="C89" s="26" t="s">
        <v>4689</v>
      </c>
      <c r="D89" s="26" t="s">
        <v>4513</v>
      </c>
      <c r="E89" s="26" t="s">
        <v>4513</v>
      </c>
      <c r="F89" s="26" t="s">
        <v>2172</v>
      </c>
      <c r="G89" s="26" t="s">
        <v>4671</v>
      </c>
      <c r="H89" s="26" t="s">
        <v>4672</v>
      </c>
      <c r="I89" s="26" t="s">
        <v>4650</v>
      </c>
      <c r="J89" s="26">
        <v>324.60000000000002</v>
      </c>
      <c r="K89" s="26" t="s">
        <v>517</v>
      </c>
      <c r="L89" s="26" t="s">
        <v>1577</v>
      </c>
      <c r="M89" s="26">
        <v>268</v>
      </c>
    </row>
    <row r="90" spans="1:13">
      <c r="A90" s="26" t="s">
        <v>4510</v>
      </c>
      <c r="B90" s="26" t="s">
        <v>4567</v>
      </c>
      <c r="C90" s="26" t="s">
        <v>4690</v>
      </c>
      <c r="D90" s="26" t="s">
        <v>4513</v>
      </c>
      <c r="E90" s="26" t="s">
        <v>4513</v>
      </c>
      <c r="F90" s="26" t="s">
        <v>2172</v>
      </c>
      <c r="G90" s="26" t="s">
        <v>4671</v>
      </c>
      <c r="H90" s="26" t="s">
        <v>4672</v>
      </c>
      <c r="I90" s="26" t="s">
        <v>4691</v>
      </c>
      <c r="J90" s="26">
        <v>229.3</v>
      </c>
      <c r="K90" s="26" t="s">
        <v>517</v>
      </c>
      <c r="L90" s="26" t="s">
        <v>1583</v>
      </c>
      <c r="M90" s="26">
        <v>268</v>
      </c>
    </row>
    <row r="91" spans="1:13">
      <c r="A91" s="26" t="s">
        <v>4510</v>
      </c>
      <c r="B91" s="26" t="s">
        <v>4567</v>
      </c>
      <c r="C91" s="26" t="s">
        <v>4692</v>
      </c>
      <c r="D91" s="26" t="s">
        <v>4513</v>
      </c>
      <c r="E91" s="26" t="s">
        <v>4513</v>
      </c>
      <c r="F91" s="26" t="s">
        <v>2172</v>
      </c>
      <c r="G91" s="26" t="s">
        <v>4671</v>
      </c>
      <c r="H91" s="26" t="s">
        <v>4672</v>
      </c>
      <c r="I91" s="26" t="s">
        <v>4693</v>
      </c>
      <c r="J91" s="26">
        <v>120.5</v>
      </c>
      <c r="K91" s="26" t="s">
        <v>517</v>
      </c>
      <c r="L91" s="26" t="s">
        <v>1583</v>
      </c>
      <c r="M91" s="26">
        <v>268</v>
      </c>
    </row>
    <row r="92" spans="1:13">
      <c r="A92" s="26" t="s">
        <v>4510</v>
      </c>
      <c r="B92" s="26" t="s">
        <v>4567</v>
      </c>
      <c r="C92" s="26" t="s">
        <v>4694</v>
      </c>
      <c r="D92" s="26" t="s">
        <v>4513</v>
      </c>
      <c r="E92" s="26" t="s">
        <v>4513</v>
      </c>
      <c r="F92" s="26" t="s">
        <v>2172</v>
      </c>
      <c r="G92" s="26" t="s">
        <v>4671</v>
      </c>
      <c r="H92" s="26" t="s">
        <v>4672</v>
      </c>
      <c r="I92" s="26" t="s">
        <v>4695</v>
      </c>
      <c r="J92" s="26">
        <v>56.6</v>
      </c>
      <c r="K92" s="26" t="s">
        <v>517</v>
      </c>
      <c r="L92" s="26" t="s">
        <v>1583</v>
      </c>
      <c r="M92" s="26">
        <v>268</v>
      </c>
    </row>
    <row r="93" spans="1:13">
      <c r="A93" s="26" t="s">
        <v>4510</v>
      </c>
      <c r="B93" s="26" t="s">
        <v>4567</v>
      </c>
      <c r="C93" s="26" t="s">
        <v>4696</v>
      </c>
      <c r="D93" s="26" t="s">
        <v>4513</v>
      </c>
      <c r="E93" s="26" t="s">
        <v>4513</v>
      </c>
      <c r="F93" s="26" t="s">
        <v>2172</v>
      </c>
      <c r="G93" s="26" t="s">
        <v>4671</v>
      </c>
      <c r="H93" s="26" t="s">
        <v>4672</v>
      </c>
      <c r="I93" s="26" t="s">
        <v>4697</v>
      </c>
      <c r="J93" s="26">
        <v>108.8</v>
      </c>
      <c r="K93" s="26" t="s">
        <v>517</v>
      </c>
      <c r="L93" s="26" t="s">
        <v>1583</v>
      </c>
      <c r="M93" s="26">
        <v>268</v>
      </c>
    </row>
    <row r="94" spans="1:13">
      <c r="A94" s="26" t="s">
        <v>4510</v>
      </c>
      <c r="B94" s="26" t="s">
        <v>4698</v>
      </c>
      <c r="C94" s="26" t="s">
        <v>4512</v>
      </c>
      <c r="D94" s="26" t="s">
        <v>4513</v>
      </c>
      <c r="E94" s="26" t="s">
        <v>4513</v>
      </c>
      <c r="F94" s="26" t="s">
        <v>2172</v>
      </c>
      <c r="G94" s="26" t="s">
        <v>4699</v>
      </c>
      <c r="H94" s="26" t="s">
        <v>4700</v>
      </c>
      <c r="I94" s="26" t="s">
        <v>4701</v>
      </c>
      <c r="J94" s="26">
        <v>2</v>
      </c>
      <c r="K94" s="26" t="s">
        <v>4517</v>
      </c>
      <c r="L94" s="26" t="s">
        <v>1483</v>
      </c>
      <c r="M94" s="26">
        <v>269</v>
      </c>
    </row>
    <row r="95" spans="1:13">
      <c r="A95" s="26" t="s">
        <v>4510</v>
      </c>
      <c r="B95" s="26" t="s">
        <v>4698</v>
      </c>
      <c r="C95" s="26" t="s">
        <v>4519</v>
      </c>
      <c r="D95" s="26" t="s">
        <v>4513</v>
      </c>
      <c r="E95" s="26" t="s">
        <v>4513</v>
      </c>
      <c r="F95" s="26" t="s">
        <v>2172</v>
      </c>
      <c r="G95" s="26" t="s">
        <v>4702</v>
      </c>
      <c r="H95" s="26" t="s">
        <v>4700</v>
      </c>
      <c r="I95" s="26" t="s">
        <v>4703</v>
      </c>
      <c r="J95" s="26">
        <v>16</v>
      </c>
      <c r="K95" s="26" t="s">
        <v>4517</v>
      </c>
      <c r="L95" s="26" t="s">
        <v>1486</v>
      </c>
      <c r="M95" s="26">
        <v>269</v>
      </c>
    </row>
    <row r="96" spans="1:13">
      <c r="A96" s="26" t="s">
        <v>4510</v>
      </c>
      <c r="B96" s="26" t="s">
        <v>4698</v>
      </c>
      <c r="C96" s="26" t="s">
        <v>4522</v>
      </c>
      <c r="D96" s="26" t="s">
        <v>4513</v>
      </c>
      <c r="E96" s="26" t="s">
        <v>4513</v>
      </c>
      <c r="F96" s="26" t="s">
        <v>2172</v>
      </c>
      <c r="G96" s="26" t="s">
        <v>4704</v>
      </c>
      <c r="H96" s="26" t="s">
        <v>4700</v>
      </c>
      <c r="I96" s="26" t="s">
        <v>4705</v>
      </c>
      <c r="J96" s="26">
        <v>2</v>
      </c>
      <c r="K96" s="26" t="s">
        <v>4517</v>
      </c>
      <c r="L96" s="26" t="s">
        <v>1483</v>
      </c>
      <c r="M96" s="26">
        <v>269</v>
      </c>
    </row>
    <row r="97" spans="1:13">
      <c r="A97" s="26" t="s">
        <v>4510</v>
      </c>
      <c r="B97" s="26" t="s">
        <v>4698</v>
      </c>
      <c r="C97" s="26" t="s">
        <v>4525</v>
      </c>
      <c r="D97" s="26" t="s">
        <v>4513</v>
      </c>
      <c r="E97" s="26" t="s">
        <v>4513</v>
      </c>
      <c r="F97" s="26" t="s">
        <v>2172</v>
      </c>
      <c r="G97" s="26" t="s">
        <v>4706</v>
      </c>
      <c r="H97" s="26" t="s">
        <v>4700</v>
      </c>
      <c r="I97" s="26" t="s">
        <v>4707</v>
      </c>
      <c r="J97" s="26">
        <v>16</v>
      </c>
      <c r="K97" s="26" t="s">
        <v>4517</v>
      </c>
      <c r="L97" s="26" t="s">
        <v>1486</v>
      </c>
      <c r="M97" s="26">
        <v>269</v>
      </c>
    </row>
    <row r="98" spans="1:13">
      <c r="A98" s="26" t="s">
        <v>4510</v>
      </c>
      <c r="B98" s="26" t="s">
        <v>4698</v>
      </c>
      <c r="C98" s="26" t="s">
        <v>4527</v>
      </c>
      <c r="D98" s="26" t="s">
        <v>4513</v>
      </c>
      <c r="E98" s="26" t="s">
        <v>4513</v>
      </c>
      <c r="F98" s="26" t="s">
        <v>2172</v>
      </c>
      <c r="G98" s="26" t="s">
        <v>4708</v>
      </c>
      <c r="H98" s="26" t="s">
        <v>4709</v>
      </c>
      <c r="I98" s="26" t="s">
        <v>4710</v>
      </c>
      <c r="J98" s="26">
        <v>2</v>
      </c>
      <c r="K98" s="26" t="s">
        <v>4517</v>
      </c>
      <c r="L98" s="26" t="s">
        <v>1489</v>
      </c>
      <c r="M98" s="26">
        <v>269</v>
      </c>
    </row>
    <row r="99" spans="1:13">
      <c r="A99" s="26" t="s">
        <v>4510</v>
      </c>
      <c r="B99" s="26" t="s">
        <v>4698</v>
      </c>
      <c r="C99" s="26" t="s">
        <v>4531</v>
      </c>
      <c r="D99" s="26" t="s">
        <v>4513</v>
      </c>
      <c r="E99" s="26" t="s">
        <v>4513</v>
      </c>
      <c r="F99" s="26" t="s">
        <v>2172</v>
      </c>
      <c r="G99" s="26" t="s">
        <v>4711</v>
      </c>
      <c r="H99" s="26" t="s">
        <v>4712</v>
      </c>
      <c r="I99" s="26" t="s">
        <v>4713</v>
      </c>
      <c r="J99" s="26">
        <v>2</v>
      </c>
      <c r="K99" s="26" t="s">
        <v>4517</v>
      </c>
      <c r="L99" s="26" t="s">
        <v>1492</v>
      </c>
      <c r="M99" s="26">
        <v>269</v>
      </c>
    </row>
    <row r="100" spans="1:13">
      <c r="A100" s="26" t="s">
        <v>4510</v>
      </c>
      <c r="B100" s="26" t="s">
        <v>4698</v>
      </c>
      <c r="C100" s="26" t="s">
        <v>4534</v>
      </c>
      <c r="D100" s="26" t="s">
        <v>4513</v>
      </c>
      <c r="E100" s="26" t="s">
        <v>4513</v>
      </c>
      <c r="F100" s="26" t="s">
        <v>2172</v>
      </c>
      <c r="G100" s="26" t="s">
        <v>4714</v>
      </c>
      <c r="H100" s="26" t="s">
        <v>4712</v>
      </c>
      <c r="I100" s="26" t="s">
        <v>4715</v>
      </c>
      <c r="J100" s="26">
        <v>1</v>
      </c>
      <c r="K100" s="26" t="s">
        <v>4517</v>
      </c>
      <c r="L100" s="26" t="s">
        <v>1495</v>
      </c>
      <c r="M100" s="26">
        <v>269</v>
      </c>
    </row>
    <row r="101" spans="1:13">
      <c r="A101" s="26" t="s">
        <v>4510</v>
      </c>
      <c r="B101" s="26" t="s">
        <v>4716</v>
      </c>
      <c r="C101" s="26" t="s">
        <v>4512</v>
      </c>
      <c r="D101" s="26" t="s">
        <v>4513</v>
      </c>
      <c r="E101" s="26" t="s">
        <v>4513</v>
      </c>
      <c r="F101" s="26" t="s">
        <v>2172</v>
      </c>
      <c r="G101" s="26" t="s">
        <v>4717</v>
      </c>
      <c r="H101" s="26" t="s">
        <v>4712</v>
      </c>
      <c r="I101" s="26" t="s">
        <v>4713</v>
      </c>
      <c r="J101" s="26">
        <v>1</v>
      </c>
      <c r="K101" s="26" t="s">
        <v>4517</v>
      </c>
      <c r="L101" s="26" t="s">
        <v>1498</v>
      </c>
      <c r="M101" s="26">
        <v>269</v>
      </c>
    </row>
    <row r="102" spans="1:13">
      <c r="A102" s="26" t="s">
        <v>4510</v>
      </c>
      <c r="B102" s="26" t="s">
        <v>4716</v>
      </c>
      <c r="C102" s="26" t="s">
        <v>4519</v>
      </c>
      <c r="D102" s="26" t="s">
        <v>4513</v>
      </c>
      <c r="E102" s="26" t="s">
        <v>4513</v>
      </c>
      <c r="F102" s="26" t="s">
        <v>2172</v>
      </c>
      <c r="G102" s="26" t="s">
        <v>4718</v>
      </c>
      <c r="H102" s="26" t="s">
        <v>4712</v>
      </c>
      <c r="I102" s="26" t="s">
        <v>4719</v>
      </c>
      <c r="J102" s="26">
        <v>1</v>
      </c>
      <c r="K102" s="26" t="s">
        <v>4517</v>
      </c>
      <c r="L102" s="26" t="s">
        <v>1501</v>
      </c>
      <c r="M102" s="26">
        <v>269</v>
      </c>
    </row>
    <row r="103" spans="1:13">
      <c r="A103" s="26" t="s">
        <v>4510</v>
      </c>
      <c r="B103" s="26" t="s">
        <v>4720</v>
      </c>
      <c r="C103" s="26" t="s">
        <v>4512</v>
      </c>
      <c r="D103" s="26" t="s">
        <v>4513</v>
      </c>
      <c r="E103" s="26" t="s">
        <v>4513</v>
      </c>
      <c r="F103" s="26" t="s">
        <v>2172</v>
      </c>
      <c r="G103" s="26" t="s">
        <v>4721</v>
      </c>
      <c r="H103" s="26" t="s">
        <v>4722</v>
      </c>
      <c r="I103" s="26" t="s">
        <v>4723</v>
      </c>
      <c r="J103" s="26">
        <v>54</v>
      </c>
      <c r="K103" s="26" t="s">
        <v>4517</v>
      </c>
      <c r="L103" s="26" t="s">
        <v>1672</v>
      </c>
      <c r="M103" s="26">
        <v>269</v>
      </c>
    </row>
    <row r="104" spans="1:13">
      <c r="A104" s="26" t="s">
        <v>4510</v>
      </c>
      <c r="B104" s="26" t="s">
        <v>4720</v>
      </c>
      <c r="C104" s="26" t="s">
        <v>4519</v>
      </c>
      <c r="D104" s="26" t="s">
        <v>4513</v>
      </c>
      <c r="E104" s="26" t="s">
        <v>4513</v>
      </c>
      <c r="F104" s="26" t="s">
        <v>2172</v>
      </c>
      <c r="G104" s="26" t="s">
        <v>4724</v>
      </c>
      <c r="H104" s="26" t="s">
        <v>4722</v>
      </c>
      <c r="I104" s="26" t="s">
        <v>4725</v>
      </c>
      <c r="J104" s="26">
        <v>1</v>
      </c>
      <c r="K104" s="26" t="s">
        <v>4517</v>
      </c>
      <c r="L104" s="26" t="s">
        <v>1675</v>
      </c>
      <c r="M104" s="26">
        <v>269</v>
      </c>
    </row>
    <row r="105" spans="1:13">
      <c r="A105" s="26" t="s">
        <v>4510</v>
      </c>
      <c r="B105" s="26" t="s">
        <v>4720</v>
      </c>
      <c r="C105" s="26" t="s">
        <v>4522</v>
      </c>
      <c r="D105" s="26" t="s">
        <v>4513</v>
      </c>
      <c r="E105" s="26" t="s">
        <v>4513</v>
      </c>
      <c r="F105" s="26" t="s">
        <v>2172</v>
      </c>
      <c r="G105" s="26" t="s">
        <v>4726</v>
      </c>
      <c r="H105" s="26" t="s">
        <v>4722</v>
      </c>
      <c r="I105" s="26" t="s">
        <v>4727</v>
      </c>
      <c r="J105" s="26">
        <v>1</v>
      </c>
      <c r="K105" s="26" t="s">
        <v>4517</v>
      </c>
      <c r="L105" s="26" t="s">
        <v>1678</v>
      </c>
      <c r="M105" s="26">
        <v>269</v>
      </c>
    </row>
    <row r="106" spans="1:13">
      <c r="A106" s="26" t="s">
        <v>4510</v>
      </c>
      <c r="B106" s="26" t="s">
        <v>4720</v>
      </c>
      <c r="C106" s="26" t="s">
        <v>4525</v>
      </c>
      <c r="D106" s="26" t="s">
        <v>4513</v>
      </c>
      <c r="E106" s="26" t="s">
        <v>4513</v>
      </c>
      <c r="F106" s="26" t="s">
        <v>2172</v>
      </c>
      <c r="G106" s="26" t="s">
        <v>4728</v>
      </c>
      <c r="H106" s="26" t="s">
        <v>4722</v>
      </c>
      <c r="I106" s="26" t="s">
        <v>4729</v>
      </c>
      <c r="J106" s="26">
        <v>19</v>
      </c>
      <c r="K106" s="26" t="s">
        <v>4517</v>
      </c>
      <c r="L106" s="26" t="s">
        <v>4730</v>
      </c>
      <c r="M106" s="26">
        <v>269</v>
      </c>
    </row>
    <row r="107" spans="1:13">
      <c r="A107" s="26" t="s">
        <v>4510</v>
      </c>
      <c r="B107" s="26" t="s">
        <v>4720</v>
      </c>
      <c r="C107" s="26" t="s">
        <v>4527</v>
      </c>
      <c r="D107" s="26" t="s">
        <v>4513</v>
      </c>
      <c r="E107" s="26" t="s">
        <v>4513</v>
      </c>
      <c r="F107" s="26" t="s">
        <v>2172</v>
      </c>
      <c r="G107" s="26" t="s">
        <v>4731</v>
      </c>
      <c r="H107" s="26" t="s">
        <v>4722</v>
      </c>
      <c r="I107" s="26" t="s">
        <v>4732</v>
      </c>
      <c r="J107" s="26">
        <v>9</v>
      </c>
      <c r="K107" s="26" t="s">
        <v>4517</v>
      </c>
      <c r="L107" s="26" t="s">
        <v>4730</v>
      </c>
      <c r="M107" s="26">
        <v>269</v>
      </c>
    </row>
    <row r="108" spans="1:13">
      <c r="A108" s="26" t="s">
        <v>4510</v>
      </c>
      <c r="B108" s="26" t="s">
        <v>4720</v>
      </c>
      <c r="C108" s="26" t="s">
        <v>4531</v>
      </c>
      <c r="D108" s="26" t="s">
        <v>4513</v>
      </c>
      <c r="E108" s="26" t="s">
        <v>4513</v>
      </c>
      <c r="F108" s="26" t="s">
        <v>2172</v>
      </c>
      <c r="G108" s="26" t="s">
        <v>4733</v>
      </c>
      <c r="H108" s="26" t="s">
        <v>4722</v>
      </c>
      <c r="I108" s="26" t="s">
        <v>4734</v>
      </c>
      <c r="J108" s="26">
        <v>69</v>
      </c>
      <c r="K108" s="26" t="s">
        <v>4517</v>
      </c>
      <c r="L108" s="26" t="s">
        <v>4730</v>
      </c>
      <c r="M108" s="26">
        <v>269</v>
      </c>
    </row>
    <row r="109" spans="1:13">
      <c r="A109" s="26" t="s">
        <v>4510</v>
      </c>
      <c r="B109" s="26" t="s">
        <v>4720</v>
      </c>
      <c r="C109" s="26" t="s">
        <v>4534</v>
      </c>
      <c r="D109" s="26" t="s">
        <v>4513</v>
      </c>
      <c r="E109" s="26" t="s">
        <v>4513</v>
      </c>
      <c r="F109" s="26" t="s">
        <v>2172</v>
      </c>
      <c r="G109" s="26" t="s">
        <v>4735</v>
      </c>
      <c r="H109" s="26" t="s">
        <v>4722</v>
      </c>
      <c r="I109" s="26" t="s">
        <v>4736</v>
      </c>
      <c r="J109" s="26">
        <v>35</v>
      </c>
      <c r="K109" s="26" t="s">
        <v>4517</v>
      </c>
      <c r="L109" s="26" t="s">
        <v>4730</v>
      </c>
      <c r="M109" s="26">
        <v>269</v>
      </c>
    </row>
    <row r="110" spans="1:13">
      <c r="A110" s="26" t="s">
        <v>4510</v>
      </c>
      <c r="B110" s="26" t="s">
        <v>4720</v>
      </c>
      <c r="C110" s="26" t="s">
        <v>4538</v>
      </c>
      <c r="D110" s="26" t="s">
        <v>4513</v>
      </c>
      <c r="E110" s="26" t="s">
        <v>4513</v>
      </c>
      <c r="F110" s="26" t="s">
        <v>2172</v>
      </c>
      <c r="G110" s="26" t="s">
        <v>4737</v>
      </c>
      <c r="H110" s="26" t="s">
        <v>4738</v>
      </c>
      <c r="I110" s="26" t="s">
        <v>4739</v>
      </c>
      <c r="J110" s="26">
        <v>104</v>
      </c>
      <c r="K110" s="26" t="s">
        <v>4517</v>
      </c>
      <c r="L110" s="26" t="s">
        <v>4730</v>
      </c>
      <c r="M110" s="26">
        <v>269</v>
      </c>
    </row>
    <row r="111" spans="1:13" ht="27.6">
      <c r="A111" s="26" t="s">
        <v>4510</v>
      </c>
      <c r="B111" s="26" t="s">
        <v>4720</v>
      </c>
      <c r="C111" s="26" t="s">
        <v>4542</v>
      </c>
      <c r="D111" s="26" t="s">
        <v>4513</v>
      </c>
      <c r="E111" s="26" t="s">
        <v>4513</v>
      </c>
      <c r="F111" s="26" t="s">
        <v>2172</v>
      </c>
      <c r="G111" s="26" t="s">
        <v>4740</v>
      </c>
      <c r="H111" s="26" t="s">
        <v>4741</v>
      </c>
      <c r="I111" s="26" t="s">
        <v>4742</v>
      </c>
      <c r="J111" s="26">
        <v>1</v>
      </c>
      <c r="K111" s="26" t="s">
        <v>4517</v>
      </c>
      <c r="L111" s="26" t="s">
        <v>1681</v>
      </c>
      <c r="M111" s="26">
        <v>269</v>
      </c>
    </row>
    <row r="112" spans="1:13" ht="27.6">
      <c r="A112" s="26" t="s">
        <v>4510</v>
      </c>
      <c r="B112" s="26" t="s">
        <v>4720</v>
      </c>
      <c r="C112" s="26" t="s">
        <v>4547</v>
      </c>
      <c r="D112" s="26" t="s">
        <v>4513</v>
      </c>
      <c r="E112" s="26" t="s">
        <v>4513</v>
      </c>
      <c r="F112" s="26" t="s">
        <v>2172</v>
      </c>
      <c r="G112" s="26" t="s">
        <v>4743</v>
      </c>
      <c r="H112" s="26" t="s">
        <v>4741</v>
      </c>
      <c r="I112" s="26" t="s">
        <v>4744</v>
      </c>
      <c r="J112" s="26">
        <v>34</v>
      </c>
      <c r="K112" s="26" t="s">
        <v>4517</v>
      </c>
      <c r="L112" s="26" t="s">
        <v>1687</v>
      </c>
      <c r="M112" s="26">
        <v>269</v>
      </c>
    </row>
    <row r="113" spans="1:13" ht="27.6">
      <c r="A113" s="26" t="s">
        <v>4510</v>
      </c>
      <c r="B113" s="26" t="s">
        <v>4720</v>
      </c>
      <c r="C113" s="26" t="s">
        <v>4552</v>
      </c>
      <c r="D113" s="26" t="s">
        <v>4513</v>
      </c>
      <c r="E113" s="26" t="s">
        <v>4513</v>
      </c>
      <c r="F113" s="26" t="s">
        <v>2172</v>
      </c>
      <c r="G113" s="26" t="s">
        <v>4745</v>
      </c>
      <c r="H113" s="26" t="s">
        <v>4741</v>
      </c>
      <c r="I113" s="26" t="s">
        <v>4746</v>
      </c>
      <c r="J113" s="26">
        <v>104</v>
      </c>
      <c r="K113" s="26" t="s">
        <v>4517</v>
      </c>
      <c r="L113" s="26" t="s">
        <v>1690</v>
      </c>
      <c r="M113" s="26">
        <v>269</v>
      </c>
    </row>
    <row r="114" spans="1:13" ht="27.6">
      <c r="A114" s="26" t="s">
        <v>4510</v>
      </c>
      <c r="B114" s="26" t="s">
        <v>4720</v>
      </c>
      <c r="C114" s="26" t="s">
        <v>4556</v>
      </c>
      <c r="D114" s="26" t="s">
        <v>4513</v>
      </c>
      <c r="E114" s="26" t="s">
        <v>4513</v>
      </c>
      <c r="F114" s="26" t="s">
        <v>2172</v>
      </c>
      <c r="G114" s="26" t="s">
        <v>4747</v>
      </c>
      <c r="H114" s="26" t="s">
        <v>4741</v>
      </c>
      <c r="I114" s="26" t="s">
        <v>4748</v>
      </c>
      <c r="J114" s="26">
        <v>63</v>
      </c>
      <c r="K114" s="26" t="s">
        <v>4517</v>
      </c>
      <c r="L114" s="26" t="s">
        <v>1684</v>
      </c>
      <c r="M114" s="26">
        <v>269</v>
      </c>
    </row>
    <row r="115" spans="1:13" ht="27.6">
      <c r="A115" s="26" t="s">
        <v>4510</v>
      </c>
      <c r="B115" s="26" t="s">
        <v>4720</v>
      </c>
      <c r="C115" s="26" t="s">
        <v>4558</v>
      </c>
      <c r="D115" s="26" t="s">
        <v>4513</v>
      </c>
      <c r="E115" s="26" t="s">
        <v>4513</v>
      </c>
      <c r="F115" s="26" t="s">
        <v>2172</v>
      </c>
      <c r="G115" s="26" t="s">
        <v>4749</v>
      </c>
      <c r="H115" s="26" t="s">
        <v>4741</v>
      </c>
      <c r="I115" s="26" t="s">
        <v>4750</v>
      </c>
      <c r="J115" s="26">
        <v>6</v>
      </c>
      <c r="K115" s="26" t="s">
        <v>4517</v>
      </c>
      <c r="L115" s="26" t="s">
        <v>1693</v>
      </c>
      <c r="M115" s="26">
        <v>269</v>
      </c>
    </row>
    <row r="116" spans="1:13">
      <c r="A116" s="26" t="s">
        <v>4510</v>
      </c>
      <c r="B116" s="26" t="s">
        <v>4720</v>
      </c>
      <c r="C116" s="26" t="s">
        <v>4512</v>
      </c>
      <c r="D116" s="26" t="s">
        <v>4513</v>
      </c>
      <c r="E116" s="26" t="s">
        <v>4513</v>
      </c>
      <c r="F116" s="26" t="s">
        <v>2172</v>
      </c>
      <c r="G116" s="26" t="s">
        <v>4751</v>
      </c>
      <c r="H116" s="26" t="s">
        <v>4752</v>
      </c>
      <c r="I116" s="26" t="s">
        <v>4753</v>
      </c>
      <c r="J116" s="26">
        <v>5</v>
      </c>
      <c r="K116" s="26" t="s">
        <v>4517</v>
      </c>
      <c r="L116" s="26" t="s">
        <v>1702</v>
      </c>
      <c r="M116" s="26">
        <v>269</v>
      </c>
    </row>
    <row r="117" spans="1:13" ht="27.6">
      <c r="A117" s="26" t="s">
        <v>4510</v>
      </c>
      <c r="B117" s="26" t="s">
        <v>4720</v>
      </c>
      <c r="C117" s="26" t="s">
        <v>4512</v>
      </c>
      <c r="D117" s="26"/>
      <c r="E117" s="26"/>
      <c r="F117" s="26"/>
      <c r="G117" s="26"/>
      <c r="H117" s="26" t="s">
        <v>4513</v>
      </c>
      <c r="I117" s="26" t="s">
        <v>4513</v>
      </c>
      <c r="J117" s="26"/>
      <c r="K117" s="26" t="s">
        <v>4754</v>
      </c>
      <c r="L117" s="26" t="s">
        <v>4755</v>
      </c>
      <c r="M117" s="26">
        <v>269</v>
      </c>
    </row>
    <row r="118" spans="1:13" ht="27.6">
      <c r="A118" s="26" t="s">
        <v>4510</v>
      </c>
      <c r="B118" s="26" t="s">
        <v>4720</v>
      </c>
      <c r="C118" s="26" t="s">
        <v>4519</v>
      </c>
      <c r="D118" s="26"/>
      <c r="E118" s="26"/>
      <c r="F118" s="26"/>
      <c r="G118" s="26"/>
      <c r="H118" s="26" t="s">
        <v>4513</v>
      </c>
      <c r="I118" s="26" t="s">
        <v>4513</v>
      </c>
      <c r="J118" s="26"/>
      <c r="K118" s="26" t="s">
        <v>4756</v>
      </c>
      <c r="L118" s="26" t="s">
        <v>4757</v>
      </c>
      <c r="M118" s="26">
        <v>269</v>
      </c>
    </row>
    <row r="119" spans="1:13" ht="27.6">
      <c r="A119" s="26" t="s">
        <v>4510</v>
      </c>
      <c r="B119" s="26" t="s">
        <v>4720</v>
      </c>
      <c r="C119" s="26" t="s">
        <v>4522</v>
      </c>
      <c r="D119" s="26"/>
      <c r="E119" s="26"/>
      <c r="F119" s="26"/>
      <c r="G119" s="26"/>
      <c r="H119" s="26" t="s">
        <v>4513</v>
      </c>
      <c r="I119" s="26" t="s">
        <v>4513</v>
      </c>
      <c r="J119" s="26"/>
      <c r="K119" s="26" t="s">
        <v>4758</v>
      </c>
      <c r="L119" s="26" t="s">
        <v>4759</v>
      </c>
      <c r="M119" s="26">
        <v>269</v>
      </c>
    </row>
    <row r="120" spans="1:13" ht="27.6">
      <c r="A120" s="26" t="s">
        <v>4510</v>
      </c>
      <c r="B120" s="26" t="s">
        <v>4720</v>
      </c>
      <c r="C120" s="26" t="s">
        <v>4525</v>
      </c>
      <c r="D120" s="26"/>
      <c r="E120" s="26"/>
      <c r="F120" s="26"/>
      <c r="G120" s="26"/>
      <c r="H120" s="26" t="s">
        <v>4513</v>
      </c>
      <c r="I120" s="26" t="s">
        <v>4513</v>
      </c>
      <c r="J120" s="26"/>
      <c r="K120" s="26" t="s">
        <v>4760</v>
      </c>
      <c r="L120" s="26" t="s">
        <v>4761</v>
      </c>
      <c r="M120" s="26">
        <v>269</v>
      </c>
    </row>
    <row r="121" spans="1:13" ht="27.6">
      <c r="A121" s="26" t="s">
        <v>4510</v>
      </c>
      <c r="B121" s="26" t="s">
        <v>4720</v>
      </c>
      <c r="C121" s="26" t="s">
        <v>4527</v>
      </c>
      <c r="D121" s="26"/>
      <c r="E121" s="26"/>
      <c r="F121" s="26"/>
      <c r="G121" s="26"/>
      <c r="H121" s="26" t="s">
        <v>4513</v>
      </c>
      <c r="I121" s="26" t="s">
        <v>4513</v>
      </c>
      <c r="J121" s="26"/>
      <c r="K121" s="26" t="s">
        <v>4762</v>
      </c>
      <c r="L121" s="26" t="s">
        <v>4763</v>
      </c>
      <c r="M121" s="26">
        <v>269</v>
      </c>
    </row>
    <row r="122" spans="1:13" ht="27.6">
      <c r="A122" s="26" t="s">
        <v>4510</v>
      </c>
      <c r="B122" s="26" t="s">
        <v>4720</v>
      </c>
      <c r="C122" s="26" t="s">
        <v>4531</v>
      </c>
      <c r="D122" s="26"/>
      <c r="E122" s="26"/>
      <c r="F122" s="26"/>
      <c r="G122" s="26"/>
      <c r="H122" s="26" t="s">
        <v>4513</v>
      </c>
      <c r="I122" s="26" t="s">
        <v>4513</v>
      </c>
      <c r="J122" s="26"/>
      <c r="K122" s="26" t="s">
        <v>4764</v>
      </c>
      <c r="L122" s="26" t="s">
        <v>4765</v>
      </c>
      <c r="M122" s="26">
        <v>269</v>
      </c>
    </row>
    <row r="123" spans="1:13" ht="27.6">
      <c r="A123" s="26" t="s">
        <v>4510</v>
      </c>
      <c r="B123" s="26" t="s">
        <v>4720</v>
      </c>
      <c r="C123" s="26" t="s">
        <v>4534</v>
      </c>
      <c r="D123" s="26"/>
      <c r="E123" s="26"/>
      <c r="F123" s="26"/>
      <c r="G123" s="26"/>
      <c r="H123" s="26" t="s">
        <v>4513</v>
      </c>
      <c r="I123" s="26" t="s">
        <v>4513</v>
      </c>
      <c r="J123" s="26"/>
      <c r="K123" s="26" t="s">
        <v>4766</v>
      </c>
      <c r="L123" s="26" t="s">
        <v>4767</v>
      </c>
      <c r="M123" s="26">
        <v>269</v>
      </c>
    </row>
    <row r="124" spans="1:13" ht="27.6">
      <c r="A124" s="26" t="s">
        <v>4510</v>
      </c>
      <c r="B124" s="26" t="s">
        <v>4720</v>
      </c>
      <c r="C124" s="26" t="s">
        <v>4538</v>
      </c>
      <c r="D124" s="26"/>
      <c r="E124" s="26"/>
      <c r="F124" s="26"/>
      <c r="G124" s="26"/>
      <c r="H124" s="26" t="s">
        <v>4513</v>
      </c>
      <c r="I124" s="26" t="s">
        <v>4513</v>
      </c>
      <c r="J124" s="26"/>
      <c r="K124" s="26" t="s">
        <v>4768</v>
      </c>
      <c r="L124" s="26" t="s">
        <v>4769</v>
      </c>
      <c r="M124" s="26">
        <v>269</v>
      </c>
    </row>
    <row r="125" spans="1:13" ht="27.6">
      <c r="A125" s="26" t="s">
        <v>4510</v>
      </c>
      <c r="B125" s="26" t="s">
        <v>4720</v>
      </c>
      <c r="C125" s="26" t="s">
        <v>4542</v>
      </c>
      <c r="D125" s="26"/>
      <c r="E125" s="26"/>
      <c r="F125" s="26"/>
      <c r="G125" s="26"/>
      <c r="H125" s="26" t="s">
        <v>4513</v>
      </c>
      <c r="I125" s="26" t="s">
        <v>4513</v>
      </c>
      <c r="J125" s="26"/>
      <c r="K125" s="26" t="s">
        <v>4770</v>
      </c>
      <c r="L125" s="26" t="s">
        <v>4771</v>
      </c>
      <c r="M125" s="26">
        <v>269</v>
      </c>
    </row>
    <row r="126" spans="1:13" ht="27.6">
      <c r="A126" s="26" t="s">
        <v>4510</v>
      </c>
      <c r="B126" s="26" t="s">
        <v>4720</v>
      </c>
      <c r="C126" s="26" t="s">
        <v>4547</v>
      </c>
      <c r="D126" s="26"/>
      <c r="E126" s="26"/>
      <c r="F126" s="26"/>
      <c r="G126" s="26"/>
      <c r="H126" s="26" t="s">
        <v>4513</v>
      </c>
      <c r="I126" s="26" t="s">
        <v>4513</v>
      </c>
      <c r="J126" s="26"/>
      <c r="K126" s="26" t="s">
        <v>4772</v>
      </c>
      <c r="L126" s="26" t="s">
        <v>4773</v>
      </c>
      <c r="M126" s="26">
        <v>269</v>
      </c>
    </row>
    <row r="127" spans="1:13" ht="27.6">
      <c r="A127" s="26" t="s">
        <v>4510</v>
      </c>
      <c r="B127" s="26" t="s">
        <v>4720</v>
      </c>
      <c r="C127" s="26" t="s">
        <v>4552</v>
      </c>
      <c r="D127" s="26"/>
      <c r="E127" s="26"/>
      <c r="F127" s="26"/>
      <c r="G127" s="26"/>
      <c r="H127" s="26" t="s">
        <v>4513</v>
      </c>
      <c r="I127" s="26" t="s">
        <v>4513</v>
      </c>
      <c r="J127" s="26"/>
      <c r="K127" s="26" t="s">
        <v>4774</v>
      </c>
      <c r="L127" s="26" t="s">
        <v>4775</v>
      </c>
      <c r="M127" s="26">
        <v>269</v>
      </c>
    </row>
    <row r="128" spans="1:13" ht="27.6">
      <c r="A128" s="26" t="s">
        <v>4510</v>
      </c>
      <c r="B128" s="26" t="s">
        <v>4720</v>
      </c>
      <c r="C128" s="26" t="s">
        <v>4556</v>
      </c>
      <c r="D128" s="26"/>
      <c r="E128" s="26"/>
      <c r="F128" s="26"/>
      <c r="G128" s="26"/>
      <c r="H128" s="26" t="s">
        <v>4513</v>
      </c>
      <c r="I128" s="26" t="s">
        <v>4513</v>
      </c>
      <c r="J128" s="26"/>
      <c r="K128" s="26" t="s">
        <v>4776</v>
      </c>
      <c r="L128" s="26" t="s">
        <v>4777</v>
      </c>
      <c r="M128" s="26">
        <v>269</v>
      </c>
    </row>
    <row r="129" spans="1:13" ht="27.6">
      <c r="A129" s="26" t="s">
        <v>4510</v>
      </c>
      <c r="B129" s="26" t="s">
        <v>4720</v>
      </c>
      <c r="C129" s="26" t="s">
        <v>4558</v>
      </c>
      <c r="D129" s="26"/>
      <c r="E129" s="26"/>
      <c r="F129" s="26"/>
      <c r="G129" s="26"/>
      <c r="H129" s="26" t="s">
        <v>4513</v>
      </c>
      <c r="I129" s="26" t="s">
        <v>4513</v>
      </c>
      <c r="J129" s="26"/>
      <c r="K129" s="26" t="s">
        <v>4778</v>
      </c>
      <c r="L129" s="26" t="s">
        <v>4779</v>
      </c>
      <c r="M129" s="26">
        <v>269</v>
      </c>
    </row>
    <row r="130" spans="1:13">
      <c r="A130" s="26" t="s">
        <v>4510</v>
      </c>
      <c r="B130" s="26" t="s">
        <v>4720</v>
      </c>
      <c r="C130" s="26" t="s">
        <v>4560</v>
      </c>
      <c r="D130" s="26" t="s">
        <v>4513</v>
      </c>
      <c r="E130" s="26" t="s">
        <v>4513</v>
      </c>
      <c r="F130" s="26" t="s">
        <v>2172</v>
      </c>
      <c r="G130" s="26" t="s">
        <v>4780</v>
      </c>
      <c r="H130" s="26" t="s">
        <v>4781</v>
      </c>
      <c r="I130" s="26" t="s">
        <v>4782</v>
      </c>
      <c r="J130" s="26">
        <v>27</v>
      </c>
      <c r="K130" s="26" t="s">
        <v>4517</v>
      </c>
      <c r="L130" s="26" t="s">
        <v>4783</v>
      </c>
      <c r="M130" s="26">
        <v>269</v>
      </c>
    </row>
    <row r="131" spans="1:13">
      <c r="A131" s="26" t="s">
        <v>4510</v>
      </c>
      <c r="B131" s="26" t="s">
        <v>4720</v>
      </c>
      <c r="C131" s="26" t="s">
        <v>4564</v>
      </c>
      <c r="D131" s="26"/>
      <c r="E131" s="26"/>
      <c r="F131" s="26"/>
      <c r="G131" s="26"/>
      <c r="H131" s="26" t="s">
        <v>4513</v>
      </c>
      <c r="I131" s="26" t="s">
        <v>4513</v>
      </c>
      <c r="J131" s="26"/>
      <c r="K131" s="26" t="s">
        <v>4784</v>
      </c>
      <c r="L131" s="26" t="s">
        <v>4785</v>
      </c>
      <c r="M131" s="26">
        <v>269</v>
      </c>
    </row>
    <row r="132" spans="1:13" ht="27.6">
      <c r="A132" s="26" t="s">
        <v>4510</v>
      </c>
      <c r="B132" s="26" t="s">
        <v>4720</v>
      </c>
      <c r="C132" s="26" t="s">
        <v>4512</v>
      </c>
      <c r="D132" s="26" t="s">
        <v>4513</v>
      </c>
      <c r="E132" s="26" t="s">
        <v>4513</v>
      </c>
      <c r="F132" s="26" t="s">
        <v>2172</v>
      </c>
      <c r="G132" s="26" t="s">
        <v>4786</v>
      </c>
      <c r="H132" s="26" t="s">
        <v>4787</v>
      </c>
      <c r="I132" s="26" t="s">
        <v>4788</v>
      </c>
      <c r="J132" s="26">
        <v>216</v>
      </c>
      <c r="K132" s="26" t="s">
        <v>4517</v>
      </c>
      <c r="L132" s="26" t="s">
        <v>4571</v>
      </c>
      <c r="M132" s="26">
        <v>269</v>
      </c>
    </row>
    <row r="133" spans="1:13" ht="27.6">
      <c r="A133" s="26" t="s">
        <v>4510</v>
      </c>
      <c r="B133" s="26" t="s">
        <v>4720</v>
      </c>
      <c r="C133" s="26" t="s">
        <v>4519</v>
      </c>
      <c r="D133" s="26" t="s">
        <v>4513</v>
      </c>
      <c r="E133" s="26" t="s">
        <v>4513</v>
      </c>
      <c r="F133" s="26" t="s">
        <v>2172</v>
      </c>
      <c r="G133" s="26" t="s">
        <v>4789</v>
      </c>
      <c r="H133" s="26" t="s">
        <v>4787</v>
      </c>
      <c r="I133" s="26" t="s">
        <v>4790</v>
      </c>
      <c r="J133" s="26">
        <v>1</v>
      </c>
      <c r="K133" s="26" t="s">
        <v>4517</v>
      </c>
      <c r="L133" s="26" t="s">
        <v>4571</v>
      </c>
      <c r="M133" s="26">
        <v>269</v>
      </c>
    </row>
    <row r="134" spans="1:13" ht="27.6">
      <c r="A134" s="26" t="s">
        <v>4510</v>
      </c>
      <c r="B134" s="26" t="s">
        <v>4720</v>
      </c>
      <c r="C134" s="26" t="s">
        <v>4522</v>
      </c>
      <c r="D134" s="26" t="s">
        <v>4513</v>
      </c>
      <c r="E134" s="26" t="s">
        <v>4513</v>
      </c>
      <c r="F134" s="26" t="s">
        <v>2172</v>
      </c>
      <c r="G134" s="26" t="s">
        <v>4791</v>
      </c>
      <c r="H134" s="26" t="s">
        <v>4792</v>
      </c>
      <c r="I134" s="26" t="s">
        <v>4793</v>
      </c>
      <c r="J134" s="26">
        <v>1</v>
      </c>
      <c r="K134" s="26" t="s">
        <v>4517</v>
      </c>
      <c r="L134" s="26" t="s">
        <v>4571</v>
      </c>
      <c r="M134" s="26">
        <v>269</v>
      </c>
    </row>
    <row r="135" spans="1:13" ht="27.6">
      <c r="A135" s="26" t="s">
        <v>4510</v>
      </c>
      <c r="B135" s="26" t="s">
        <v>4720</v>
      </c>
      <c r="C135" s="26" t="s">
        <v>4525</v>
      </c>
      <c r="D135" s="26" t="s">
        <v>4513</v>
      </c>
      <c r="E135" s="26" t="s">
        <v>4513</v>
      </c>
      <c r="F135" s="26" t="s">
        <v>2172</v>
      </c>
      <c r="G135" s="26" t="s">
        <v>4794</v>
      </c>
      <c r="H135" s="26" t="s">
        <v>4795</v>
      </c>
      <c r="I135" s="26" t="s">
        <v>4796</v>
      </c>
      <c r="J135" s="26">
        <v>10</v>
      </c>
      <c r="K135" s="26" t="s">
        <v>4517</v>
      </c>
      <c r="L135" s="26" t="s">
        <v>4571</v>
      </c>
      <c r="M135" s="26">
        <v>269</v>
      </c>
    </row>
    <row r="136" spans="1:13" ht="27.6">
      <c r="A136" s="26" t="s">
        <v>4510</v>
      </c>
      <c r="B136" s="26" t="s">
        <v>4720</v>
      </c>
      <c r="C136" s="26" t="s">
        <v>4527</v>
      </c>
      <c r="D136" s="26" t="s">
        <v>4513</v>
      </c>
      <c r="E136" s="26" t="s">
        <v>4513</v>
      </c>
      <c r="F136" s="26" t="s">
        <v>2172</v>
      </c>
      <c r="G136" s="26" t="s">
        <v>4797</v>
      </c>
      <c r="H136" s="26" t="s">
        <v>4795</v>
      </c>
      <c r="I136" s="26" t="s">
        <v>4793</v>
      </c>
      <c r="J136" s="26">
        <v>1</v>
      </c>
      <c r="K136" s="26" t="s">
        <v>4517</v>
      </c>
      <c r="L136" s="26" t="s">
        <v>4571</v>
      </c>
      <c r="M136" s="26">
        <v>269</v>
      </c>
    </row>
    <row r="137" spans="1:13">
      <c r="A137" s="26" t="s">
        <v>4510</v>
      </c>
      <c r="B137" s="26" t="s">
        <v>4720</v>
      </c>
      <c r="C137" s="26" t="s">
        <v>4531</v>
      </c>
      <c r="D137" s="26" t="s">
        <v>4513</v>
      </c>
      <c r="E137" s="26" t="s">
        <v>4513</v>
      </c>
      <c r="F137" s="26" t="s">
        <v>2172</v>
      </c>
      <c r="G137" s="26" t="s">
        <v>4798</v>
      </c>
      <c r="H137" s="26" t="s">
        <v>4799</v>
      </c>
      <c r="I137" s="26" t="s">
        <v>4796</v>
      </c>
      <c r="J137" s="26">
        <v>372.5</v>
      </c>
      <c r="K137" s="26" t="s">
        <v>517</v>
      </c>
      <c r="L137" s="26" t="s">
        <v>1550</v>
      </c>
      <c r="M137" s="26">
        <v>269</v>
      </c>
    </row>
    <row r="138" spans="1:13">
      <c r="A138" s="26" t="s">
        <v>4510</v>
      </c>
      <c r="B138" s="26" t="s">
        <v>4720</v>
      </c>
      <c r="C138" s="26" t="s">
        <v>4534</v>
      </c>
      <c r="D138" s="26" t="s">
        <v>4513</v>
      </c>
      <c r="E138" s="26" t="s">
        <v>4513</v>
      </c>
      <c r="F138" s="26" t="s">
        <v>2172</v>
      </c>
      <c r="G138" s="26" t="s">
        <v>4800</v>
      </c>
      <c r="H138" s="26" t="s">
        <v>4799</v>
      </c>
      <c r="I138" s="26" t="s">
        <v>4793</v>
      </c>
      <c r="J138" s="26">
        <v>99.5</v>
      </c>
      <c r="K138" s="26" t="s">
        <v>517</v>
      </c>
      <c r="L138" s="26" t="s">
        <v>1553</v>
      </c>
      <c r="M138" s="26">
        <v>269</v>
      </c>
    </row>
    <row r="139" spans="1:13" ht="27.6">
      <c r="A139" s="26" t="s">
        <v>4510</v>
      </c>
      <c r="B139" s="26" t="s">
        <v>4720</v>
      </c>
      <c r="C139" s="26" t="s">
        <v>4538</v>
      </c>
      <c r="D139" s="26" t="s">
        <v>4513</v>
      </c>
      <c r="E139" s="26" t="s">
        <v>4513</v>
      </c>
      <c r="F139" s="26" t="s">
        <v>2172</v>
      </c>
      <c r="G139" s="26" t="s">
        <v>4801</v>
      </c>
      <c r="H139" s="26" t="s">
        <v>4802</v>
      </c>
      <c r="I139" s="26" t="s">
        <v>4803</v>
      </c>
      <c r="J139" s="26">
        <v>6</v>
      </c>
      <c r="K139" s="26" t="s">
        <v>4517</v>
      </c>
      <c r="L139" s="26" t="s">
        <v>4571</v>
      </c>
      <c r="M139" s="26">
        <v>269</v>
      </c>
    </row>
    <row r="140" spans="1:13" ht="27.6">
      <c r="A140" s="26" t="s">
        <v>4510</v>
      </c>
      <c r="B140" s="26" t="s">
        <v>4720</v>
      </c>
      <c r="C140" s="26" t="s">
        <v>4542</v>
      </c>
      <c r="D140" s="26" t="s">
        <v>4513</v>
      </c>
      <c r="E140" s="26" t="s">
        <v>4513</v>
      </c>
      <c r="F140" s="26" t="s">
        <v>2172</v>
      </c>
      <c r="G140" s="26" t="s">
        <v>4804</v>
      </c>
      <c r="H140" s="26" t="s">
        <v>4805</v>
      </c>
      <c r="I140" s="26" t="s">
        <v>4806</v>
      </c>
      <c r="J140" s="26">
        <v>369</v>
      </c>
      <c r="K140" s="26" t="s">
        <v>4517</v>
      </c>
      <c r="L140" s="26" t="s">
        <v>4571</v>
      </c>
      <c r="M140" s="26">
        <v>269</v>
      </c>
    </row>
    <row r="141" spans="1:13" ht="27.6">
      <c r="A141" s="26" t="s">
        <v>4510</v>
      </c>
      <c r="B141" s="26" t="s">
        <v>4720</v>
      </c>
      <c r="C141" s="26" t="s">
        <v>4547</v>
      </c>
      <c r="D141" s="26" t="s">
        <v>4513</v>
      </c>
      <c r="E141" s="26" t="s">
        <v>4513</v>
      </c>
      <c r="F141" s="26" t="s">
        <v>2172</v>
      </c>
      <c r="G141" s="26" t="s">
        <v>4807</v>
      </c>
      <c r="H141" s="26" t="s">
        <v>4805</v>
      </c>
      <c r="I141" s="26" t="s">
        <v>4808</v>
      </c>
      <c r="J141" s="26">
        <v>88</v>
      </c>
      <c r="K141" s="26" t="s">
        <v>4517</v>
      </c>
      <c r="L141" s="26" t="s">
        <v>4571</v>
      </c>
      <c r="M141" s="26">
        <v>269</v>
      </c>
    </row>
    <row r="142" spans="1:13" ht="27.6">
      <c r="A142" s="26" t="s">
        <v>4510</v>
      </c>
      <c r="B142" s="26" t="s">
        <v>4720</v>
      </c>
      <c r="C142" s="26" t="s">
        <v>4552</v>
      </c>
      <c r="D142" s="26" t="s">
        <v>4513</v>
      </c>
      <c r="E142" s="26" t="s">
        <v>4513</v>
      </c>
      <c r="F142" s="26" t="s">
        <v>2172</v>
      </c>
      <c r="G142" s="26" t="s">
        <v>4809</v>
      </c>
      <c r="H142" s="26" t="s">
        <v>4810</v>
      </c>
      <c r="I142" s="26" t="s">
        <v>4796</v>
      </c>
      <c r="J142" s="26">
        <v>15</v>
      </c>
      <c r="K142" s="26" t="s">
        <v>4517</v>
      </c>
      <c r="L142" s="26" t="s">
        <v>4571</v>
      </c>
      <c r="M142" s="26">
        <v>269</v>
      </c>
    </row>
    <row r="143" spans="1:13" ht="27.6">
      <c r="A143" s="26" t="s">
        <v>4510</v>
      </c>
      <c r="B143" s="26" t="s">
        <v>4720</v>
      </c>
      <c r="C143" s="26" t="s">
        <v>4556</v>
      </c>
      <c r="D143" s="26" t="s">
        <v>4513</v>
      </c>
      <c r="E143" s="26" t="s">
        <v>4513</v>
      </c>
      <c r="F143" s="26" t="s">
        <v>2172</v>
      </c>
      <c r="G143" s="26" t="s">
        <v>4811</v>
      </c>
      <c r="H143" s="26" t="s">
        <v>4810</v>
      </c>
      <c r="I143" s="26" t="s">
        <v>4793</v>
      </c>
      <c r="J143" s="26">
        <v>4</v>
      </c>
      <c r="K143" s="26" t="s">
        <v>4517</v>
      </c>
      <c r="L143" s="26" t="s">
        <v>4571</v>
      </c>
      <c r="M143" s="26">
        <v>269</v>
      </c>
    </row>
    <row r="144" spans="1:13" ht="27.6">
      <c r="A144" s="26" t="s">
        <v>4510</v>
      </c>
      <c r="B144" s="26" t="s">
        <v>4720</v>
      </c>
      <c r="C144" s="26" t="s">
        <v>4558</v>
      </c>
      <c r="D144" s="26" t="s">
        <v>4513</v>
      </c>
      <c r="E144" s="26" t="s">
        <v>4513</v>
      </c>
      <c r="F144" s="26" t="s">
        <v>2172</v>
      </c>
      <c r="G144" s="26" t="s">
        <v>4812</v>
      </c>
      <c r="H144" s="26" t="s">
        <v>4813</v>
      </c>
      <c r="I144" s="26" t="s">
        <v>4793</v>
      </c>
      <c r="J144" s="26">
        <v>4</v>
      </c>
      <c r="K144" s="26" t="s">
        <v>4517</v>
      </c>
      <c r="L144" s="26" t="s">
        <v>4571</v>
      </c>
      <c r="M144" s="26">
        <v>269</v>
      </c>
    </row>
    <row r="145" spans="1:13" ht="27.6">
      <c r="A145" s="26" t="s">
        <v>4510</v>
      </c>
      <c r="B145" s="26" t="s">
        <v>4720</v>
      </c>
      <c r="C145" s="26" t="s">
        <v>4560</v>
      </c>
      <c r="D145" s="26" t="s">
        <v>4513</v>
      </c>
      <c r="E145" s="26" t="s">
        <v>4513</v>
      </c>
      <c r="F145" s="26" t="s">
        <v>2172</v>
      </c>
      <c r="G145" s="26" t="s">
        <v>4814</v>
      </c>
      <c r="H145" s="26" t="s">
        <v>4815</v>
      </c>
      <c r="I145" s="26" t="s">
        <v>4816</v>
      </c>
      <c r="J145" s="26">
        <v>508</v>
      </c>
      <c r="K145" s="26" t="s">
        <v>4517</v>
      </c>
      <c r="L145" s="26" t="s">
        <v>4571</v>
      </c>
      <c r="M145" s="26">
        <v>269</v>
      </c>
    </row>
    <row r="146" spans="1:13" ht="27.6">
      <c r="A146" s="26" t="s">
        <v>4510</v>
      </c>
      <c r="B146" s="26" t="s">
        <v>4720</v>
      </c>
      <c r="C146" s="26" t="s">
        <v>4564</v>
      </c>
      <c r="D146" s="26" t="s">
        <v>4513</v>
      </c>
      <c r="E146" s="26" t="s">
        <v>4513</v>
      </c>
      <c r="F146" s="26" t="s">
        <v>2172</v>
      </c>
      <c r="G146" s="26" t="s">
        <v>4817</v>
      </c>
      <c r="H146" s="26" t="s">
        <v>4818</v>
      </c>
      <c r="I146" s="26" t="s">
        <v>4796</v>
      </c>
      <c r="J146" s="26">
        <v>15</v>
      </c>
      <c r="K146" s="26" t="s">
        <v>4517</v>
      </c>
      <c r="L146" s="26" t="s">
        <v>4571</v>
      </c>
      <c r="M146" s="26">
        <v>269</v>
      </c>
    </row>
    <row r="147" spans="1:13" ht="27.6">
      <c r="A147" s="26" t="s">
        <v>4510</v>
      </c>
      <c r="B147" s="26" t="s">
        <v>4720</v>
      </c>
      <c r="C147" s="26" t="s">
        <v>4605</v>
      </c>
      <c r="D147" s="26" t="s">
        <v>4513</v>
      </c>
      <c r="E147" s="26" t="s">
        <v>4513</v>
      </c>
      <c r="F147" s="26" t="s">
        <v>2172</v>
      </c>
      <c r="G147" s="26" t="s">
        <v>4819</v>
      </c>
      <c r="H147" s="26" t="s">
        <v>4818</v>
      </c>
      <c r="I147" s="26" t="s">
        <v>4793</v>
      </c>
      <c r="J147" s="26">
        <v>4</v>
      </c>
      <c r="K147" s="26" t="s">
        <v>4517</v>
      </c>
      <c r="L147" s="26" t="s">
        <v>4571</v>
      </c>
      <c r="M147" s="26">
        <v>269</v>
      </c>
    </row>
    <row r="148" spans="1:13" ht="27.6">
      <c r="A148" s="26" t="s">
        <v>4510</v>
      </c>
      <c r="B148" s="26" t="s">
        <v>4720</v>
      </c>
      <c r="C148" s="26" t="s">
        <v>4627</v>
      </c>
      <c r="D148" s="26" t="s">
        <v>4513</v>
      </c>
      <c r="E148" s="26" t="s">
        <v>4513</v>
      </c>
      <c r="F148" s="26" t="s">
        <v>2172</v>
      </c>
      <c r="G148" s="26" t="s">
        <v>4820</v>
      </c>
      <c r="H148" s="26" t="s">
        <v>4821</v>
      </c>
      <c r="I148" s="26" t="s">
        <v>4793</v>
      </c>
      <c r="J148" s="26">
        <v>4</v>
      </c>
      <c r="K148" s="26" t="s">
        <v>4517</v>
      </c>
      <c r="L148" s="26" t="s">
        <v>4571</v>
      </c>
      <c r="M148" s="26">
        <v>269</v>
      </c>
    </row>
    <row r="149" spans="1:13" ht="27.6">
      <c r="A149" s="26" t="s">
        <v>4510</v>
      </c>
      <c r="B149" s="26" t="s">
        <v>4720</v>
      </c>
      <c r="C149" s="26" t="s">
        <v>4629</v>
      </c>
      <c r="D149" s="26" t="s">
        <v>4513</v>
      </c>
      <c r="E149" s="26" t="s">
        <v>4513</v>
      </c>
      <c r="F149" s="26" t="s">
        <v>2172</v>
      </c>
      <c r="G149" s="26" t="s">
        <v>4822</v>
      </c>
      <c r="H149" s="26" t="s">
        <v>4823</v>
      </c>
      <c r="I149" s="26" t="s">
        <v>4793</v>
      </c>
      <c r="J149" s="26">
        <v>1</v>
      </c>
      <c r="K149" s="26" t="s">
        <v>4517</v>
      </c>
      <c r="L149" s="26" t="s">
        <v>4571</v>
      </c>
      <c r="M149" s="26">
        <v>269</v>
      </c>
    </row>
    <row r="150" spans="1:13" ht="27.6">
      <c r="A150" s="26" t="s">
        <v>4510</v>
      </c>
      <c r="B150" s="26" t="s">
        <v>4720</v>
      </c>
      <c r="C150" s="26" t="s">
        <v>4631</v>
      </c>
      <c r="D150" s="26" t="s">
        <v>4513</v>
      </c>
      <c r="E150" s="26" t="s">
        <v>4513</v>
      </c>
      <c r="F150" s="26" t="s">
        <v>2172</v>
      </c>
      <c r="G150" s="26" t="s">
        <v>4824</v>
      </c>
      <c r="H150" s="26" t="s">
        <v>4825</v>
      </c>
      <c r="I150" s="26" t="s">
        <v>4796</v>
      </c>
      <c r="J150" s="26">
        <v>10</v>
      </c>
      <c r="K150" s="26" t="s">
        <v>4517</v>
      </c>
      <c r="L150" s="26" t="s">
        <v>4571</v>
      </c>
      <c r="M150" s="26">
        <v>269</v>
      </c>
    </row>
    <row r="151" spans="1:13" ht="27.6">
      <c r="A151" s="26" t="s">
        <v>4510</v>
      </c>
      <c r="B151" s="26" t="s">
        <v>4720</v>
      </c>
      <c r="C151" s="26" t="s">
        <v>4633</v>
      </c>
      <c r="D151" s="26" t="s">
        <v>4513</v>
      </c>
      <c r="E151" s="26" t="s">
        <v>4513</v>
      </c>
      <c r="F151" s="26" t="s">
        <v>2172</v>
      </c>
      <c r="G151" s="26" t="s">
        <v>4826</v>
      </c>
      <c r="H151" s="26" t="s">
        <v>4825</v>
      </c>
      <c r="I151" s="26" t="s">
        <v>4793</v>
      </c>
      <c r="J151" s="26">
        <v>1</v>
      </c>
      <c r="K151" s="26" t="s">
        <v>4517</v>
      </c>
      <c r="L151" s="26" t="s">
        <v>4571</v>
      </c>
      <c r="M151" s="26">
        <v>269</v>
      </c>
    </row>
    <row r="152" spans="1:13" ht="27.6">
      <c r="A152" s="26" t="s">
        <v>4510</v>
      </c>
      <c r="B152" s="26" t="s">
        <v>4720</v>
      </c>
      <c r="C152" s="26" t="s">
        <v>4635</v>
      </c>
      <c r="D152" s="26" t="s">
        <v>4513</v>
      </c>
      <c r="E152" s="26" t="s">
        <v>4513</v>
      </c>
      <c r="F152" s="26" t="s">
        <v>2172</v>
      </c>
      <c r="G152" s="26" t="s">
        <v>4827</v>
      </c>
      <c r="H152" s="26" t="s">
        <v>4828</v>
      </c>
      <c r="I152" s="26" t="s">
        <v>4803</v>
      </c>
      <c r="J152" s="26">
        <v>6</v>
      </c>
      <c r="K152" s="26" t="s">
        <v>4517</v>
      </c>
      <c r="L152" s="26" t="s">
        <v>4571</v>
      </c>
      <c r="M152" s="26">
        <v>269</v>
      </c>
    </row>
    <row r="153" spans="1:13" ht="27.6">
      <c r="A153" s="26" t="s">
        <v>4510</v>
      </c>
      <c r="B153" s="26" t="s">
        <v>4720</v>
      </c>
      <c r="C153" s="26" t="s">
        <v>4637</v>
      </c>
      <c r="D153" s="26" t="s">
        <v>4513</v>
      </c>
      <c r="E153" s="26" t="s">
        <v>4513</v>
      </c>
      <c r="F153" s="26" t="s">
        <v>2172</v>
      </c>
      <c r="G153" s="26" t="s">
        <v>4829</v>
      </c>
      <c r="H153" s="26" t="s">
        <v>4830</v>
      </c>
      <c r="I153" s="26" t="s">
        <v>4831</v>
      </c>
      <c r="J153" s="26">
        <v>372.5</v>
      </c>
      <c r="K153" s="26" t="s">
        <v>517</v>
      </c>
      <c r="L153" s="26" t="s">
        <v>4571</v>
      </c>
      <c r="M153" s="26">
        <v>269</v>
      </c>
    </row>
    <row r="154" spans="1:13" ht="27.6">
      <c r="A154" s="26" t="s">
        <v>4510</v>
      </c>
      <c r="B154" s="26" t="s">
        <v>4720</v>
      </c>
      <c r="C154" s="26" t="s">
        <v>4639</v>
      </c>
      <c r="D154" s="26" t="s">
        <v>4513</v>
      </c>
      <c r="E154" s="26" t="s">
        <v>4513</v>
      </c>
      <c r="F154" s="26" t="s">
        <v>2172</v>
      </c>
      <c r="G154" s="26" t="s">
        <v>4832</v>
      </c>
      <c r="H154" s="26" t="s">
        <v>4830</v>
      </c>
      <c r="I154" s="26" t="s">
        <v>4833</v>
      </c>
      <c r="J154" s="26">
        <v>99.5</v>
      </c>
      <c r="K154" s="26" t="s">
        <v>517</v>
      </c>
      <c r="L154" s="26" t="s">
        <v>4571</v>
      </c>
      <c r="M154" s="26">
        <v>269</v>
      </c>
    </row>
    <row r="155" spans="1:13" ht="27.6">
      <c r="A155" s="26" t="s">
        <v>4510</v>
      </c>
      <c r="B155" s="26" t="s">
        <v>4720</v>
      </c>
      <c r="C155" s="26" t="s">
        <v>4641</v>
      </c>
      <c r="D155" s="26" t="s">
        <v>4513</v>
      </c>
      <c r="E155" s="26" t="s">
        <v>4513</v>
      </c>
      <c r="F155" s="26" t="s">
        <v>2172</v>
      </c>
      <c r="G155" s="26" t="s">
        <v>4834</v>
      </c>
      <c r="H155" s="26" t="s">
        <v>4835</v>
      </c>
      <c r="I155" s="26" t="s">
        <v>4796</v>
      </c>
      <c r="J155" s="26">
        <v>41</v>
      </c>
      <c r="K155" s="26" t="s">
        <v>4517</v>
      </c>
      <c r="L155" s="26" t="s">
        <v>4571</v>
      </c>
      <c r="M155" s="26">
        <v>269</v>
      </c>
    </row>
    <row r="156" spans="1:13" ht="27.6">
      <c r="A156" s="26" t="s">
        <v>4510</v>
      </c>
      <c r="B156" s="26" t="s">
        <v>4720</v>
      </c>
      <c r="C156" s="26" t="s">
        <v>4643</v>
      </c>
      <c r="D156" s="26" t="s">
        <v>4513</v>
      </c>
      <c r="E156" s="26" t="s">
        <v>4513</v>
      </c>
      <c r="F156" s="26" t="s">
        <v>2172</v>
      </c>
      <c r="G156" s="26" t="s">
        <v>4836</v>
      </c>
      <c r="H156" s="26" t="s">
        <v>4835</v>
      </c>
      <c r="I156" s="26" t="s">
        <v>4793</v>
      </c>
      <c r="J156" s="26">
        <v>2</v>
      </c>
      <c r="K156" s="26" t="s">
        <v>4517</v>
      </c>
      <c r="L156" s="26" t="s">
        <v>4571</v>
      </c>
      <c r="M156" s="26">
        <v>269</v>
      </c>
    </row>
    <row r="157" spans="1:13">
      <c r="A157" s="26" t="s">
        <v>4510</v>
      </c>
      <c r="B157" s="26" t="s">
        <v>4720</v>
      </c>
      <c r="C157" s="26" t="s">
        <v>4512</v>
      </c>
      <c r="D157" s="26" t="s">
        <v>4513</v>
      </c>
      <c r="E157" s="26" t="s">
        <v>4513</v>
      </c>
      <c r="F157" s="26" t="s">
        <v>2172</v>
      </c>
      <c r="G157" s="26" t="s">
        <v>4837</v>
      </c>
      <c r="H157" s="26" t="s">
        <v>4838</v>
      </c>
      <c r="I157" s="26" t="s">
        <v>4516</v>
      </c>
      <c r="J157" s="26">
        <v>19.3</v>
      </c>
      <c r="K157" s="26" t="s">
        <v>517</v>
      </c>
      <c r="L157" s="26" t="s">
        <v>1504</v>
      </c>
      <c r="M157" s="26">
        <v>269</v>
      </c>
    </row>
    <row r="158" spans="1:13">
      <c r="A158" s="26" t="s">
        <v>4510</v>
      </c>
      <c r="B158" s="26" t="s">
        <v>4720</v>
      </c>
      <c r="C158" s="26" t="s">
        <v>4519</v>
      </c>
      <c r="D158" s="26" t="s">
        <v>4513</v>
      </c>
      <c r="E158" s="26" t="s">
        <v>4513</v>
      </c>
      <c r="F158" s="26" t="s">
        <v>2172</v>
      </c>
      <c r="G158" s="26" t="s">
        <v>4839</v>
      </c>
      <c r="H158" s="26" t="s">
        <v>4838</v>
      </c>
      <c r="I158" s="26" t="s">
        <v>4840</v>
      </c>
      <c r="J158" s="26">
        <v>23.1</v>
      </c>
      <c r="K158" s="26" t="s">
        <v>517</v>
      </c>
      <c r="L158" s="26" t="s">
        <v>1507</v>
      </c>
      <c r="M158" s="26">
        <v>269</v>
      </c>
    </row>
    <row r="159" spans="1:13">
      <c r="A159" s="26" t="s">
        <v>4510</v>
      </c>
      <c r="B159" s="26" t="s">
        <v>4720</v>
      </c>
      <c r="C159" s="26" t="s">
        <v>4522</v>
      </c>
      <c r="D159" s="26" t="s">
        <v>4513</v>
      </c>
      <c r="E159" s="26" t="s">
        <v>4513</v>
      </c>
      <c r="F159" s="26" t="s">
        <v>2172</v>
      </c>
      <c r="G159" s="26" t="s">
        <v>4841</v>
      </c>
      <c r="H159" s="26" t="s">
        <v>4838</v>
      </c>
      <c r="I159" s="26" t="s">
        <v>4842</v>
      </c>
      <c r="J159" s="26">
        <v>21.7</v>
      </c>
      <c r="K159" s="26" t="s">
        <v>517</v>
      </c>
      <c r="L159" s="26" t="s">
        <v>4843</v>
      </c>
      <c r="M159" s="26">
        <v>269</v>
      </c>
    </row>
    <row r="160" spans="1:13">
      <c r="A160" s="26" t="s">
        <v>4510</v>
      </c>
      <c r="B160" s="26" t="s">
        <v>4720</v>
      </c>
      <c r="C160" s="26" t="s">
        <v>4525</v>
      </c>
      <c r="D160" s="26" t="s">
        <v>4513</v>
      </c>
      <c r="E160" s="26" t="s">
        <v>4513</v>
      </c>
      <c r="F160" s="26" t="s">
        <v>2172</v>
      </c>
      <c r="G160" s="26" t="s">
        <v>4841</v>
      </c>
      <c r="H160" s="26" t="s">
        <v>4838</v>
      </c>
      <c r="I160" s="26" t="s">
        <v>4844</v>
      </c>
      <c r="J160" s="26">
        <v>78.900000000000006</v>
      </c>
      <c r="K160" s="26" t="s">
        <v>517</v>
      </c>
      <c r="L160" s="26" t="s">
        <v>4845</v>
      </c>
      <c r="M160" s="26">
        <v>269</v>
      </c>
    </row>
    <row r="161" spans="1:13">
      <c r="A161" s="26" t="s">
        <v>4510</v>
      </c>
      <c r="B161" s="26" t="s">
        <v>4720</v>
      </c>
      <c r="C161" s="26" t="s">
        <v>4512</v>
      </c>
      <c r="D161" s="26" t="s">
        <v>4513</v>
      </c>
      <c r="E161" s="26" t="s">
        <v>4513</v>
      </c>
      <c r="F161" s="26" t="s">
        <v>2172</v>
      </c>
      <c r="G161" s="26" t="s">
        <v>4846</v>
      </c>
      <c r="H161" s="26" t="s">
        <v>4847</v>
      </c>
      <c r="I161" s="26" t="s">
        <v>4555</v>
      </c>
      <c r="J161" s="26">
        <v>418</v>
      </c>
      <c r="K161" s="26" t="s">
        <v>4517</v>
      </c>
      <c r="L161" s="26" t="s">
        <v>4848</v>
      </c>
      <c r="M161" s="26">
        <v>269</v>
      </c>
    </row>
    <row r="162" spans="1:13">
      <c r="A162" s="26" t="s">
        <v>4510</v>
      </c>
      <c r="B162" s="26" t="s">
        <v>4720</v>
      </c>
      <c r="C162" s="26" t="s">
        <v>4519</v>
      </c>
      <c r="D162" s="26" t="s">
        <v>4513</v>
      </c>
      <c r="E162" s="26" t="s">
        <v>4513</v>
      </c>
      <c r="F162" s="26" t="s">
        <v>2172</v>
      </c>
      <c r="G162" s="26" t="s">
        <v>4849</v>
      </c>
      <c r="H162" s="26" t="s">
        <v>4847</v>
      </c>
      <c r="I162" s="26" t="s">
        <v>4566</v>
      </c>
      <c r="J162" s="26">
        <v>539</v>
      </c>
      <c r="K162" s="26" t="s">
        <v>4517</v>
      </c>
      <c r="L162" s="26" t="s">
        <v>4848</v>
      </c>
      <c r="M162" s="26">
        <v>270</v>
      </c>
    </row>
    <row r="163" spans="1:13">
      <c r="A163" s="26" t="s">
        <v>4510</v>
      </c>
      <c r="B163" s="26" t="s">
        <v>4720</v>
      </c>
      <c r="C163" s="26" t="s">
        <v>4522</v>
      </c>
      <c r="D163" s="26" t="s">
        <v>4513</v>
      </c>
      <c r="E163" s="26" t="s">
        <v>4513</v>
      </c>
      <c r="F163" s="26" t="s">
        <v>2172</v>
      </c>
      <c r="G163" s="26" t="s">
        <v>4850</v>
      </c>
      <c r="H163" s="26" t="s">
        <v>4851</v>
      </c>
      <c r="I163" s="26" t="s">
        <v>4555</v>
      </c>
      <c r="J163" s="26">
        <v>42</v>
      </c>
      <c r="K163" s="26" t="s">
        <v>4517</v>
      </c>
      <c r="L163" s="26" t="s">
        <v>4848</v>
      </c>
      <c r="M163" s="26">
        <v>270</v>
      </c>
    </row>
    <row r="164" spans="1:13">
      <c r="A164" s="26" t="s">
        <v>4510</v>
      </c>
      <c r="B164" s="26" t="s">
        <v>4720</v>
      </c>
      <c r="C164" s="26" t="s">
        <v>4525</v>
      </c>
      <c r="D164" s="26" t="s">
        <v>4513</v>
      </c>
      <c r="E164" s="26" t="s">
        <v>4513</v>
      </c>
      <c r="F164" s="26" t="s">
        <v>2172</v>
      </c>
      <c r="G164" s="26" t="s">
        <v>4852</v>
      </c>
      <c r="H164" s="26" t="s">
        <v>4851</v>
      </c>
      <c r="I164" s="26" t="s">
        <v>4516</v>
      </c>
      <c r="J164" s="26">
        <v>12</v>
      </c>
      <c r="K164" s="26" t="s">
        <v>4517</v>
      </c>
      <c r="L164" s="26" t="s">
        <v>4848</v>
      </c>
      <c r="M164" s="26">
        <v>270</v>
      </c>
    </row>
    <row r="165" spans="1:13">
      <c r="A165" s="26" t="s">
        <v>4510</v>
      </c>
      <c r="B165" s="26" t="s">
        <v>4720</v>
      </c>
      <c r="C165" s="26" t="s">
        <v>4527</v>
      </c>
      <c r="D165" s="26" t="s">
        <v>4513</v>
      </c>
      <c r="E165" s="26" t="s">
        <v>4513</v>
      </c>
      <c r="F165" s="26" t="s">
        <v>2172</v>
      </c>
      <c r="G165" s="26" t="s">
        <v>4853</v>
      </c>
      <c r="H165" s="26" t="s">
        <v>4851</v>
      </c>
      <c r="I165" s="26" t="s">
        <v>4854</v>
      </c>
      <c r="J165" s="26">
        <v>32</v>
      </c>
      <c r="K165" s="26" t="s">
        <v>4517</v>
      </c>
      <c r="L165" s="26" t="s">
        <v>4848</v>
      </c>
      <c r="M165" s="26">
        <v>270</v>
      </c>
    </row>
    <row r="166" spans="1:13">
      <c r="A166" s="26" t="s">
        <v>4510</v>
      </c>
      <c r="B166" s="26" t="s">
        <v>4720</v>
      </c>
      <c r="C166" s="26" t="s">
        <v>4531</v>
      </c>
      <c r="D166" s="26" t="s">
        <v>4513</v>
      </c>
      <c r="E166" s="26" t="s">
        <v>4513</v>
      </c>
      <c r="F166" s="26" t="s">
        <v>2172</v>
      </c>
      <c r="G166" s="26" t="s">
        <v>4855</v>
      </c>
      <c r="H166" s="26" t="s">
        <v>4851</v>
      </c>
      <c r="I166" s="26" t="s">
        <v>4840</v>
      </c>
      <c r="J166" s="26">
        <v>4</v>
      </c>
      <c r="K166" s="26" t="s">
        <v>4517</v>
      </c>
      <c r="L166" s="26" t="s">
        <v>4848</v>
      </c>
      <c r="M166" s="26">
        <v>270</v>
      </c>
    </row>
    <row r="167" spans="1:13">
      <c r="A167" s="26" t="s">
        <v>4510</v>
      </c>
      <c r="B167" s="26" t="s">
        <v>4720</v>
      </c>
      <c r="C167" s="26" t="s">
        <v>4534</v>
      </c>
      <c r="D167" s="26" t="s">
        <v>4513</v>
      </c>
      <c r="E167" s="26" t="s">
        <v>4513</v>
      </c>
      <c r="F167" s="26" t="s">
        <v>2172</v>
      </c>
      <c r="G167" s="26" t="s">
        <v>4856</v>
      </c>
      <c r="H167" s="26" t="s">
        <v>4851</v>
      </c>
      <c r="I167" s="26" t="s">
        <v>4857</v>
      </c>
      <c r="J167" s="26">
        <v>4</v>
      </c>
      <c r="K167" s="26" t="s">
        <v>4517</v>
      </c>
      <c r="L167" s="26" t="s">
        <v>4848</v>
      </c>
      <c r="M167" s="26">
        <v>270</v>
      </c>
    </row>
    <row r="168" spans="1:13">
      <c r="A168" s="26" t="s">
        <v>4510</v>
      </c>
      <c r="B168" s="26" t="s">
        <v>4720</v>
      </c>
      <c r="C168" s="26" t="s">
        <v>4538</v>
      </c>
      <c r="D168" s="26" t="s">
        <v>4513</v>
      </c>
      <c r="E168" s="26" t="s">
        <v>4513</v>
      </c>
      <c r="F168" s="26" t="s">
        <v>2172</v>
      </c>
      <c r="G168" s="26" t="s">
        <v>4858</v>
      </c>
      <c r="H168" s="26" t="s">
        <v>4851</v>
      </c>
      <c r="I168" s="26" t="s">
        <v>4562</v>
      </c>
      <c r="J168" s="26">
        <v>14</v>
      </c>
      <c r="K168" s="26" t="s">
        <v>4517</v>
      </c>
      <c r="L168" s="26" t="s">
        <v>4848</v>
      </c>
      <c r="M168" s="26">
        <v>270</v>
      </c>
    </row>
    <row r="169" spans="1:13">
      <c r="A169" s="26" t="s">
        <v>4510</v>
      </c>
      <c r="B169" s="26" t="s">
        <v>4720</v>
      </c>
      <c r="C169" s="26" t="s">
        <v>4542</v>
      </c>
      <c r="D169" s="26" t="s">
        <v>4513</v>
      </c>
      <c r="E169" s="26" t="s">
        <v>4513</v>
      </c>
      <c r="F169" s="26" t="s">
        <v>2172</v>
      </c>
      <c r="G169" s="26" t="s">
        <v>4859</v>
      </c>
      <c r="H169" s="26" t="s">
        <v>4851</v>
      </c>
      <c r="I169" s="26" t="s">
        <v>4566</v>
      </c>
      <c r="J169" s="26">
        <v>798</v>
      </c>
      <c r="K169" s="26" t="s">
        <v>4517</v>
      </c>
      <c r="L169" s="26" t="s">
        <v>4848</v>
      </c>
      <c r="M169" s="26">
        <v>270</v>
      </c>
    </row>
    <row r="170" spans="1:13">
      <c r="A170" s="26" t="s">
        <v>4510</v>
      </c>
      <c r="B170" s="26" t="s">
        <v>4720</v>
      </c>
      <c r="C170" s="26" t="s">
        <v>4547</v>
      </c>
      <c r="D170" s="26" t="s">
        <v>4513</v>
      </c>
      <c r="E170" s="26" t="s">
        <v>4513</v>
      </c>
      <c r="F170" s="26" t="s">
        <v>2172</v>
      </c>
      <c r="G170" s="26" t="s">
        <v>4860</v>
      </c>
      <c r="H170" s="26" t="s">
        <v>4861</v>
      </c>
      <c r="I170" s="26" t="s">
        <v>4555</v>
      </c>
      <c r="J170" s="26">
        <v>2</v>
      </c>
      <c r="K170" s="26" t="s">
        <v>4517</v>
      </c>
      <c r="L170" s="26" t="s">
        <v>4848</v>
      </c>
      <c r="M170" s="26">
        <v>270</v>
      </c>
    </row>
    <row r="171" spans="1:13">
      <c r="A171" s="26" t="s">
        <v>4510</v>
      </c>
      <c r="B171" s="26" t="s">
        <v>4720</v>
      </c>
      <c r="C171" s="26" t="s">
        <v>4552</v>
      </c>
      <c r="D171" s="26" t="s">
        <v>4513</v>
      </c>
      <c r="E171" s="26" t="s">
        <v>4513</v>
      </c>
      <c r="F171" s="26" t="s">
        <v>2172</v>
      </c>
      <c r="G171" s="26" t="s">
        <v>4862</v>
      </c>
      <c r="H171" s="26" t="s">
        <v>4861</v>
      </c>
      <c r="I171" s="26" t="s">
        <v>4854</v>
      </c>
      <c r="J171" s="26">
        <v>1</v>
      </c>
      <c r="K171" s="26" t="s">
        <v>4517</v>
      </c>
      <c r="L171" s="26" t="s">
        <v>4848</v>
      </c>
      <c r="M171" s="26">
        <v>270</v>
      </c>
    </row>
    <row r="172" spans="1:13">
      <c r="A172" s="26" t="s">
        <v>4510</v>
      </c>
      <c r="B172" s="26" t="s">
        <v>4720</v>
      </c>
      <c r="C172" s="26" t="s">
        <v>4556</v>
      </c>
      <c r="D172" s="26" t="s">
        <v>4513</v>
      </c>
      <c r="E172" s="26" t="s">
        <v>4513</v>
      </c>
      <c r="F172" s="26" t="s">
        <v>2172</v>
      </c>
      <c r="G172" s="26" t="s">
        <v>4863</v>
      </c>
      <c r="H172" s="26" t="s">
        <v>4864</v>
      </c>
      <c r="I172" s="26" t="s">
        <v>4566</v>
      </c>
      <c r="J172" s="26">
        <v>3</v>
      </c>
      <c r="K172" s="26" t="s">
        <v>4517</v>
      </c>
      <c r="L172" s="26" t="s">
        <v>4848</v>
      </c>
      <c r="M172" s="26">
        <v>270</v>
      </c>
    </row>
    <row r="173" spans="1:13">
      <c r="A173" s="26" t="s">
        <v>4510</v>
      </c>
      <c r="B173" s="26" t="s">
        <v>4720</v>
      </c>
      <c r="C173" s="26" t="s">
        <v>4558</v>
      </c>
      <c r="D173" s="26" t="s">
        <v>4513</v>
      </c>
      <c r="E173" s="26" t="s">
        <v>4513</v>
      </c>
      <c r="F173" s="26" t="s">
        <v>2172</v>
      </c>
      <c r="G173" s="26" t="s">
        <v>4865</v>
      </c>
      <c r="H173" s="26" t="s">
        <v>4866</v>
      </c>
      <c r="I173" s="26" t="s">
        <v>4555</v>
      </c>
      <c r="J173" s="26">
        <v>366.7</v>
      </c>
      <c r="K173" s="26" t="s">
        <v>517</v>
      </c>
      <c r="L173" s="26" t="s">
        <v>1529</v>
      </c>
      <c r="M173" s="26">
        <v>270</v>
      </c>
    </row>
    <row r="174" spans="1:13">
      <c r="A174" s="26" t="s">
        <v>4510</v>
      </c>
      <c r="B174" s="26" t="s">
        <v>4720</v>
      </c>
      <c r="C174" s="26" t="s">
        <v>4560</v>
      </c>
      <c r="D174" s="26" t="s">
        <v>4513</v>
      </c>
      <c r="E174" s="26" t="s">
        <v>4513</v>
      </c>
      <c r="F174" s="26" t="s">
        <v>2172</v>
      </c>
      <c r="G174" s="26" t="s">
        <v>4867</v>
      </c>
      <c r="H174" s="26" t="s">
        <v>4866</v>
      </c>
      <c r="I174" s="26" t="s">
        <v>4516</v>
      </c>
      <c r="J174" s="26">
        <v>15.1</v>
      </c>
      <c r="K174" s="26" t="s">
        <v>517</v>
      </c>
      <c r="L174" s="26" t="s">
        <v>1535</v>
      </c>
      <c r="M174" s="26">
        <v>270</v>
      </c>
    </row>
    <row r="175" spans="1:13">
      <c r="A175" s="26" t="s">
        <v>4510</v>
      </c>
      <c r="B175" s="26" t="s">
        <v>4720</v>
      </c>
      <c r="C175" s="26" t="s">
        <v>4564</v>
      </c>
      <c r="D175" s="26" t="s">
        <v>4513</v>
      </c>
      <c r="E175" s="26" t="s">
        <v>4513</v>
      </c>
      <c r="F175" s="26" t="s">
        <v>2172</v>
      </c>
      <c r="G175" s="26" t="s">
        <v>4868</v>
      </c>
      <c r="H175" s="26" t="s">
        <v>4866</v>
      </c>
      <c r="I175" s="26" t="s">
        <v>4854</v>
      </c>
      <c r="J175" s="26">
        <v>26.7</v>
      </c>
      <c r="K175" s="26" t="s">
        <v>517</v>
      </c>
      <c r="L175" s="26" t="s">
        <v>1532</v>
      </c>
      <c r="M175" s="26">
        <v>270</v>
      </c>
    </row>
    <row r="176" spans="1:13">
      <c r="A176" s="26" t="s">
        <v>4510</v>
      </c>
      <c r="B176" s="26" t="s">
        <v>4720</v>
      </c>
      <c r="C176" s="26" t="s">
        <v>4605</v>
      </c>
      <c r="D176" s="26" t="s">
        <v>4513</v>
      </c>
      <c r="E176" s="26" t="s">
        <v>4513</v>
      </c>
      <c r="F176" s="26" t="s">
        <v>2172</v>
      </c>
      <c r="G176" s="26" t="s">
        <v>4869</v>
      </c>
      <c r="H176" s="26" t="s">
        <v>4866</v>
      </c>
      <c r="I176" s="26" t="s">
        <v>4521</v>
      </c>
      <c r="J176" s="26">
        <v>1.5</v>
      </c>
      <c r="K176" s="26" t="s">
        <v>517</v>
      </c>
      <c r="L176" s="26" t="s">
        <v>1523</v>
      </c>
      <c r="M176" s="26">
        <v>270</v>
      </c>
    </row>
    <row r="177" spans="1:13">
      <c r="A177" s="26" t="s">
        <v>4510</v>
      </c>
      <c r="B177" s="26" t="s">
        <v>4720</v>
      </c>
      <c r="C177" s="26" t="s">
        <v>4627</v>
      </c>
      <c r="D177" s="26" t="s">
        <v>4513</v>
      </c>
      <c r="E177" s="26" t="s">
        <v>4513</v>
      </c>
      <c r="F177" s="26" t="s">
        <v>2172</v>
      </c>
      <c r="G177" s="26" t="s">
        <v>4870</v>
      </c>
      <c r="H177" s="26" t="s">
        <v>4866</v>
      </c>
      <c r="I177" s="26" t="s">
        <v>4840</v>
      </c>
      <c r="J177" s="26">
        <v>3.6</v>
      </c>
      <c r="K177" s="26" t="s">
        <v>517</v>
      </c>
      <c r="L177" s="26" t="s">
        <v>1538</v>
      </c>
      <c r="M177" s="26">
        <v>270</v>
      </c>
    </row>
    <row r="178" spans="1:13">
      <c r="A178" s="26" t="s">
        <v>4510</v>
      </c>
      <c r="B178" s="26" t="s">
        <v>4720</v>
      </c>
      <c r="C178" s="26" t="s">
        <v>4629</v>
      </c>
      <c r="D178" s="26" t="s">
        <v>4513</v>
      </c>
      <c r="E178" s="26" t="s">
        <v>4513</v>
      </c>
      <c r="F178" s="26" t="s">
        <v>2172</v>
      </c>
      <c r="G178" s="26" t="s">
        <v>4871</v>
      </c>
      <c r="H178" s="26" t="s">
        <v>4866</v>
      </c>
      <c r="I178" s="26" t="s">
        <v>4857</v>
      </c>
      <c r="J178" s="26">
        <v>3.3</v>
      </c>
      <c r="K178" s="26" t="s">
        <v>517</v>
      </c>
      <c r="L178" s="26" t="s">
        <v>1541</v>
      </c>
      <c r="M178" s="26">
        <v>270</v>
      </c>
    </row>
    <row r="179" spans="1:13">
      <c r="A179" s="26" t="s">
        <v>4510</v>
      </c>
      <c r="B179" s="26" t="s">
        <v>4720</v>
      </c>
      <c r="C179" s="26" t="s">
        <v>4631</v>
      </c>
      <c r="D179" s="26" t="s">
        <v>4513</v>
      </c>
      <c r="E179" s="26" t="s">
        <v>4513</v>
      </c>
      <c r="F179" s="26" t="s">
        <v>2172</v>
      </c>
      <c r="G179" s="26" t="s">
        <v>4872</v>
      </c>
      <c r="H179" s="26" t="s">
        <v>4866</v>
      </c>
      <c r="I179" s="26" t="s">
        <v>4562</v>
      </c>
      <c r="J179" s="26">
        <v>12.9</v>
      </c>
      <c r="K179" s="26" t="s">
        <v>517</v>
      </c>
      <c r="L179" s="26" t="s">
        <v>1544</v>
      </c>
      <c r="M179" s="26">
        <v>270</v>
      </c>
    </row>
    <row r="180" spans="1:13">
      <c r="A180" s="26" t="s">
        <v>4510</v>
      </c>
      <c r="B180" s="26" t="s">
        <v>4720</v>
      </c>
      <c r="C180" s="26" t="s">
        <v>4633</v>
      </c>
      <c r="D180" s="26" t="s">
        <v>4513</v>
      </c>
      <c r="E180" s="26" t="s">
        <v>4513</v>
      </c>
      <c r="F180" s="26" t="s">
        <v>2172</v>
      </c>
      <c r="G180" s="26" t="s">
        <v>4873</v>
      </c>
      <c r="H180" s="26" t="s">
        <v>4866</v>
      </c>
      <c r="I180" s="26" t="s">
        <v>4566</v>
      </c>
      <c r="J180" s="26">
        <v>1098.7</v>
      </c>
      <c r="K180" s="26" t="s">
        <v>517</v>
      </c>
      <c r="L180" s="26" t="s">
        <v>1526</v>
      </c>
      <c r="M180" s="26">
        <v>270</v>
      </c>
    </row>
    <row r="181" spans="1:13">
      <c r="A181" s="26" t="s">
        <v>4510</v>
      </c>
      <c r="B181" s="26" t="s">
        <v>4720</v>
      </c>
      <c r="C181" s="26" t="s">
        <v>4512</v>
      </c>
      <c r="D181" s="26" t="s">
        <v>4513</v>
      </c>
      <c r="E181" s="26" t="s">
        <v>4513</v>
      </c>
      <c r="F181" s="26" t="s">
        <v>2172</v>
      </c>
      <c r="G181" s="26" t="s">
        <v>4874</v>
      </c>
      <c r="H181" s="26" t="s">
        <v>4875</v>
      </c>
      <c r="I181" s="26" t="s">
        <v>4562</v>
      </c>
      <c r="J181" s="26">
        <v>3</v>
      </c>
      <c r="K181" s="26" t="s">
        <v>4517</v>
      </c>
      <c r="L181" s="26" t="s">
        <v>4876</v>
      </c>
      <c r="M181" s="26">
        <v>270</v>
      </c>
    </row>
    <row r="182" spans="1:13">
      <c r="A182" s="26" t="s">
        <v>4510</v>
      </c>
      <c r="B182" s="26" t="s">
        <v>4720</v>
      </c>
      <c r="C182" s="26" t="s">
        <v>4519</v>
      </c>
      <c r="D182" s="26" t="s">
        <v>4513</v>
      </c>
      <c r="E182" s="26" t="s">
        <v>4513</v>
      </c>
      <c r="F182" s="26" t="s">
        <v>2172</v>
      </c>
      <c r="G182" s="26" t="s">
        <v>4877</v>
      </c>
      <c r="H182" s="26" t="s">
        <v>4878</v>
      </c>
      <c r="I182" s="26" t="s">
        <v>4562</v>
      </c>
      <c r="J182" s="26">
        <v>1</v>
      </c>
      <c r="K182" s="26" t="s">
        <v>517</v>
      </c>
      <c r="L182" s="26" t="s">
        <v>4876</v>
      </c>
      <c r="M182" s="26">
        <v>270</v>
      </c>
    </row>
    <row r="183" spans="1:13">
      <c r="A183" s="26" t="s">
        <v>4510</v>
      </c>
      <c r="B183" s="26" t="s">
        <v>4720</v>
      </c>
      <c r="C183" s="26" t="s">
        <v>4512</v>
      </c>
      <c r="D183" s="26" t="s">
        <v>4513</v>
      </c>
      <c r="E183" s="26" t="s">
        <v>4513</v>
      </c>
      <c r="F183" s="26" t="s">
        <v>2172</v>
      </c>
      <c r="G183" s="26" t="s">
        <v>4879</v>
      </c>
      <c r="H183" s="26" t="s">
        <v>4880</v>
      </c>
      <c r="I183" s="26" t="s">
        <v>4881</v>
      </c>
      <c r="J183" s="26">
        <v>1</v>
      </c>
      <c r="K183" s="26" t="s">
        <v>4517</v>
      </c>
      <c r="L183" s="26" t="s">
        <v>1471</v>
      </c>
      <c r="M183" s="26">
        <v>270</v>
      </c>
    </row>
    <row r="184" spans="1:13" ht="55.2">
      <c r="A184" s="26" t="s">
        <v>4510</v>
      </c>
      <c r="B184" s="26" t="s">
        <v>4720</v>
      </c>
      <c r="C184" s="26" t="s">
        <v>4512</v>
      </c>
      <c r="D184" s="26"/>
      <c r="E184" s="26"/>
      <c r="F184" s="26"/>
      <c r="G184" s="26"/>
      <c r="H184" s="26" t="s">
        <v>4513</v>
      </c>
      <c r="I184" s="26" t="s">
        <v>4513</v>
      </c>
      <c r="J184" s="26"/>
      <c r="K184" s="26" t="s">
        <v>4882</v>
      </c>
      <c r="L184" s="26" t="s">
        <v>4883</v>
      </c>
      <c r="M184" s="26">
        <v>270</v>
      </c>
    </row>
    <row r="185" spans="1:13" ht="55.2">
      <c r="A185" s="26" t="s">
        <v>4510</v>
      </c>
      <c r="B185" s="26" t="s">
        <v>4720</v>
      </c>
      <c r="C185" s="26" t="s">
        <v>4519</v>
      </c>
      <c r="D185" s="26"/>
      <c r="E185" s="26"/>
      <c r="F185" s="26"/>
      <c r="G185" s="26"/>
      <c r="H185" s="26" t="s">
        <v>4513</v>
      </c>
      <c r="I185" s="26" t="s">
        <v>4513</v>
      </c>
      <c r="J185" s="26"/>
      <c r="K185" s="26" t="s">
        <v>4884</v>
      </c>
      <c r="L185" s="26" t="s">
        <v>4885</v>
      </c>
      <c r="M185" s="26">
        <v>270</v>
      </c>
    </row>
    <row r="186" spans="1:13" ht="55.2">
      <c r="A186" s="26" t="s">
        <v>4510</v>
      </c>
      <c r="B186" s="26" t="s">
        <v>4720</v>
      </c>
      <c r="C186" s="26" t="s">
        <v>4522</v>
      </c>
      <c r="D186" s="26"/>
      <c r="E186" s="26"/>
      <c r="F186" s="26"/>
      <c r="G186" s="26"/>
      <c r="H186" s="26" t="s">
        <v>4513</v>
      </c>
      <c r="I186" s="26" t="s">
        <v>4513</v>
      </c>
      <c r="J186" s="26"/>
      <c r="K186" s="26" t="s">
        <v>4886</v>
      </c>
      <c r="L186" s="26" t="s">
        <v>4887</v>
      </c>
      <c r="M186" s="26">
        <v>270</v>
      </c>
    </row>
    <row r="187" spans="1:13">
      <c r="A187" s="26" t="s">
        <v>4510</v>
      </c>
      <c r="B187" s="26" t="s">
        <v>4720</v>
      </c>
      <c r="C187" s="26" t="s">
        <v>4525</v>
      </c>
      <c r="D187" s="26"/>
      <c r="E187" s="26"/>
      <c r="F187" s="26"/>
      <c r="G187" s="26"/>
      <c r="H187" s="26"/>
      <c r="I187" s="26"/>
      <c r="J187" s="26"/>
      <c r="K187" s="26"/>
      <c r="L187" s="26"/>
      <c r="M187" s="26">
        <v>270</v>
      </c>
    </row>
    <row r="188" spans="1:13">
      <c r="A188" s="26" t="s">
        <v>4510</v>
      </c>
      <c r="B188" s="26" t="s">
        <v>4720</v>
      </c>
      <c r="C188" s="26" t="s">
        <v>4512</v>
      </c>
      <c r="D188" s="26" t="s">
        <v>4513</v>
      </c>
      <c r="E188" s="26" t="s">
        <v>4513</v>
      </c>
      <c r="F188" s="26" t="s">
        <v>2172</v>
      </c>
      <c r="G188" s="26" t="s">
        <v>4888</v>
      </c>
      <c r="H188" s="26" t="s">
        <v>4889</v>
      </c>
      <c r="I188" s="26" t="s">
        <v>4890</v>
      </c>
      <c r="J188" s="26">
        <v>3</v>
      </c>
      <c r="K188" s="26" t="s">
        <v>4517</v>
      </c>
      <c r="L188" s="26" t="s">
        <v>1471</v>
      </c>
      <c r="M188" s="26">
        <v>270</v>
      </c>
    </row>
    <row r="189" spans="1:13">
      <c r="A189" s="26" t="s">
        <v>4510</v>
      </c>
      <c r="B189" s="26" t="s">
        <v>4720</v>
      </c>
      <c r="C189" s="26" t="s">
        <v>4519</v>
      </c>
      <c r="D189" s="26" t="s">
        <v>4513</v>
      </c>
      <c r="E189" s="26" t="s">
        <v>4513</v>
      </c>
      <c r="F189" s="26" t="s">
        <v>2172</v>
      </c>
      <c r="G189" s="26" t="s">
        <v>4891</v>
      </c>
      <c r="H189" s="26" t="s">
        <v>4892</v>
      </c>
      <c r="I189" s="26" t="s">
        <v>4893</v>
      </c>
      <c r="J189" s="26">
        <v>1</v>
      </c>
      <c r="K189" s="26" t="s">
        <v>4517</v>
      </c>
      <c r="L189" s="26" t="s">
        <v>1471</v>
      </c>
      <c r="M189" s="26">
        <v>270</v>
      </c>
    </row>
    <row r="190" spans="1:13">
      <c r="A190" s="26" t="s">
        <v>4510</v>
      </c>
      <c r="B190" s="26" t="s">
        <v>4720</v>
      </c>
      <c r="C190" s="26" t="s">
        <v>4522</v>
      </c>
      <c r="D190" s="26" t="s">
        <v>4513</v>
      </c>
      <c r="E190" s="26" t="s">
        <v>4513</v>
      </c>
      <c r="F190" s="26" t="s">
        <v>2172</v>
      </c>
      <c r="G190" s="26" t="s">
        <v>4894</v>
      </c>
      <c r="H190" s="26" t="s">
        <v>4895</v>
      </c>
      <c r="I190" s="26" t="s">
        <v>4896</v>
      </c>
      <c r="J190" s="26">
        <v>3</v>
      </c>
      <c r="K190" s="26" t="s">
        <v>4517</v>
      </c>
      <c r="L190" s="26" t="s">
        <v>1471</v>
      </c>
      <c r="M190" s="26">
        <v>270</v>
      </c>
    </row>
    <row r="191" spans="1:13">
      <c r="A191" s="26" t="s">
        <v>4510</v>
      </c>
      <c r="B191" s="26" t="s">
        <v>4720</v>
      </c>
      <c r="C191" s="26" t="s">
        <v>4525</v>
      </c>
      <c r="D191" s="26" t="s">
        <v>4513</v>
      </c>
      <c r="E191" s="26" t="s">
        <v>4513</v>
      </c>
      <c r="F191" s="26" t="s">
        <v>2172</v>
      </c>
      <c r="G191" s="26" t="s">
        <v>4897</v>
      </c>
      <c r="H191" s="26" t="s">
        <v>4898</v>
      </c>
      <c r="I191" s="26" t="s">
        <v>4899</v>
      </c>
      <c r="J191" s="26">
        <v>3</v>
      </c>
      <c r="K191" s="26" t="s">
        <v>4517</v>
      </c>
      <c r="L191" s="26" t="s">
        <v>1471</v>
      </c>
      <c r="M191" s="26">
        <v>270</v>
      </c>
    </row>
    <row r="192" spans="1:13">
      <c r="A192" s="26" t="s">
        <v>4510</v>
      </c>
      <c r="B192" s="26" t="s">
        <v>4720</v>
      </c>
      <c r="C192" s="26" t="s">
        <v>4527</v>
      </c>
      <c r="D192" s="26" t="s">
        <v>4513</v>
      </c>
      <c r="E192" s="26" t="s">
        <v>4513</v>
      </c>
      <c r="F192" s="26" t="s">
        <v>2172</v>
      </c>
      <c r="G192" s="26" t="s">
        <v>4900</v>
      </c>
      <c r="H192" s="26" t="s">
        <v>4901</v>
      </c>
      <c r="I192" s="26" t="s">
        <v>4902</v>
      </c>
      <c r="J192" s="26">
        <v>1</v>
      </c>
      <c r="K192" s="26" t="s">
        <v>4517</v>
      </c>
      <c r="L192" s="26" t="s">
        <v>1471</v>
      </c>
      <c r="M192" s="26">
        <v>270</v>
      </c>
    </row>
    <row r="193" spans="1:13">
      <c r="A193" s="26" t="s">
        <v>4510</v>
      </c>
      <c r="B193" s="26" t="s">
        <v>4720</v>
      </c>
      <c r="C193" s="26" t="s">
        <v>4531</v>
      </c>
      <c r="D193" s="26" t="s">
        <v>4513</v>
      </c>
      <c r="E193" s="26" t="s">
        <v>4513</v>
      </c>
      <c r="F193" s="26" t="s">
        <v>2172</v>
      </c>
      <c r="G193" s="26" t="s">
        <v>4903</v>
      </c>
      <c r="H193" s="26" t="s">
        <v>4904</v>
      </c>
      <c r="I193" s="26" t="s">
        <v>4905</v>
      </c>
      <c r="J193" s="26">
        <v>1</v>
      </c>
      <c r="K193" s="26" t="s">
        <v>4517</v>
      </c>
      <c r="L193" s="26" t="s">
        <v>1471</v>
      </c>
      <c r="M193" s="26">
        <v>270</v>
      </c>
    </row>
    <row r="194" spans="1:13">
      <c r="A194" s="26" t="s">
        <v>4510</v>
      </c>
      <c r="B194" s="26" t="s">
        <v>4720</v>
      </c>
      <c r="C194" s="26" t="s">
        <v>4534</v>
      </c>
      <c r="D194" s="26" t="s">
        <v>4513</v>
      </c>
      <c r="E194" s="26" t="s">
        <v>4513</v>
      </c>
      <c r="F194" s="26" t="s">
        <v>2172</v>
      </c>
      <c r="G194" s="26" t="s">
        <v>4906</v>
      </c>
      <c r="H194" s="26" t="s">
        <v>4907</v>
      </c>
      <c r="I194" s="26" t="s">
        <v>4905</v>
      </c>
      <c r="J194" s="26">
        <v>1</v>
      </c>
      <c r="K194" s="26" t="s">
        <v>4517</v>
      </c>
      <c r="L194" s="26" t="s">
        <v>1471</v>
      </c>
      <c r="M194" s="26">
        <v>270</v>
      </c>
    </row>
    <row r="195" spans="1:13">
      <c r="A195" s="26" t="s">
        <v>4510</v>
      </c>
      <c r="B195" s="26" t="s">
        <v>4720</v>
      </c>
      <c r="C195" s="26" t="s">
        <v>4538</v>
      </c>
      <c r="D195" s="26"/>
      <c r="E195" s="26"/>
      <c r="F195" s="26"/>
      <c r="G195" s="26"/>
      <c r="H195" s="26"/>
      <c r="I195" s="26"/>
      <c r="J195" s="26"/>
      <c r="K195" s="26"/>
      <c r="L195" s="26"/>
      <c r="M195" s="26">
        <v>270</v>
      </c>
    </row>
    <row r="196" spans="1:13">
      <c r="A196" s="26" t="s">
        <v>4510</v>
      </c>
      <c r="B196" s="26" t="s">
        <v>4720</v>
      </c>
      <c r="C196" s="26" t="s">
        <v>4542</v>
      </c>
      <c r="D196" s="26" t="s">
        <v>4513</v>
      </c>
      <c r="E196" s="26" t="s">
        <v>4513</v>
      </c>
      <c r="F196" s="26" t="s">
        <v>2172</v>
      </c>
      <c r="G196" s="26" t="s">
        <v>4908</v>
      </c>
      <c r="H196" s="26" t="s">
        <v>4909</v>
      </c>
      <c r="I196" s="26" t="s">
        <v>4910</v>
      </c>
      <c r="J196" s="26">
        <v>1</v>
      </c>
      <c r="K196" s="26" t="s">
        <v>4517</v>
      </c>
      <c r="L196" s="26" t="s">
        <v>1471</v>
      </c>
      <c r="M196" s="26">
        <v>270</v>
      </c>
    </row>
    <row r="197" spans="1:13" ht="41.4">
      <c r="A197" s="26" t="s">
        <v>4510</v>
      </c>
      <c r="B197" s="26" t="s">
        <v>4720</v>
      </c>
      <c r="C197" s="26" t="s">
        <v>4512</v>
      </c>
      <c r="D197" s="26"/>
      <c r="E197" s="26"/>
      <c r="F197" s="26"/>
      <c r="G197" s="26"/>
      <c r="H197" s="26" t="s">
        <v>4513</v>
      </c>
      <c r="I197" s="26" t="s">
        <v>4513</v>
      </c>
      <c r="J197" s="26"/>
      <c r="K197" s="26" t="s">
        <v>4911</v>
      </c>
      <c r="L197" s="26" t="s">
        <v>4912</v>
      </c>
      <c r="M197" s="26">
        <v>270</v>
      </c>
    </row>
    <row r="198" spans="1:13">
      <c r="A198" s="26" t="s">
        <v>4510</v>
      </c>
      <c r="B198" s="26" t="s">
        <v>4720</v>
      </c>
      <c r="C198" s="26" t="s">
        <v>4519</v>
      </c>
      <c r="D198" s="26" t="s">
        <v>4513</v>
      </c>
      <c r="E198" s="26" t="s">
        <v>4513</v>
      </c>
      <c r="F198" s="26" t="s">
        <v>2172</v>
      </c>
      <c r="G198" s="26" t="s">
        <v>4913</v>
      </c>
      <c r="H198" s="26" t="s">
        <v>4914</v>
      </c>
      <c r="I198" s="26" t="s">
        <v>4915</v>
      </c>
      <c r="J198" s="26">
        <v>4</v>
      </c>
      <c r="K198" s="26" t="s">
        <v>4517</v>
      </c>
      <c r="L198" s="26" t="s">
        <v>1483</v>
      </c>
      <c r="M198" s="26">
        <v>270</v>
      </c>
    </row>
    <row r="199" spans="1:13">
      <c r="A199" s="26" t="s">
        <v>4510</v>
      </c>
      <c r="B199" s="26" t="s">
        <v>4720</v>
      </c>
      <c r="C199" s="26" t="s">
        <v>4522</v>
      </c>
      <c r="D199" s="26" t="s">
        <v>4513</v>
      </c>
      <c r="E199" s="26" t="s">
        <v>4513</v>
      </c>
      <c r="F199" s="26" t="s">
        <v>2172</v>
      </c>
      <c r="G199" s="26" t="s">
        <v>4916</v>
      </c>
      <c r="H199" s="26" t="s">
        <v>4917</v>
      </c>
      <c r="I199" s="26" t="s">
        <v>4566</v>
      </c>
      <c r="J199" s="26">
        <v>11</v>
      </c>
      <c r="K199" s="26" t="s">
        <v>4517</v>
      </c>
      <c r="L199" s="26" t="s">
        <v>1768</v>
      </c>
      <c r="M199" s="26">
        <v>270</v>
      </c>
    </row>
    <row r="200" spans="1:13">
      <c r="A200" s="26" t="s">
        <v>4510</v>
      </c>
      <c r="B200" s="26" t="s">
        <v>4720</v>
      </c>
      <c r="C200" s="26" t="s">
        <v>4525</v>
      </c>
      <c r="D200" s="26" t="s">
        <v>4513</v>
      </c>
      <c r="E200" s="26" t="s">
        <v>4513</v>
      </c>
      <c r="F200" s="26" t="s">
        <v>2172</v>
      </c>
      <c r="G200" s="26" t="s">
        <v>4918</v>
      </c>
      <c r="H200" s="26" t="s">
        <v>4919</v>
      </c>
      <c r="I200" s="26" t="s">
        <v>4920</v>
      </c>
      <c r="J200" s="26">
        <v>15</v>
      </c>
      <c r="K200" s="26" t="s">
        <v>4517</v>
      </c>
      <c r="L200" s="26" t="s">
        <v>1771</v>
      </c>
      <c r="M200" s="26">
        <v>270</v>
      </c>
    </row>
    <row r="201" spans="1:13">
      <c r="A201" s="26" t="s">
        <v>4510</v>
      </c>
      <c r="B201" s="26" t="s">
        <v>4720</v>
      </c>
      <c r="C201" s="26" t="s">
        <v>4512</v>
      </c>
      <c r="D201" s="26" t="s">
        <v>4513</v>
      </c>
      <c r="E201" s="26" t="s">
        <v>4513</v>
      </c>
      <c r="F201" s="26" t="s">
        <v>2172</v>
      </c>
      <c r="G201" s="26" t="s">
        <v>4921</v>
      </c>
      <c r="H201" s="26" t="s">
        <v>4922</v>
      </c>
      <c r="I201" s="26" t="s">
        <v>4923</v>
      </c>
      <c r="J201" s="26">
        <v>1</v>
      </c>
      <c r="K201" s="26" t="s">
        <v>4517</v>
      </c>
      <c r="L201" s="26" t="s">
        <v>1774</v>
      </c>
      <c r="M201" s="26">
        <v>270</v>
      </c>
    </row>
    <row r="202" spans="1:13">
      <c r="A202" s="26" t="s">
        <v>4510</v>
      </c>
      <c r="B202" s="26" t="s">
        <v>4720</v>
      </c>
      <c r="C202" s="26" t="s">
        <v>4519</v>
      </c>
      <c r="D202" s="26" t="s">
        <v>4513</v>
      </c>
      <c r="E202" s="26" t="s">
        <v>4513</v>
      </c>
      <c r="F202" s="26" t="s">
        <v>2172</v>
      </c>
      <c r="G202" s="26" t="s">
        <v>4924</v>
      </c>
      <c r="H202" s="26" t="s">
        <v>4925</v>
      </c>
      <c r="I202" s="26" t="s">
        <v>4926</v>
      </c>
      <c r="J202" s="26">
        <v>1</v>
      </c>
      <c r="K202" s="26" t="s">
        <v>4517</v>
      </c>
      <c r="L202" s="26" t="s">
        <v>4927</v>
      </c>
      <c r="M202" s="26">
        <v>270</v>
      </c>
    </row>
    <row r="203" spans="1:13">
      <c r="A203" s="26" t="s">
        <v>4510</v>
      </c>
      <c r="B203" s="26" t="s">
        <v>4720</v>
      </c>
      <c r="C203" s="26" t="s">
        <v>4522</v>
      </c>
      <c r="D203" s="26" t="s">
        <v>4513</v>
      </c>
      <c r="E203" s="26" t="s">
        <v>4513</v>
      </c>
      <c r="F203" s="26" t="s">
        <v>2172</v>
      </c>
      <c r="G203" s="26" t="s">
        <v>4928</v>
      </c>
      <c r="H203" s="26" t="s">
        <v>4929</v>
      </c>
      <c r="I203" s="26" t="s">
        <v>4930</v>
      </c>
      <c r="J203" s="26">
        <v>55</v>
      </c>
      <c r="K203" s="26" t="s">
        <v>4517</v>
      </c>
      <c r="L203" s="26" t="s">
        <v>1786</v>
      </c>
      <c r="M203" s="26">
        <v>270</v>
      </c>
    </row>
    <row r="204" spans="1:13">
      <c r="A204" s="26" t="s">
        <v>4510</v>
      </c>
      <c r="B204" s="26" t="s">
        <v>4720</v>
      </c>
      <c r="C204" s="26" t="s">
        <v>4512</v>
      </c>
      <c r="D204" s="26" t="s">
        <v>4513</v>
      </c>
      <c r="E204" s="26" t="s">
        <v>4513</v>
      </c>
      <c r="F204" s="26" t="s">
        <v>2172</v>
      </c>
      <c r="G204" s="26" t="s">
        <v>4931</v>
      </c>
      <c r="H204" s="26" t="s">
        <v>4932</v>
      </c>
      <c r="I204" s="26" t="s">
        <v>4933</v>
      </c>
      <c r="J204" s="26">
        <v>396.9</v>
      </c>
      <c r="K204" s="26" t="s">
        <v>517</v>
      </c>
      <c r="L204" s="26" t="s">
        <v>1789</v>
      </c>
      <c r="M204" s="26">
        <v>270</v>
      </c>
    </row>
    <row r="205" spans="1:13">
      <c r="A205" s="26" t="s">
        <v>4510</v>
      </c>
      <c r="B205" s="26" t="s">
        <v>4720</v>
      </c>
      <c r="C205" s="26" t="s">
        <v>4519</v>
      </c>
      <c r="D205" s="26" t="s">
        <v>4513</v>
      </c>
      <c r="E205" s="26" t="s">
        <v>4513</v>
      </c>
      <c r="F205" s="26" t="s">
        <v>2172</v>
      </c>
      <c r="G205" s="26" t="s">
        <v>4934</v>
      </c>
      <c r="H205" s="26" t="s">
        <v>4932</v>
      </c>
      <c r="I205" s="26" t="s">
        <v>4935</v>
      </c>
      <c r="J205" s="26">
        <v>207.5</v>
      </c>
      <c r="K205" s="26" t="s">
        <v>517</v>
      </c>
      <c r="L205" s="26" t="s">
        <v>1792</v>
      </c>
      <c r="M205" s="26">
        <v>270</v>
      </c>
    </row>
    <row r="206" spans="1:13">
      <c r="A206" s="26" t="s">
        <v>4510</v>
      </c>
      <c r="B206" s="26" t="s">
        <v>4720</v>
      </c>
      <c r="C206" s="26" t="s">
        <v>4522</v>
      </c>
      <c r="D206" s="26" t="s">
        <v>4513</v>
      </c>
      <c r="E206" s="26" t="s">
        <v>4513</v>
      </c>
      <c r="F206" s="26" t="s">
        <v>2172</v>
      </c>
      <c r="G206" s="26" t="s">
        <v>4936</v>
      </c>
      <c r="H206" s="26" t="s">
        <v>4937</v>
      </c>
      <c r="I206" s="26" t="s">
        <v>4938</v>
      </c>
      <c r="J206" s="26">
        <v>14</v>
      </c>
      <c r="K206" s="26" t="s">
        <v>4517</v>
      </c>
      <c r="L206" s="26" t="s">
        <v>4939</v>
      </c>
      <c r="M206" s="26">
        <v>270</v>
      </c>
    </row>
    <row r="207" spans="1:13">
      <c r="A207" s="26" t="s">
        <v>4510</v>
      </c>
      <c r="B207" s="26" t="s">
        <v>4720</v>
      </c>
      <c r="C207" s="26" t="s">
        <v>4525</v>
      </c>
      <c r="D207" s="26" t="s">
        <v>4513</v>
      </c>
      <c r="E207" s="26" t="s">
        <v>4513</v>
      </c>
      <c r="F207" s="26" t="s">
        <v>2172</v>
      </c>
      <c r="G207" s="26" t="s">
        <v>4940</v>
      </c>
      <c r="H207" s="26" t="s">
        <v>4937</v>
      </c>
      <c r="I207" s="26" t="s">
        <v>4937</v>
      </c>
      <c r="J207" s="26">
        <v>14</v>
      </c>
      <c r="K207" s="26" t="s">
        <v>4517</v>
      </c>
      <c r="L207" s="26" t="s">
        <v>4939</v>
      </c>
      <c r="M207" s="26">
        <v>270</v>
      </c>
    </row>
    <row r="208" spans="1:13">
      <c r="A208" s="26" t="s">
        <v>4510</v>
      </c>
      <c r="B208" s="26" t="s">
        <v>4720</v>
      </c>
      <c r="C208" s="26" t="s">
        <v>4527</v>
      </c>
      <c r="D208" s="26" t="s">
        <v>4513</v>
      </c>
      <c r="E208" s="26" t="s">
        <v>4513</v>
      </c>
      <c r="F208" s="26" t="s">
        <v>2172</v>
      </c>
      <c r="G208" s="26" t="s">
        <v>4941</v>
      </c>
      <c r="H208" s="26" t="s">
        <v>4942</v>
      </c>
      <c r="I208" s="26" t="s">
        <v>4935</v>
      </c>
      <c r="J208" s="26">
        <v>152.5</v>
      </c>
      <c r="K208" s="26" t="s">
        <v>517</v>
      </c>
      <c r="L208" s="26" t="s">
        <v>1332</v>
      </c>
      <c r="M208" s="26">
        <v>270</v>
      </c>
    </row>
    <row r="209" spans="1:13">
      <c r="A209" s="26" t="s">
        <v>4510</v>
      </c>
      <c r="B209" s="26" t="s">
        <v>4943</v>
      </c>
      <c r="C209" s="26" t="s">
        <v>4512</v>
      </c>
      <c r="D209" s="26" t="s">
        <v>4513</v>
      </c>
      <c r="E209" s="26" t="s">
        <v>4513</v>
      </c>
      <c r="F209" s="26" t="s">
        <v>2172</v>
      </c>
      <c r="G209" s="26" t="s">
        <v>4944</v>
      </c>
      <c r="H209" s="26" t="s">
        <v>4945</v>
      </c>
      <c r="I209" s="26" t="s">
        <v>4946</v>
      </c>
      <c r="J209" s="26">
        <v>2</v>
      </c>
      <c r="K209" s="26" t="s">
        <v>4517</v>
      </c>
      <c r="L209" s="26" t="s">
        <v>4947</v>
      </c>
      <c r="M209" s="26">
        <v>271</v>
      </c>
    </row>
    <row r="210" spans="1:13" ht="27.6">
      <c r="A210" s="26" t="s">
        <v>4510</v>
      </c>
      <c r="B210" s="26" t="s">
        <v>4948</v>
      </c>
      <c r="C210" s="26" t="s">
        <v>4512</v>
      </c>
      <c r="D210" s="26" t="s">
        <v>4513</v>
      </c>
      <c r="E210" s="26" t="s">
        <v>4513</v>
      </c>
      <c r="F210" s="26" t="s">
        <v>2172</v>
      </c>
      <c r="G210" s="26" t="s">
        <v>4949</v>
      </c>
      <c r="H210" s="26" t="s">
        <v>4950</v>
      </c>
      <c r="I210" s="26" t="s">
        <v>4951</v>
      </c>
      <c r="J210" s="26">
        <v>2</v>
      </c>
      <c r="K210" s="26" t="s">
        <v>4517</v>
      </c>
      <c r="L210" s="26" t="s">
        <v>4952</v>
      </c>
      <c r="M210" s="26">
        <v>271</v>
      </c>
    </row>
    <row r="211" spans="1:13">
      <c r="A211" s="26" t="s">
        <v>4510</v>
      </c>
      <c r="B211" s="26" t="s">
        <v>4948</v>
      </c>
      <c r="C211" s="26" t="s">
        <v>4519</v>
      </c>
      <c r="D211" s="26" t="s">
        <v>4513</v>
      </c>
      <c r="E211" s="26" t="s">
        <v>4513</v>
      </c>
      <c r="F211" s="26" t="s">
        <v>2172</v>
      </c>
      <c r="G211" s="26" t="s">
        <v>4953</v>
      </c>
      <c r="H211" s="26" t="s">
        <v>4950</v>
      </c>
      <c r="I211" s="26" t="s">
        <v>4954</v>
      </c>
      <c r="J211" s="26">
        <v>3</v>
      </c>
      <c r="K211" s="26" t="s">
        <v>4517</v>
      </c>
      <c r="L211" s="26" t="s">
        <v>4955</v>
      </c>
      <c r="M211" s="26">
        <v>271</v>
      </c>
    </row>
    <row r="212" spans="1:13">
      <c r="A212" s="26" t="s">
        <v>4510</v>
      </c>
      <c r="B212" s="26" t="s">
        <v>4956</v>
      </c>
      <c r="C212" s="26" t="s">
        <v>4512</v>
      </c>
      <c r="D212" s="26" t="s">
        <v>4513</v>
      </c>
      <c r="E212" s="26" t="s">
        <v>4513</v>
      </c>
      <c r="F212" s="26" t="s">
        <v>2172</v>
      </c>
      <c r="G212" s="26" t="s">
        <v>4957</v>
      </c>
      <c r="H212" s="26" t="s">
        <v>4958</v>
      </c>
      <c r="I212" s="26" t="s">
        <v>4959</v>
      </c>
      <c r="J212" s="26">
        <v>1</v>
      </c>
      <c r="K212" s="26" t="s">
        <v>4517</v>
      </c>
      <c r="L212" s="26" t="s">
        <v>4960</v>
      </c>
      <c r="M212" s="26">
        <v>271</v>
      </c>
    </row>
    <row r="213" spans="1:13">
      <c r="A213" s="26" t="s">
        <v>4510</v>
      </c>
      <c r="B213" s="26" t="s">
        <v>4956</v>
      </c>
      <c r="C213" s="26" t="s">
        <v>4519</v>
      </c>
      <c r="D213" s="26" t="s">
        <v>4513</v>
      </c>
      <c r="E213" s="26" t="s">
        <v>4513</v>
      </c>
      <c r="F213" s="26" t="s">
        <v>2172</v>
      </c>
      <c r="G213" s="26" t="s">
        <v>4961</v>
      </c>
      <c r="H213" s="26" t="s">
        <v>4962</v>
      </c>
      <c r="I213" s="26" t="s">
        <v>4566</v>
      </c>
      <c r="J213" s="26">
        <v>1</v>
      </c>
      <c r="K213" s="26" t="s">
        <v>4517</v>
      </c>
      <c r="L213" s="26" t="s">
        <v>4963</v>
      </c>
      <c r="M213" s="26">
        <v>271</v>
      </c>
    </row>
    <row r="214" spans="1:13">
      <c r="A214" s="26" t="s">
        <v>4510</v>
      </c>
      <c r="B214" s="26" t="s">
        <v>4964</v>
      </c>
      <c r="C214" s="26" t="s">
        <v>4512</v>
      </c>
      <c r="D214" s="26" t="s">
        <v>4513</v>
      </c>
      <c r="E214" s="26" t="s">
        <v>4513</v>
      </c>
      <c r="F214" s="26" t="s">
        <v>2172</v>
      </c>
      <c r="G214" s="26" t="s">
        <v>4965</v>
      </c>
      <c r="H214" s="26" t="s">
        <v>4966</v>
      </c>
      <c r="I214" s="26" t="s">
        <v>4566</v>
      </c>
      <c r="J214" s="26">
        <v>1</v>
      </c>
      <c r="K214" s="26" t="s">
        <v>4517</v>
      </c>
      <c r="L214" s="26" t="s">
        <v>4967</v>
      </c>
      <c r="M214" s="26">
        <v>271</v>
      </c>
    </row>
    <row r="215" spans="1:13" ht="27.6">
      <c r="A215" s="26" t="s">
        <v>4510</v>
      </c>
      <c r="B215" s="26" t="s">
        <v>4964</v>
      </c>
      <c r="C215" s="26" t="s">
        <v>4519</v>
      </c>
      <c r="D215" s="26" t="s">
        <v>4513</v>
      </c>
      <c r="E215" s="26" t="s">
        <v>4513</v>
      </c>
      <c r="F215" s="26" t="s">
        <v>2172</v>
      </c>
      <c r="G215" s="26" t="s">
        <v>4968</v>
      </c>
      <c r="H215" s="26" t="s">
        <v>4969</v>
      </c>
      <c r="I215" s="26" t="s">
        <v>4970</v>
      </c>
      <c r="J215" s="26">
        <v>1</v>
      </c>
      <c r="K215" s="26" t="s">
        <v>4517</v>
      </c>
      <c r="L215" s="26" t="s">
        <v>4971</v>
      </c>
      <c r="M215" s="26">
        <v>271</v>
      </c>
    </row>
    <row r="216" spans="1:13" ht="27.6">
      <c r="A216" s="26" t="s">
        <v>4510</v>
      </c>
      <c r="B216" s="26" t="s">
        <v>4964</v>
      </c>
      <c r="C216" s="26" t="s">
        <v>4522</v>
      </c>
      <c r="D216" s="26" t="s">
        <v>4513</v>
      </c>
      <c r="E216" s="26" t="s">
        <v>4513</v>
      </c>
      <c r="F216" s="26" t="s">
        <v>2172</v>
      </c>
      <c r="G216" s="26" t="s">
        <v>4972</v>
      </c>
      <c r="H216" s="26" t="s">
        <v>4969</v>
      </c>
      <c r="I216" s="26" t="s">
        <v>4973</v>
      </c>
      <c r="J216" s="26">
        <v>8</v>
      </c>
      <c r="K216" s="26" t="s">
        <v>4517</v>
      </c>
      <c r="L216" s="26" t="s">
        <v>4974</v>
      </c>
      <c r="M216" s="26">
        <v>271</v>
      </c>
    </row>
    <row r="217" spans="1:13" ht="27.6">
      <c r="A217" s="26" t="s">
        <v>4510</v>
      </c>
      <c r="B217" s="26" t="s">
        <v>4964</v>
      </c>
      <c r="C217" s="26" t="s">
        <v>4525</v>
      </c>
      <c r="D217" s="26" t="s">
        <v>4513</v>
      </c>
      <c r="E217" s="26" t="s">
        <v>4513</v>
      </c>
      <c r="F217" s="26" t="s">
        <v>2172</v>
      </c>
      <c r="G217" s="26" t="s">
        <v>4975</v>
      </c>
      <c r="H217" s="26" t="s">
        <v>4969</v>
      </c>
      <c r="I217" s="26" t="s">
        <v>4976</v>
      </c>
      <c r="J217" s="26">
        <v>2</v>
      </c>
      <c r="K217" s="26" t="s">
        <v>4517</v>
      </c>
      <c r="L217" s="26" t="s">
        <v>4977</v>
      </c>
      <c r="M217" s="26">
        <v>271</v>
      </c>
    </row>
    <row r="218" spans="1:13">
      <c r="A218" s="26" t="s">
        <v>4510</v>
      </c>
      <c r="B218" s="26" t="s">
        <v>4964</v>
      </c>
      <c r="C218" s="26" t="s">
        <v>4527</v>
      </c>
      <c r="D218" s="26" t="s">
        <v>4513</v>
      </c>
      <c r="E218" s="26" t="s">
        <v>4513</v>
      </c>
      <c r="F218" s="26" t="s">
        <v>2172</v>
      </c>
      <c r="G218" s="26" t="s">
        <v>4978</v>
      </c>
      <c r="H218" s="26" t="s">
        <v>4979</v>
      </c>
      <c r="I218" s="26" t="s">
        <v>4555</v>
      </c>
      <c r="J218" s="26">
        <v>2</v>
      </c>
      <c r="K218" s="26" t="s">
        <v>4517</v>
      </c>
      <c r="L218" s="26" t="s">
        <v>4980</v>
      </c>
      <c r="M218" s="26">
        <v>271</v>
      </c>
    </row>
    <row r="219" spans="1:13">
      <c r="A219" s="26" t="s">
        <v>4510</v>
      </c>
      <c r="B219" s="26" t="s">
        <v>4964</v>
      </c>
      <c r="C219" s="26" t="s">
        <v>4531</v>
      </c>
      <c r="D219" s="26" t="s">
        <v>4513</v>
      </c>
      <c r="E219" s="26" t="s">
        <v>4513</v>
      </c>
      <c r="F219" s="26" t="s">
        <v>2172</v>
      </c>
      <c r="G219" s="26" t="s">
        <v>4981</v>
      </c>
      <c r="H219" s="26" t="s">
        <v>4979</v>
      </c>
      <c r="I219" s="26" t="s">
        <v>4840</v>
      </c>
      <c r="J219" s="26">
        <v>1</v>
      </c>
      <c r="K219" s="26" t="s">
        <v>4517</v>
      </c>
      <c r="L219" s="26" t="s">
        <v>4982</v>
      </c>
      <c r="M219" s="26">
        <v>271</v>
      </c>
    </row>
    <row r="220" spans="1:13">
      <c r="A220" s="26" t="s">
        <v>4510</v>
      </c>
      <c r="B220" s="26" t="s">
        <v>4964</v>
      </c>
      <c r="C220" s="26" t="s">
        <v>4512</v>
      </c>
      <c r="D220" s="26" t="s">
        <v>4513</v>
      </c>
      <c r="E220" s="26" t="s">
        <v>4513</v>
      </c>
      <c r="F220" s="26" t="s">
        <v>2172</v>
      </c>
      <c r="G220" s="26" t="s">
        <v>4983</v>
      </c>
      <c r="H220" s="26" t="s">
        <v>4984</v>
      </c>
      <c r="I220" s="26" t="s">
        <v>4566</v>
      </c>
      <c r="J220" s="26">
        <v>1</v>
      </c>
      <c r="K220" s="26" t="s">
        <v>4517</v>
      </c>
      <c r="L220" s="26" t="s">
        <v>4985</v>
      </c>
      <c r="M220" s="26">
        <v>271</v>
      </c>
    </row>
    <row r="221" spans="1:13">
      <c r="A221" s="26" t="s">
        <v>4510</v>
      </c>
      <c r="B221" s="26" t="s">
        <v>4964</v>
      </c>
      <c r="C221" s="26" t="s">
        <v>4519</v>
      </c>
      <c r="D221" s="26" t="s">
        <v>4513</v>
      </c>
      <c r="E221" s="26" t="s">
        <v>4513</v>
      </c>
      <c r="F221" s="26" t="s">
        <v>2172</v>
      </c>
      <c r="G221" s="26" t="s">
        <v>4986</v>
      </c>
      <c r="H221" s="26" t="s">
        <v>4987</v>
      </c>
      <c r="I221" s="26" t="s">
        <v>4988</v>
      </c>
      <c r="J221" s="26">
        <v>1</v>
      </c>
      <c r="K221" s="26" t="s">
        <v>4517</v>
      </c>
      <c r="L221" s="26" t="s">
        <v>4989</v>
      </c>
      <c r="M221" s="26">
        <v>271</v>
      </c>
    </row>
    <row r="222" spans="1:13">
      <c r="A222" s="26" t="s">
        <v>4510</v>
      </c>
      <c r="B222" s="26" t="s">
        <v>4990</v>
      </c>
      <c r="C222" s="26" t="s">
        <v>4512</v>
      </c>
      <c r="D222" s="26" t="s">
        <v>4513</v>
      </c>
      <c r="E222" s="26" t="s">
        <v>4513</v>
      </c>
      <c r="F222" s="26" t="s">
        <v>2172</v>
      </c>
      <c r="G222" s="26" t="s">
        <v>4991</v>
      </c>
      <c r="H222" s="26" t="s">
        <v>4992</v>
      </c>
      <c r="I222" s="26" t="s">
        <v>4993</v>
      </c>
      <c r="J222" s="26">
        <v>1</v>
      </c>
      <c r="K222" s="26" t="s">
        <v>4517</v>
      </c>
      <c r="L222" s="26" t="s">
        <v>4994</v>
      </c>
      <c r="M222" s="26">
        <v>271</v>
      </c>
    </row>
    <row r="223" spans="1:13" ht="27.6">
      <c r="A223" s="26" t="s">
        <v>4510</v>
      </c>
      <c r="B223" s="26" t="s">
        <v>4990</v>
      </c>
      <c r="C223" s="26" t="s">
        <v>4519</v>
      </c>
      <c r="D223" s="26" t="s">
        <v>4513</v>
      </c>
      <c r="E223" s="26" t="s">
        <v>4513</v>
      </c>
      <c r="F223" s="26" t="s">
        <v>2172</v>
      </c>
      <c r="G223" s="26" t="s">
        <v>4995</v>
      </c>
      <c r="H223" s="26" t="s">
        <v>4996</v>
      </c>
      <c r="I223" s="26" t="s">
        <v>4988</v>
      </c>
      <c r="J223" s="26">
        <v>1</v>
      </c>
      <c r="K223" s="26" t="s">
        <v>4517</v>
      </c>
      <c r="L223" s="26" t="s">
        <v>4997</v>
      </c>
      <c r="M223" s="26">
        <v>271</v>
      </c>
    </row>
    <row r="224" spans="1:13" ht="27.6">
      <c r="A224" s="26" t="s">
        <v>4510</v>
      </c>
      <c r="B224" s="26" t="s">
        <v>4990</v>
      </c>
      <c r="C224" s="26" t="s">
        <v>4522</v>
      </c>
      <c r="D224" s="26" t="s">
        <v>4513</v>
      </c>
      <c r="E224" s="26" t="s">
        <v>4513</v>
      </c>
      <c r="F224" s="26" t="s">
        <v>2172</v>
      </c>
      <c r="G224" s="26" t="s">
        <v>4998</v>
      </c>
      <c r="H224" s="26" t="s">
        <v>4996</v>
      </c>
      <c r="I224" s="26" t="s">
        <v>4993</v>
      </c>
      <c r="J224" s="26">
        <v>2</v>
      </c>
      <c r="K224" s="26" t="s">
        <v>4517</v>
      </c>
      <c r="L224" s="26" t="s">
        <v>4994</v>
      </c>
      <c r="M224" s="26">
        <v>271</v>
      </c>
    </row>
    <row r="225" spans="1:13" ht="27.6">
      <c r="A225" s="26" t="s">
        <v>4510</v>
      </c>
      <c r="B225" s="26" t="s">
        <v>4990</v>
      </c>
      <c r="C225" s="26" t="s">
        <v>4525</v>
      </c>
      <c r="D225" s="26" t="s">
        <v>4513</v>
      </c>
      <c r="E225" s="26" t="s">
        <v>4513</v>
      </c>
      <c r="F225" s="26" t="s">
        <v>2172</v>
      </c>
      <c r="G225" s="26" t="s">
        <v>4999</v>
      </c>
      <c r="H225" s="26" t="s">
        <v>4996</v>
      </c>
      <c r="I225" s="26" t="s">
        <v>5000</v>
      </c>
      <c r="J225" s="26">
        <v>1</v>
      </c>
      <c r="K225" s="26" t="s">
        <v>4517</v>
      </c>
      <c r="L225" s="26" t="s">
        <v>5001</v>
      </c>
      <c r="M225" s="26">
        <v>271</v>
      </c>
    </row>
    <row r="226" spans="1:13">
      <c r="A226" s="26" t="s">
        <v>4510</v>
      </c>
      <c r="B226" s="26" t="s">
        <v>4990</v>
      </c>
      <c r="C226" s="26" t="s">
        <v>4527</v>
      </c>
      <c r="D226" s="26" t="s">
        <v>4513</v>
      </c>
      <c r="E226" s="26" t="s">
        <v>4513</v>
      </c>
      <c r="F226" s="26" t="s">
        <v>2172</v>
      </c>
      <c r="G226" s="26" t="s">
        <v>5002</v>
      </c>
      <c r="H226" s="26" t="s">
        <v>5003</v>
      </c>
      <c r="I226" s="26" t="s">
        <v>5004</v>
      </c>
      <c r="J226" s="26">
        <v>2</v>
      </c>
      <c r="K226" s="26" t="s">
        <v>4517</v>
      </c>
      <c r="L226" s="26" t="s">
        <v>5005</v>
      </c>
      <c r="M226" s="26">
        <v>271</v>
      </c>
    </row>
    <row r="227" spans="1:13">
      <c r="A227" s="26" t="s">
        <v>4510</v>
      </c>
      <c r="B227" s="26" t="s">
        <v>4990</v>
      </c>
      <c r="C227" s="26" t="s">
        <v>4531</v>
      </c>
      <c r="D227" s="26" t="s">
        <v>4513</v>
      </c>
      <c r="E227" s="26" t="s">
        <v>4513</v>
      </c>
      <c r="F227" s="26" t="s">
        <v>2172</v>
      </c>
      <c r="G227" s="26" t="s">
        <v>5006</v>
      </c>
      <c r="H227" s="26" t="s">
        <v>5007</v>
      </c>
      <c r="I227" s="26" t="s">
        <v>4973</v>
      </c>
      <c r="J227" s="26">
        <v>1</v>
      </c>
      <c r="K227" s="26" t="s">
        <v>4517</v>
      </c>
      <c r="L227" s="26" t="s">
        <v>5008</v>
      </c>
      <c r="M227" s="26">
        <v>271</v>
      </c>
    </row>
    <row r="228" spans="1:13">
      <c r="A228" s="26" t="s">
        <v>4510</v>
      </c>
      <c r="B228" s="26" t="s">
        <v>4990</v>
      </c>
      <c r="C228" s="26" t="s">
        <v>4534</v>
      </c>
      <c r="D228" s="26" t="s">
        <v>4513</v>
      </c>
      <c r="E228" s="26" t="s">
        <v>4513</v>
      </c>
      <c r="F228" s="26" t="s">
        <v>2172</v>
      </c>
      <c r="G228" s="26" t="s">
        <v>5009</v>
      </c>
      <c r="H228" s="26" t="s">
        <v>5010</v>
      </c>
      <c r="I228" s="26" t="s">
        <v>4970</v>
      </c>
      <c r="J228" s="26">
        <v>4</v>
      </c>
      <c r="K228" s="26" t="s">
        <v>4517</v>
      </c>
      <c r="L228" s="26" t="s">
        <v>5011</v>
      </c>
      <c r="M228" s="26">
        <v>271</v>
      </c>
    </row>
    <row r="229" spans="1:13">
      <c r="A229" s="26" t="s">
        <v>4510</v>
      </c>
      <c r="B229" s="26" t="s">
        <v>4990</v>
      </c>
      <c r="C229" s="26" t="s">
        <v>4538</v>
      </c>
      <c r="D229" s="26" t="s">
        <v>4513</v>
      </c>
      <c r="E229" s="26" t="s">
        <v>4513</v>
      </c>
      <c r="F229" s="26" t="s">
        <v>2172</v>
      </c>
      <c r="G229" s="26" t="s">
        <v>5012</v>
      </c>
      <c r="H229" s="26" t="s">
        <v>5010</v>
      </c>
      <c r="I229" s="26" t="s">
        <v>4973</v>
      </c>
      <c r="J229" s="26">
        <v>26</v>
      </c>
      <c r="K229" s="26" t="s">
        <v>4517</v>
      </c>
      <c r="L229" s="26" t="s">
        <v>5013</v>
      </c>
      <c r="M229" s="26">
        <v>271</v>
      </c>
    </row>
    <row r="230" spans="1:13">
      <c r="A230" s="26" t="s">
        <v>4510</v>
      </c>
      <c r="B230" s="26" t="s">
        <v>4990</v>
      </c>
      <c r="C230" s="26" t="s">
        <v>4542</v>
      </c>
      <c r="D230" s="26" t="s">
        <v>4513</v>
      </c>
      <c r="E230" s="26" t="s">
        <v>4513</v>
      </c>
      <c r="F230" s="26" t="s">
        <v>2172</v>
      </c>
      <c r="G230" s="26" t="s">
        <v>5014</v>
      </c>
      <c r="H230" s="26" t="s">
        <v>5010</v>
      </c>
      <c r="I230" s="26" t="s">
        <v>5015</v>
      </c>
      <c r="J230" s="26">
        <v>2</v>
      </c>
      <c r="K230" s="26" t="s">
        <v>4517</v>
      </c>
      <c r="L230" s="26" t="s">
        <v>5016</v>
      </c>
      <c r="M230" s="26">
        <v>271</v>
      </c>
    </row>
    <row r="231" spans="1:13">
      <c r="A231" s="26" t="s">
        <v>4510</v>
      </c>
      <c r="B231" s="26" t="s">
        <v>4990</v>
      </c>
      <c r="C231" s="26" t="s">
        <v>4547</v>
      </c>
      <c r="D231" s="26" t="s">
        <v>4513</v>
      </c>
      <c r="E231" s="26" t="s">
        <v>4513</v>
      </c>
      <c r="F231" s="26" t="s">
        <v>2172</v>
      </c>
      <c r="G231" s="26" t="s">
        <v>5017</v>
      </c>
      <c r="H231" s="26" t="s">
        <v>5010</v>
      </c>
      <c r="I231" s="26" t="s">
        <v>4976</v>
      </c>
      <c r="J231" s="26">
        <v>8</v>
      </c>
      <c r="K231" s="26" t="s">
        <v>4517</v>
      </c>
      <c r="L231" s="26" t="s">
        <v>5018</v>
      </c>
      <c r="M231" s="26">
        <v>271</v>
      </c>
    </row>
    <row r="232" spans="1:13">
      <c r="A232" s="26" t="s">
        <v>4510</v>
      </c>
      <c r="B232" s="26" t="s">
        <v>4990</v>
      </c>
      <c r="C232" s="26" t="s">
        <v>4552</v>
      </c>
      <c r="D232" s="26" t="s">
        <v>4513</v>
      </c>
      <c r="E232" s="26" t="s">
        <v>4513</v>
      </c>
      <c r="F232" s="26" t="s">
        <v>2172</v>
      </c>
      <c r="G232" s="26" t="s">
        <v>5019</v>
      </c>
      <c r="H232" s="26" t="s">
        <v>5020</v>
      </c>
      <c r="I232" s="26" t="s">
        <v>5021</v>
      </c>
      <c r="J232" s="26">
        <v>1</v>
      </c>
      <c r="K232" s="26" t="s">
        <v>4517</v>
      </c>
      <c r="L232" s="26" t="s">
        <v>5022</v>
      </c>
      <c r="M232" s="26">
        <v>271</v>
      </c>
    </row>
    <row r="233" spans="1:13">
      <c r="A233" s="26" t="s">
        <v>4510</v>
      </c>
      <c r="B233" s="26" t="s">
        <v>4990</v>
      </c>
      <c r="C233" s="26" t="s">
        <v>4556</v>
      </c>
      <c r="D233" s="26" t="s">
        <v>4513</v>
      </c>
      <c r="E233" s="26" t="s">
        <v>4513</v>
      </c>
      <c r="F233" s="26" t="s">
        <v>2172</v>
      </c>
      <c r="G233" s="26" t="s">
        <v>5023</v>
      </c>
      <c r="H233" s="26" t="s">
        <v>5024</v>
      </c>
      <c r="I233" s="26" t="s">
        <v>4973</v>
      </c>
      <c r="J233" s="26">
        <v>4</v>
      </c>
      <c r="K233" s="26" t="s">
        <v>4517</v>
      </c>
      <c r="L233" s="26" t="s">
        <v>5025</v>
      </c>
      <c r="M233" s="26">
        <v>271</v>
      </c>
    </row>
    <row r="234" spans="1:13">
      <c r="A234" s="26" t="s">
        <v>4510</v>
      </c>
      <c r="B234" s="26" t="s">
        <v>4990</v>
      </c>
      <c r="C234" s="26" t="s">
        <v>4558</v>
      </c>
      <c r="D234" s="26" t="s">
        <v>4513</v>
      </c>
      <c r="E234" s="26" t="s">
        <v>4513</v>
      </c>
      <c r="F234" s="26" t="s">
        <v>2172</v>
      </c>
      <c r="G234" s="26" t="s">
        <v>5026</v>
      </c>
      <c r="H234" s="26" t="s">
        <v>5024</v>
      </c>
      <c r="I234" s="26" t="s">
        <v>4976</v>
      </c>
      <c r="J234" s="26">
        <v>3</v>
      </c>
      <c r="K234" s="26" t="s">
        <v>4517</v>
      </c>
      <c r="L234" s="26" t="s">
        <v>5027</v>
      </c>
      <c r="M234" s="26">
        <v>271</v>
      </c>
    </row>
    <row r="235" spans="1:13">
      <c r="A235" s="26" t="s">
        <v>4510</v>
      </c>
      <c r="B235" s="26" t="s">
        <v>4990</v>
      </c>
      <c r="C235" s="26" t="s">
        <v>4560</v>
      </c>
      <c r="D235" s="26" t="s">
        <v>4513</v>
      </c>
      <c r="E235" s="26" t="s">
        <v>4513</v>
      </c>
      <c r="F235" s="26" t="s">
        <v>2172</v>
      </c>
      <c r="G235" s="26" t="s">
        <v>5028</v>
      </c>
      <c r="H235" s="26" t="s">
        <v>5029</v>
      </c>
      <c r="I235" s="26" t="s">
        <v>4555</v>
      </c>
      <c r="J235" s="26">
        <v>1</v>
      </c>
      <c r="K235" s="26" t="s">
        <v>4517</v>
      </c>
      <c r="L235" s="26" t="s">
        <v>5030</v>
      </c>
      <c r="M235" s="26">
        <v>271</v>
      </c>
    </row>
    <row r="236" spans="1:13">
      <c r="A236" s="26" t="s">
        <v>4510</v>
      </c>
      <c r="B236" s="26" t="s">
        <v>4990</v>
      </c>
      <c r="C236" s="26" t="s">
        <v>4564</v>
      </c>
      <c r="D236" s="26" t="s">
        <v>4513</v>
      </c>
      <c r="E236" s="26" t="s">
        <v>4513</v>
      </c>
      <c r="F236" s="26" t="s">
        <v>2172</v>
      </c>
      <c r="G236" s="26" t="s">
        <v>5031</v>
      </c>
      <c r="H236" s="26" t="s">
        <v>5032</v>
      </c>
      <c r="I236" s="26" t="s">
        <v>4970</v>
      </c>
      <c r="J236" s="26">
        <v>39.700000000000003</v>
      </c>
      <c r="K236" s="26" t="s">
        <v>517</v>
      </c>
      <c r="L236" s="26" t="s">
        <v>5033</v>
      </c>
      <c r="M236" s="26">
        <v>271</v>
      </c>
    </row>
    <row r="237" spans="1:13">
      <c r="A237" s="26" t="s">
        <v>4510</v>
      </c>
      <c r="B237" s="26" t="s">
        <v>4990</v>
      </c>
      <c r="C237" s="26" t="s">
        <v>4605</v>
      </c>
      <c r="D237" s="26" t="s">
        <v>4513</v>
      </c>
      <c r="E237" s="26" t="s">
        <v>4513</v>
      </c>
      <c r="F237" s="26" t="s">
        <v>2172</v>
      </c>
      <c r="G237" s="26" t="s">
        <v>5034</v>
      </c>
      <c r="H237" s="26" t="s">
        <v>5032</v>
      </c>
      <c r="I237" s="26" t="s">
        <v>4973</v>
      </c>
      <c r="J237" s="26">
        <v>109.7</v>
      </c>
      <c r="K237" s="26" t="s">
        <v>517</v>
      </c>
      <c r="L237" s="26" t="s">
        <v>5035</v>
      </c>
      <c r="M237" s="26">
        <v>271</v>
      </c>
    </row>
    <row r="238" spans="1:13">
      <c r="A238" s="26" t="s">
        <v>4510</v>
      </c>
      <c r="B238" s="26" t="s">
        <v>4990</v>
      </c>
      <c r="C238" s="26" t="s">
        <v>4627</v>
      </c>
      <c r="D238" s="26" t="s">
        <v>4513</v>
      </c>
      <c r="E238" s="26" t="s">
        <v>4513</v>
      </c>
      <c r="F238" s="26" t="s">
        <v>2172</v>
      </c>
      <c r="G238" s="26" t="s">
        <v>5036</v>
      </c>
      <c r="H238" s="26" t="s">
        <v>5032</v>
      </c>
      <c r="I238" s="26" t="s">
        <v>5015</v>
      </c>
      <c r="J238" s="26">
        <v>0.3</v>
      </c>
      <c r="K238" s="26" t="s">
        <v>517</v>
      </c>
      <c r="L238" s="26" t="s">
        <v>5037</v>
      </c>
      <c r="M238" s="26">
        <v>271</v>
      </c>
    </row>
    <row r="239" spans="1:13">
      <c r="A239" s="26" t="s">
        <v>4510</v>
      </c>
      <c r="B239" s="26" t="s">
        <v>4990</v>
      </c>
      <c r="C239" s="26" t="s">
        <v>4629</v>
      </c>
      <c r="D239" s="26" t="s">
        <v>4513</v>
      </c>
      <c r="E239" s="26" t="s">
        <v>4513</v>
      </c>
      <c r="F239" s="26" t="s">
        <v>2172</v>
      </c>
      <c r="G239" s="26" t="s">
        <v>5038</v>
      </c>
      <c r="H239" s="26" t="s">
        <v>5032</v>
      </c>
      <c r="I239" s="26" t="s">
        <v>4976</v>
      </c>
      <c r="J239" s="26">
        <v>12.1</v>
      </c>
      <c r="K239" s="26" t="s">
        <v>517</v>
      </c>
      <c r="L239" s="26" t="s">
        <v>5039</v>
      </c>
      <c r="M239" s="26">
        <v>271</v>
      </c>
    </row>
    <row r="240" spans="1:13">
      <c r="A240" s="26" t="s">
        <v>4510</v>
      </c>
      <c r="B240" s="26" t="s">
        <v>4990</v>
      </c>
      <c r="C240" s="26" t="s">
        <v>4631</v>
      </c>
      <c r="D240" s="26" t="s">
        <v>4513</v>
      </c>
      <c r="E240" s="26" t="s">
        <v>4513</v>
      </c>
      <c r="F240" s="26" t="s">
        <v>2172</v>
      </c>
      <c r="G240" s="26" t="s">
        <v>5040</v>
      </c>
      <c r="H240" s="26" t="s">
        <v>5041</v>
      </c>
      <c r="I240" s="26" t="s">
        <v>4973</v>
      </c>
      <c r="J240" s="26">
        <v>4</v>
      </c>
      <c r="K240" s="26" t="s">
        <v>4517</v>
      </c>
      <c r="L240" s="26" t="s">
        <v>5042</v>
      </c>
      <c r="M240" s="26">
        <v>271</v>
      </c>
    </row>
    <row r="241" spans="1:13">
      <c r="A241" s="26" t="s">
        <v>4510</v>
      </c>
      <c r="B241" s="26" t="s">
        <v>4990</v>
      </c>
      <c r="C241" s="26" t="s">
        <v>4633</v>
      </c>
      <c r="D241" s="26" t="s">
        <v>4513</v>
      </c>
      <c r="E241" s="26" t="s">
        <v>4513</v>
      </c>
      <c r="F241" s="26" t="s">
        <v>2172</v>
      </c>
      <c r="G241" s="26" t="s">
        <v>5043</v>
      </c>
      <c r="H241" s="26" t="s">
        <v>5041</v>
      </c>
      <c r="I241" s="26" t="s">
        <v>4976</v>
      </c>
      <c r="J241" s="26">
        <v>1</v>
      </c>
      <c r="K241" s="26" t="s">
        <v>4517</v>
      </c>
      <c r="L241" s="26" t="s">
        <v>5044</v>
      </c>
      <c r="M241" s="26">
        <v>271</v>
      </c>
    </row>
    <row r="242" spans="1:13">
      <c r="A242" s="26" t="s">
        <v>4510</v>
      </c>
      <c r="B242" s="26" t="s">
        <v>4990</v>
      </c>
      <c r="C242" s="26" t="s">
        <v>4635</v>
      </c>
      <c r="D242" s="26" t="s">
        <v>4513</v>
      </c>
      <c r="E242" s="26" t="s">
        <v>4513</v>
      </c>
      <c r="F242" s="26" t="s">
        <v>2172</v>
      </c>
      <c r="G242" s="26" t="s">
        <v>5045</v>
      </c>
      <c r="H242" s="26" t="s">
        <v>5046</v>
      </c>
      <c r="I242" s="26" t="s">
        <v>5004</v>
      </c>
      <c r="J242" s="26">
        <v>1</v>
      </c>
      <c r="K242" s="26" t="s">
        <v>4517</v>
      </c>
      <c r="L242" s="26" t="s">
        <v>5047</v>
      </c>
      <c r="M242" s="26">
        <v>271</v>
      </c>
    </row>
    <row r="243" spans="1:13">
      <c r="A243" s="26" t="s">
        <v>4510</v>
      </c>
      <c r="B243" s="26" t="s">
        <v>4990</v>
      </c>
      <c r="C243" s="26" t="s">
        <v>4637</v>
      </c>
      <c r="D243" s="26" t="s">
        <v>4513</v>
      </c>
      <c r="E243" s="26" t="s">
        <v>4513</v>
      </c>
      <c r="F243" s="26" t="s">
        <v>2172</v>
      </c>
      <c r="G243" s="26" t="s">
        <v>5048</v>
      </c>
      <c r="H243" s="26" t="s">
        <v>5049</v>
      </c>
      <c r="I243" s="26" t="s">
        <v>4973</v>
      </c>
      <c r="J243" s="26">
        <v>5</v>
      </c>
      <c r="K243" s="26" t="s">
        <v>4517</v>
      </c>
      <c r="L243" s="26" t="s">
        <v>5050</v>
      </c>
      <c r="M243" s="26">
        <v>271</v>
      </c>
    </row>
    <row r="244" spans="1:13">
      <c r="A244" s="26" t="s">
        <v>4510</v>
      </c>
      <c r="B244" s="26" t="s">
        <v>4990</v>
      </c>
      <c r="C244" s="26" t="s">
        <v>4639</v>
      </c>
      <c r="D244" s="26" t="s">
        <v>4513</v>
      </c>
      <c r="E244" s="26" t="s">
        <v>4513</v>
      </c>
      <c r="F244" s="26" t="s">
        <v>2172</v>
      </c>
      <c r="G244" s="26" t="s">
        <v>5051</v>
      </c>
      <c r="H244" s="26" t="s">
        <v>5049</v>
      </c>
      <c r="I244" s="26" t="s">
        <v>5015</v>
      </c>
      <c r="J244" s="26">
        <v>2</v>
      </c>
      <c r="K244" s="26" t="s">
        <v>4517</v>
      </c>
      <c r="L244" s="26" t="s">
        <v>5052</v>
      </c>
      <c r="M244" s="26">
        <v>271</v>
      </c>
    </row>
    <row r="245" spans="1:13">
      <c r="A245" s="26" t="s">
        <v>4510</v>
      </c>
      <c r="B245" s="26" t="s">
        <v>4990</v>
      </c>
      <c r="C245" s="26" t="s">
        <v>4641</v>
      </c>
      <c r="D245" s="26" t="s">
        <v>4513</v>
      </c>
      <c r="E245" s="26" t="s">
        <v>4513</v>
      </c>
      <c r="F245" s="26" t="s">
        <v>2172</v>
      </c>
      <c r="G245" s="26" t="s">
        <v>5053</v>
      </c>
      <c r="H245" s="26" t="s">
        <v>5049</v>
      </c>
      <c r="I245" s="26" t="s">
        <v>4976</v>
      </c>
      <c r="J245" s="26">
        <v>1</v>
      </c>
      <c r="K245" s="26" t="s">
        <v>4517</v>
      </c>
      <c r="L245" s="26" t="s">
        <v>5054</v>
      </c>
      <c r="M245" s="26">
        <v>271</v>
      </c>
    </row>
    <row r="246" spans="1:13">
      <c r="A246" s="26" t="s">
        <v>4510</v>
      </c>
      <c r="B246" s="26" t="s">
        <v>4990</v>
      </c>
      <c r="C246" s="26" t="s">
        <v>4512</v>
      </c>
      <c r="D246" s="26" t="s">
        <v>4513</v>
      </c>
      <c r="E246" s="26" t="s">
        <v>4513</v>
      </c>
      <c r="F246" s="26" t="s">
        <v>2172</v>
      </c>
      <c r="G246" s="26" t="s">
        <v>5055</v>
      </c>
      <c r="H246" s="26" t="s">
        <v>5056</v>
      </c>
      <c r="I246" s="26" t="s">
        <v>5057</v>
      </c>
      <c r="J246" s="26">
        <v>4</v>
      </c>
      <c r="K246" s="26" t="s">
        <v>4517</v>
      </c>
      <c r="L246" s="26" t="s">
        <v>5058</v>
      </c>
      <c r="M246" s="26">
        <v>271</v>
      </c>
    </row>
    <row r="247" spans="1:13">
      <c r="A247" s="26" t="s">
        <v>4510</v>
      </c>
      <c r="B247" s="26" t="s">
        <v>4990</v>
      </c>
      <c r="C247" s="26" t="s">
        <v>4512</v>
      </c>
      <c r="D247" s="26" t="s">
        <v>4513</v>
      </c>
      <c r="E247" s="26" t="s">
        <v>4513</v>
      </c>
      <c r="F247" s="26" t="s">
        <v>2172</v>
      </c>
      <c r="G247" s="26" t="s">
        <v>5059</v>
      </c>
      <c r="H247" s="26" t="s">
        <v>5060</v>
      </c>
      <c r="I247" s="26" t="s">
        <v>5061</v>
      </c>
      <c r="J247" s="26">
        <v>9</v>
      </c>
      <c r="K247" s="26" t="s">
        <v>4517</v>
      </c>
      <c r="L247" s="26" t="s">
        <v>5062</v>
      </c>
      <c r="M247" s="26">
        <v>271</v>
      </c>
    </row>
    <row r="248" spans="1:13">
      <c r="A248" s="26" t="s">
        <v>4510</v>
      </c>
      <c r="B248" s="26" t="s">
        <v>4990</v>
      </c>
      <c r="C248" s="26" t="s">
        <v>4512</v>
      </c>
      <c r="D248" s="26" t="s">
        <v>4513</v>
      </c>
      <c r="E248" s="26" t="s">
        <v>4513</v>
      </c>
      <c r="F248" s="26" t="s">
        <v>2172</v>
      </c>
      <c r="G248" s="26" t="s">
        <v>5063</v>
      </c>
      <c r="H248" s="26" t="s">
        <v>5064</v>
      </c>
      <c r="I248" s="26" t="s">
        <v>5065</v>
      </c>
      <c r="J248" s="26">
        <v>21</v>
      </c>
      <c r="K248" s="26" t="s">
        <v>4517</v>
      </c>
      <c r="L248" s="26" t="s">
        <v>5066</v>
      </c>
      <c r="M248" s="26">
        <v>271</v>
      </c>
    </row>
    <row r="249" spans="1:13">
      <c r="A249" s="26" t="s">
        <v>4510</v>
      </c>
      <c r="B249" s="26" t="s">
        <v>4990</v>
      </c>
      <c r="C249" s="26" t="s">
        <v>4519</v>
      </c>
      <c r="D249" s="26" t="s">
        <v>4513</v>
      </c>
      <c r="E249" s="26" t="s">
        <v>4513</v>
      </c>
      <c r="F249" s="26" t="s">
        <v>2172</v>
      </c>
      <c r="G249" s="26" t="s">
        <v>5067</v>
      </c>
      <c r="H249" s="26" t="s">
        <v>5064</v>
      </c>
      <c r="I249" s="26" t="s">
        <v>5068</v>
      </c>
      <c r="J249" s="26">
        <v>6</v>
      </c>
      <c r="K249" s="26" t="s">
        <v>4517</v>
      </c>
      <c r="L249" s="26" t="s">
        <v>5069</v>
      </c>
      <c r="M249" s="26">
        <v>271</v>
      </c>
    </row>
    <row r="250" spans="1:13">
      <c r="A250" s="26" t="s">
        <v>4510</v>
      </c>
      <c r="B250" s="26" t="s">
        <v>4990</v>
      </c>
      <c r="C250" s="26" t="s">
        <v>4522</v>
      </c>
      <c r="D250" s="26" t="s">
        <v>4513</v>
      </c>
      <c r="E250" s="26" t="s">
        <v>4513</v>
      </c>
      <c r="F250" s="26" t="s">
        <v>2172</v>
      </c>
      <c r="G250" s="26" t="s">
        <v>5070</v>
      </c>
      <c r="H250" s="26" t="s">
        <v>5071</v>
      </c>
      <c r="I250" s="26" t="s">
        <v>5072</v>
      </c>
      <c r="J250" s="26">
        <v>31</v>
      </c>
      <c r="K250" s="26" t="s">
        <v>4517</v>
      </c>
      <c r="L250" s="26" t="s">
        <v>5073</v>
      </c>
      <c r="M250" s="26">
        <v>271</v>
      </c>
    </row>
    <row r="251" spans="1:13">
      <c r="A251" s="26" t="s">
        <v>4510</v>
      </c>
      <c r="B251" s="26" t="s">
        <v>4990</v>
      </c>
      <c r="C251" s="26" t="s">
        <v>4525</v>
      </c>
      <c r="D251" s="26" t="s">
        <v>4513</v>
      </c>
      <c r="E251" s="26" t="s">
        <v>4513</v>
      </c>
      <c r="F251" s="26" t="s">
        <v>2172</v>
      </c>
      <c r="G251" s="26" t="s">
        <v>5074</v>
      </c>
      <c r="H251" s="26" t="s">
        <v>5071</v>
      </c>
      <c r="I251" s="26" t="s">
        <v>5075</v>
      </c>
      <c r="J251" s="26">
        <v>1</v>
      </c>
      <c r="K251" s="26" t="s">
        <v>4517</v>
      </c>
      <c r="L251" s="26" t="s">
        <v>5073</v>
      </c>
      <c r="M251" s="26">
        <v>271</v>
      </c>
    </row>
    <row r="252" spans="1:13">
      <c r="A252" s="26" t="s">
        <v>4510</v>
      </c>
      <c r="B252" s="26" t="s">
        <v>4990</v>
      </c>
      <c r="C252" s="26" t="s">
        <v>4527</v>
      </c>
      <c r="D252" s="26" t="s">
        <v>4513</v>
      </c>
      <c r="E252" s="26" t="s">
        <v>4513</v>
      </c>
      <c r="F252" s="26" t="s">
        <v>2172</v>
      </c>
      <c r="G252" s="26" t="s">
        <v>5076</v>
      </c>
      <c r="H252" s="26" t="s">
        <v>5077</v>
      </c>
      <c r="I252" s="26" t="s">
        <v>5078</v>
      </c>
      <c r="J252" s="26">
        <v>2</v>
      </c>
      <c r="K252" s="26" t="s">
        <v>4517</v>
      </c>
      <c r="L252" s="26" t="s">
        <v>5073</v>
      </c>
      <c r="M252" s="26">
        <v>271</v>
      </c>
    </row>
    <row r="253" spans="1:13">
      <c r="A253" s="26" t="s">
        <v>4510</v>
      </c>
      <c r="B253" s="26" t="s">
        <v>4990</v>
      </c>
      <c r="C253" s="26" t="s">
        <v>4531</v>
      </c>
      <c r="D253" s="26" t="s">
        <v>4513</v>
      </c>
      <c r="E253" s="26" t="s">
        <v>4513</v>
      </c>
      <c r="F253" s="26" t="s">
        <v>2172</v>
      </c>
      <c r="G253" s="26" t="s">
        <v>5079</v>
      </c>
      <c r="H253" s="26" t="s">
        <v>5080</v>
      </c>
      <c r="I253" s="26" t="s">
        <v>5081</v>
      </c>
      <c r="J253" s="26">
        <v>2</v>
      </c>
      <c r="K253" s="26" t="s">
        <v>4517</v>
      </c>
      <c r="L253" s="26" t="s">
        <v>5073</v>
      </c>
      <c r="M253" s="26">
        <v>271</v>
      </c>
    </row>
    <row r="254" spans="1:13">
      <c r="A254" s="26" t="s">
        <v>4510</v>
      </c>
      <c r="B254" s="26" t="s">
        <v>4990</v>
      </c>
      <c r="C254" s="26" t="s">
        <v>4534</v>
      </c>
      <c r="D254" s="26" t="s">
        <v>4513</v>
      </c>
      <c r="E254" s="26" t="s">
        <v>4513</v>
      </c>
      <c r="F254" s="26" t="s">
        <v>2172</v>
      </c>
      <c r="G254" s="26" t="s">
        <v>5082</v>
      </c>
      <c r="H254" s="26" t="s">
        <v>5083</v>
      </c>
      <c r="I254" s="26" t="s">
        <v>4555</v>
      </c>
      <c r="J254" s="26">
        <v>31</v>
      </c>
      <c r="K254" s="26" t="s">
        <v>4517</v>
      </c>
      <c r="L254" s="26" t="s">
        <v>5073</v>
      </c>
      <c r="M254" s="26">
        <v>271</v>
      </c>
    </row>
    <row r="255" spans="1:13">
      <c r="A255" s="26" t="s">
        <v>4510</v>
      </c>
      <c r="B255" s="26" t="s">
        <v>4990</v>
      </c>
      <c r="C255" s="26" t="s">
        <v>4538</v>
      </c>
      <c r="D255" s="26" t="s">
        <v>4513</v>
      </c>
      <c r="E255" s="26" t="s">
        <v>4513</v>
      </c>
      <c r="F255" s="26" t="s">
        <v>2172</v>
      </c>
      <c r="G255" s="26" t="s">
        <v>5084</v>
      </c>
      <c r="H255" s="26" t="s">
        <v>5085</v>
      </c>
      <c r="I255" s="26" t="s">
        <v>4555</v>
      </c>
      <c r="J255" s="26">
        <v>1</v>
      </c>
      <c r="K255" s="26" t="s">
        <v>4517</v>
      </c>
      <c r="L255" s="26" t="s">
        <v>5073</v>
      </c>
      <c r="M255" s="26">
        <v>271</v>
      </c>
    </row>
    <row r="256" spans="1:13">
      <c r="A256" s="26" t="s">
        <v>4510</v>
      </c>
      <c r="B256" s="26" t="s">
        <v>4990</v>
      </c>
      <c r="C256" s="26" t="s">
        <v>4542</v>
      </c>
      <c r="D256" s="26" t="s">
        <v>4513</v>
      </c>
      <c r="E256" s="26" t="s">
        <v>4513</v>
      </c>
      <c r="F256" s="26" t="s">
        <v>2172</v>
      </c>
      <c r="G256" s="26" t="s">
        <v>5086</v>
      </c>
      <c r="H256" s="26" t="s">
        <v>5087</v>
      </c>
      <c r="I256" s="26" t="s">
        <v>5088</v>
      </c>
      <c r="J256" s="26">
        <v>2</v>
      </c>
      <c r="K256" s="26" t="s">
        <v>4517</v>
      </c>
      <c r="L256" s="26" t="s">
        <v>5073</v>
      </c>
      <c r="M256" s="26">
        <v>271</v>
      </c>
    </row>
    <row r="257" spans="1:13">
      <c r="A257" s="26" t="s">
        <v>4510</v>
      </c>
      <c r="B257" s="26" t="s">
        <v>4990</v>
      </c>
      <c r="C257" s="26" t="s">
        <v>4512</v>
      </c>
      <c r="D257" s="26" t="s">
        <v>4513</v>
      </c>
      <c r="E257" s="26" t="s">
        <v>4513</v>
      </c>
      <c r="F257" s="26" t="s">
        <v>2172</v>
      </c>
      <c r="G257" s="26" t="s">
        <v>5089</v>
      </c>
      <c r="H257" s="26" t="s">
        <v>5090</v>
      </c>
      <c r="I257" s="26" t="s">
        <v>5091</v>
      </c>
      <c r="J257" s="26">
        <v>152</v>
      </c>
      <c r="K257" s="26" t="s">
        <v>4517</v>
      </c>
      <c r="L257" s="26" t="s">
        <v>5092</v>
      </c>
      <c r="M257" s="26">
        <v>271</v>
      </c>
    </row>
    <row r="258" spans="1:13">
      <c r="A258" s="26" t="s">
        <v>4510</v>
      </c>
      <c r="B258" s="26" t="s">
        <v>4990</v>
      </c>
      <c r="C258" s="26" t="s">
        <v>4519</v>
      </c>
      <c r="D258" s="26" t="s">
        <v>4513</v>
      </c>
      <c r="E258" s="26" t="s">
        <v>4513</v>
      </c>
      <c r="F258" s="26" t="s">
        <v>2172</v>
      </c>
      <c r="G258" s="26" t="s">
        <v>5093</v>
      </c>
      <c r="H258" s="26" t="s">
        <v>5090</v>
      </c>
      <c r="I258" s="26" t="s">
        <v>5094</v>
      </c>
      <c r="J258" s="26">
        <v>91</v>
      </c>
      <c r="K258" s="26" t="s">
        <v>4517</v>
      </c>
      <c r="L258" s="26" t="s">
        <v>5092</v>
      </c>
      <c r="M258" s="26">
        <v>271</v>
      </c>
    </row>
    <row r="259" spans="1:13">
      <c r="A259" s="26" t="s">
        <v>4510</v>
      </c>
      <c r="B259" s="26" t="s">
        <v>4990</v>
      </c>
      <c r="C259" s="26" t="s">
        <v>4522</v>
      </c>
      <c r="D259" s="26" t="s">
        <v>4513</v>
      </c>
      <c r="E259" s="26" t="s">
        <v>4513</v>
      </c>
      <c r="F259" s="26" t="s">
        <v>2172</v>
      </c>
      <c r="G259" s="26" t="s">
        <v>5095</v>
      </c>
      <c r="H259" s="26" t="s">
        <v>5090</v>
      </c>
      <c r="I259" s="26" t="s">
        <v>5096</v>
      </c>
      <c r="J259" s="26">
        <v>4</v>
      </c>
      <c r="K259" s="26" t="s">
        <v>4517</v>
      </c>
      <c r="L259" s="26" t="s">
        <v>5092</v>
      </c>
      <c r="M259" s="26">
        <v>271</v>
      </c>
    </row>
    <row r="260" spans="1:13">
      <c r="A260" s="26" t="s">
        <v>4510</v>
      </c>
      <c r="B260" s="26" t="s">
        <v>4990</v>
      </c>
      <c r="C260" s="26" t="s">
        <v>4525</v>
      </c>
      <c r="D260" s="26" t="s">
        <v>4513</v>
      </c>
      <c r="E260" s="26" t="s">
        <v>4513</v>
      </c>
      <c r="F260" s="26" t="s">
        <v>2172</v>
      </c>
      <c r="G260" s="26" t="s">
        <v>5097</v>
      </c>
      <c r="H260" s="26" t="s">
        <v>5098</v>
      </c>
      <c r="I260" s="26" t="s">
        <v>5004</v>
      </c>
      <c r="J260" s="26">
        <v>2</v>
      </c>
      <c r="K260" s="26" t="s">
        <v>4517</v>
      </c>
      <c r="L260" s="26" t="s">
        <v>5099</v>
      </c>
      <c r="M260" s="26">
        <v>271</v>
      </c>
    </row>
    <row r="261" spans="1:13">
      <c r="A261" s="26" t="s">
        <v>4510</v>
      </c>
      <c r="B261" s="26" t="s">
        <v>4990</v>
      </c>
      <c r="C261" s="26" t="s">
        <v>4527</v>
      </c>
      <c r="D261" s="26" t="s">
        <v>4513</v>
      </c>
      <c r="E261" s="26" t="s">
        <v>4513</v>
      </c>
      <c r="F261" s="26" t="s">
        <v>2172</v>
      </c>
      <c r="G261" s="26" t="s">
        <v>5100</v>
      </c>
      <c r="H261" s="26" t="s">
        <v>5101</v>
      </c>
      <c r="I261" s="26" t="s">
        <v>5102</v>
      </c>
      <c r="J261" s="26">
        <v>5</v>
      </c>
      <c r="K261" s="26" t="s">
        <v>4517</v>
      </c>
      <c r="L261" s="26" t="s">
        <v>5103</v>
      </c>
      <c r="M261" s="26">
        <v>271</v>
      </c>
    </row>
    <row r="262" spans="1:13">
      <c r="A262" s="26" t="s">
        <v>4510</v>
      </c>
      <c r="B262" s="26" t="s">
        <v>4990</v>
      </c>
      <c r="C262" s="26" t="s">
        <v>4531</v>
      </c>
      <c r="D262" s="26" t="s">
        <v>4513</v>
      </c>
      <c r="E262" s="26" t="s">
        <v>4513</v>
      </c>
      <c r="F262" s="26" t="s">
        <v>2172</v>
      </c>
      <c r="G262" s="26" t="s">
        <v>5104</v>
      </c>
      <c r="H262" s="26" t="s">
        <v>5105</v>
      </c>
      <c r="I262" s="26" t="s">
        <v>5102</v>
      </c>
      <c r="J262" s="26">
        <v>1</v>
      </c>
      <c r="K262" s="26" t="s">
        <v>4517</v>
      </c>
      <c r="L262" s="26" t="s">
        <v>5103</v>
      </c>
      <c r="M262" s="26">
        <v>271</v>
      </c>
    </row>
    <row r="263" spans="1:13">
      <c r="A263" s="26" t="s">
        <v>4510</v>
      </c>
      <c r="B263" s="26" t="s">
        <v>4990</v>
      </c>
      <c r="C263" s="26" t="s">
        <v>4534</v>
      </c>
      <c r="D263" s="26" t="s">
        <v>4513</v>
      </c>
      <c r="E263" s="26" t="s">
        <v>4513</v>
      </c>
      <c r="F263" s="26" t="s">
        <v>2172</v>
      </c>
      <c r="G263" s="26" t="s">
        <v>5106</v>
      </c>
      <c r="H263" s="26" t="s">
        <v>5107</v>
      </c>
      <c r="I263" s="26" t="s">
        <v>5102</v>
      </c>
      <c r="J263" s="26">
        <v>18</v>
      </c>
      <c r="K263" s="26" t="s">
        <v>4517</v>
      </c>
      <c r="L263" s="26" t="s">
        <v>5108</v>
      </c>
      <c r="M263" s="26">
        <v>271</v>
      </c>
    </row>
    <row r="264" spans="1:13">
      <c r="A264" s="26" t="s">
        <v>4510</v>
      </c>
      <c r="B264" s="26" t="s">
        <v>4990</v>
      </c>
      <c r="C264" s="26" t="s">
        <v>4538</v>
      </c>
      <c r="D264" s="26" t="s">
        <v>4513</v>
      </c>
      <c r="E264" s="26" t="s">
        <v>4513</v>
      </c>
      <c r="F264" s="26" t="s">
        <v>2172</v>
      </c>
      <c r="G264" s="26" t="s">
        <v>5109</v>
      </c>
      <c r="H264" s="26" t="s">
        <v>5107</v>
      </c>
      <c r="I264" s="26" t="s">
        <v>5015</v>
      </c>
      <c r="J264" s="26">
        <v>36</v>
      </c>
      <c r="K264" s="26" t="s">
        <v>4517</v>
      </c>
      <c r="L264" s="26" t="s">
        <v>5110</v>
      </c>
      <c r="M264" s="26">
        <v>271</v>
      </c>
    </row>
    <row r="265" spans="1:13">
      <c r="A265" s="26" t="s">
        <v>4510</v>
      </c>
      <c r="B265" s="26" t="s">
        <v>4990</v>
      </c>
      <c r="C265" s="26" t="s">
        <v>4542</v>
      </c>
      <c r="D265" s="26" t="s">
        <v>4513</v>
      </c>
      <c r="E265" s="26" t="s">
        <v>4513</v>
      </c>
      <c r="F265" s="26" t="s">
        <v>2172</v>
      </c>
      <c r="G265" s="26" t="s">
        <v>5111</v>
      </c>
      <c r="H265" s="26" t="s">
        <v>5107</v>
      </c>
      <c r="I265" s="26" t="s">
        <v>4976</v>
      </c>
      <c r="J265" s="26">
        <v>1</v>
      </c>
      <c r="K265" s="26" t="s">
        <v>4517</v>
      </c>
      <c r="L265" s="26" t="s">
        <v>5112</v>
      </c>
      <c r="M265" s="26">
        <v>271</v>
      </c>
    </row>
    <row r="266" spans="1:13">
      <c r="A266" s="26" t="s">
        <v>4510</v>
      </c>
      <c r="B266" s="26" t="s">
        <v>4990</v>
      </c>
      <c r="C266" s="26" t="s">
        <v>4547</v>
      </c>
      <c r="D266" s="26" t="s">
        <v>4513</v>
      </c>
      <c r="E266" s="26" t="s">
        <v>4513</v>
      </c>
      <c r="F266" s="26" t="s">
        <v>2172</v>
      </c>
      <c r="G266" s="26" t="s">
        <v>5113</v>
      </c>
      <c r="H266" s="26" t="s">
        <v>5107</v>
      </c>
      <c r="I266" s="26" t="s">
        <v>5114</v>
      </c>
      <c r="J266" s="26">
        <v>1</v>
      </c>
      <c r="K266" s="26" t="s">
        <v>4517</v>
      </c>
      <c r="L266" s="26" t="s">
        <v>5115</v>
      </c>
      <c r="M266" s="26">
        <v>271</v>
      </c>
    </row>
    <row r="267" spans="1:13">
      <c r="A267" s="26" t="s">
        <v>4510</v>
      </c>
      <c r="B267" s="26" t="s">
        <v>4990</v>
      </c>
      <c r="C267" s="26" t="s">
        <v>4552</v>
      </c>
      <c r="D267" s="26" t="s">
        <v>4513</v>
      </c>
      <c r="E267" s="26" t="s">
        <v>4513</v>
      </c>
      <c r="F267" s="26" t="s">
        <v>2172</v>
      </c>
      <c r="G267" s="26" t="s">
        <v>5116</v>
      </c>
      <c r="H267" s="26" t="s">
        <v>5117</v>
      </c>
      <c r="I267" s="26" t="s">
        <v>5102</v>
      </c>
      <c r="J267" s="26">
        <v>14</v>
      </c>
      <c r="K267" s="26" t="s">
        <v>4517</v>
      </c>
      <c r="L267" s="26" t="s">
        <v>5118</v>
      </c>
      <c r="M267" s="26">
        <v>271</v>
      </c>
    </row>
    <row r="268" spans="1:13">
      <c r="A268" s="26" t="s">
        <v>4510</v>
      </c>
      <c r="B268" s="26" t="s">
        <v>4990</v>
      </c>
      <c r="C268" s="26" t="s">
        <v>4556</v>
      </c>
      <c r="D268" s="26" t="s">
        <v>4513</v>
      </c>
      <c r="E268" s="26" t="s">
        <v>4513</v>
      </c>
      <c r="F268" s="26" t="s">
        <v>2172</v>
      </c>
      <c r="G268" s="26" t="s">
        <v>5119</v>
      </c>
      <c r="H268" s="26" t="s">
        <v>5117</v>
      </c>
      <c r="I268" s="26" t="s">
        <v>5015</v>
      </c>
      <c r="J268" s="26">
        <v>16</v>
      </c>
      <c r="K268" s="26" t="s">
        <v>4517</v>
      </c>
      <c r="L268" s="26" t="s">
        <v>5120</v>
      </c>
      <c r="M268" s="26">
        <v>271</v>
      </c>
    </row>
    <row r="269" spans="1:13">
      <c r="A269" s="26" t="s">
        <v>4510</v>
      </c>
      <c r="B269" s="26" t="s">
        <v>4990</v>
      </c>
      <c r="C269" s="26" t="s">
        <v>4558</v>
      </c>
      <c r="D269" s="26" t="s">
        <v>4513</v>
      </c>
      <c r="E269" s="26" t="s">
        <v>4513</v>
      </c>
      <c r="F269" s="26" t="s">
        <v>2172</v>
      </c>
      <c r="G269" s="26" t="s">
        <v>5121</v>
      </c>
      <c r="H269" s="26" t="s">
        <v>5117</v>
      </c>
      <c r="I269" s="26" t="s">
        <v>4976</v>
      </c>
      <c r="J269" s="26">
        <v>23</v>
      </c>
      <c r="K269" s="26" t="s">
        <v>4517</v>
      </c>
      <c r="L269" s="26" t="s">
        <v>5122</v>
      </c>
      <c r="M269" s="26">
        <v>271</v>
      </c>
    </row>
    <row r="270" spans="1:13">
      <c r="A270" s="26" t="s">
        <v>4510</v>
      </c>
      <c r="B270" s="26" t="s">
        <v>4990</v>
      </c>
      <c r="C270" s="26" t="s">
        <v>4560</v>
      </c>
      <c r="D270" s="26" t="s">
        <v>4513</v>
      </c>
      <c r="E270" s="26" t="s">
        <v>4513</v>
      </c>
      <c r="F270" s="26" t="s">
        <v>2172</v>
      </c>
      <c r="G270" s="26" t="s">
        <v>5123</v>
      </c>
      <c r="H270" s="26" t="s">
        <v>5117</v>
      </c>
      <c r="I270" s="26" t="s">
        <v>5114</v>
      </c>
      <c r="J270" s="26">
        <v>1</v>
      </c>
      <c r="K270" s="26" t="s">
        <v>4517</v>
      </c>
      <c r="L270" s="26" t="s">
        <v>5124</v>
      </c>
      <c r="M270" s="26">
        <v>271</v>
      </c>
    </row>
    <row r="271" spans="1:13">
      <c r="A271" s="26" t="s">
        <v>4510</v>
      </c>
      <c r="B271" s="26" t="s">
        <v>4990</v>
      </c>
      <c r="C271" s="26" t="s">
        <v>4564</v>
      </c>
      <c r="D271" s="26" t="s">
        <v>4513</v>
      </c>
      <c r="E271" s="26" t="s">
        <v>4513</v>
      </c>
      <c r="F271" s="26" t="s">
        <v>2172</v>
      </c>
      <c r="G271" s="26" t="s">
        <v>5125</v>
      </c>
      <c r="H271" s="26" t="s">
        <v>5126</v>
      </c>
      <c r="I271" s="26" t="s">
        <v>5102</v>
      </c>
      <c r="J271" s="26">
        <v>28</v>
      </c>
      <c r="K271" s="26" t="s">
        <v>4517</v>
      </c>
      <c r="L271" s="26" t="s">
        <v>5127</v>
      </c>
      <c r="M271" s="26">
        <v>271</v>
      </c>
    </row>
    <row r="272" spans="1:13">
      <c r="A272" s="26" t="s">
        <v>4510</v>
      </c>
      <c r="B272" s="26" t="s">
        <v>4990</v>
      </c>
      <c r="C272" s="26" t="s">
        <v>4605</v>
      </c>
      <c r="D272" s="26" t="s">
        <v>4513</v>
      </c>
      <c r="E272" s="26" t="s">
        <v>4513</v>
      </c>
      <c r="F272" s="26" t="s">
        <v>2172</v>
      </c>
      <c r="G272" s="26" t="s">
        <v>5128</v>
      </c>
      <c r="H272" s="26" t="s">
        <v>5126</v>
      </c>
      <c r="I272" s="26" t="s">
        <v>5015</v>
      </c>
      <c r="J272" s="26">
        <v>2</v>
      </c>
      <c r="K272" s="26" t="s">
        <v>4517</v>
      </c>
      <c r="L272" s="26" t="s">
        <v>5129</v>
      </c>
      <c r="M272" s="26">
        <v>271</v>
      </c>
    </row>
    <row r="273" spans="1:13">
      <c r="A273" s="26" t="s">
        <v>4510</v>
      </c>
      <c r="B273" s="26" t="s">
        <v>4990</v>
      </c>
      <c r="C273" s="26" t="s">
        <v>4627</v>
      </c>
      <c r="D273" s="26" t="s">
        <v>4513</v>
      </c>
      <c r="E273" s="26" t="s">
        <v>4513</v>
      </c>
      <c r="F273" s="26" t="s">
        <v>2172</v>
      </c>
      <c r="G273" s="26" t="s">
        <v>5130</v>
      </c>
      <c r="H273" s="26" t="s">
        <v>5126</v>
      </c>
      <c r="I273" s="26" t="s">
        <v>4976</v>
      </c>
      <c r="J273" s="26">
        <v>3</v>
      </c>
      <c r="K273" s="26" t="s">
        <v>4517</v>
      </c>
      <c r="L273" s="26" t="s">
        <v>5131</v>
      </c>
      <c r="M273" s="26">
        <v>271</v>
      </c>
    </row>
    <row r="274" spans="1:13">
      <c r="A274" s="26" t="s">
        <v>4510</v>
      </c>
      <c r="B274" s="26" t="s">
        <v>4990</v>
      </c>
      <c r="C274" s="26" t="s">
        <v>4629</v>
      </c>
      <c r="D274" s="26" t="s">
        <v>4513</v>
      </c>
      <c r="E274" s="26" t="s">
        <v>4513</v>
      </c>
      <c r="F274" s="26" t="s">
        <v>2172</v>
      </c>
      <c r="G274" s="26" t="s">
        <v>5132</v>
      </c>
      <c r="H274" s="26" t="s">
        <v>5133</v>
      </c>
      <c r="I274" s="26" t="s">
        <v>5134</v>
      </c>
      <c r="J274" s="26">
        <v>34</v>
      </c>
      <c r="K274" s="26" t="s">
        <v>4517</v>
      </c>
      <c r="L274" s="26" t="s">
        <v>5129</v>
      </c>
      <c r="M274" s="26">
        <v>271</v>
      </c>
    </row>
    <row r="275" spans="1:13">
      <c r="A275" s="26" t="s">
        <v>4510</v>
      </c>
      <c r="B275" s="26" t="s">
        <v>4990</v>
      </c>
      <c r="C275" s="26" t="s">
        <v>4631</v>
      </c>
      <c r="D275" s="26" t="s">
        <v>4513</v>
      </c>
      <c r="E275" s="26" t="s">
        <v>4513</v>
      </c>
      <c r="F275" s="26" t="s">
        <v>2172</v>
      </c>
      <c r="G275" s="26" t="s">
        <v>5135</v>
      </c>
      <c r="H275" s="26" t="s">
        <v>5136</v>
      </c>
      <c r="I275" s="26" t="s">
        <v>5137</v>
      </c>
      <c r="J275" s="26">
        <v>19</v>
      </c>
      <c r="K275" s="26" t="s">
        <v>4517</v>
      </c>
      <c r="L275" s="26" t="s">
        <v>5138</v>
      </c>
      <c r="M275" s="26">
        <v>271</v>
      </c>
    </row>
    <row r="276" spans="1:13">
      <c r="A276" s="26" t="s">
        <v>4510</v>
      </c>
      <c r="B276" s="26" t="s">
        <v>4990</v>
      </c>
      <c r="C276" s="26" t="s">
        <v>4633</v>
      </c>
      <c r="D276" s="26" t="s">
        <v>4513</v>
      </c>
      <c r="E276" s="26" t="s">
        <v>4513</v>
      </c>
      <c r="F276" s="26" t="s">
        <v>2172</v>
      </c>
      <c r="G276" s="26" t="s">
        <v>5139</v>
      </c>
      <c r="H276" s="26" t="s">
        <v>5136</v>
      </c>
      <c r="I276" s="26" t="s">
        <v>5140</v>
      </c>
      <c r="J276" s="26">
        <v>21</v>
      </c>
      <c r="K276" s="26" t="s">
        <v>4517</v>
      </c>
      <c r="L276" s="26" t="s">
        <v>5141</v>
      </c>
      <c r="M276" s="26">
        <v>271</v>
      </c>
    </row>
    <row r="277" spans="1:13">
      <c r="A277" s="26" t="s">
        <v>4510</v>
      </c>
      <c r="B277" s="26" t="s">
        <v>4990</v>
      </c>
      <c r="C277" s="26" t="s">
        <v>4635</v>
      </c>
      <c r="D277" s="26" t="s">
        <v>4513</v>
      </c>
      <c r="E277" s="26" t="s">
        <v>4513</v>
      </c>
      <c r="F277" s="26" t="s">
        <v>2172</v>
      </c>
      <c r="G277" s="26" t="s">
        <v>5142</v>
      </c>
      <c r="H277" s="26" t="s">
        <v>5136</v>
      </c>
      <c r="I277" s="26" t="s">
        <v>5143</v>
      </c>
      <c r="J277" s="26">
        <v>8</v>
      </c>
      <c r="K277" s="26" t="s">
        <v>4517</v>
      </c>
      <c r="L277" s="26" t="s">
        <v>5144</v>
      </c>
      <c r="M277" s="26">
        <v>271</v>
      </c>
    </row>
    <row r="278" spans="1:13">
      <c r="A278" s="26" t="s">
        <v>4510</v>
      </c>
      <c r="B278" s="26" t="s">
        <v>4990</v>
      </c>
      <c r="C278" s="26" t="s">
        <v>4637</v>
      </c>
      <c r="D278" s="26" t="s">
        <v>4513</v>
      </c>
      <c r="E278" s="26" t="s">
        <v>4513</v>
      </c>
      <c r="F278" s="26" t="s">
        <v>2172</v>
      </c>
      <c r="G278" s="26" t="s">
        <v>5145</v>
      </c>
      <c r="H278" s="26" t="s">
        <v>5136</v>
      </c>
      <c r="I278" s="26" t="s">
        <v>5146</v>
      </c>
      <c r="J278" s="26">
        <v>1</v>
      </c>
      <c r="K278" s="26" t="s">
        <v>4517</v>
      </c>
      <c r="L278" s="26" t="s">
        <v>5147</v>
      </c>
      <c r="M278" s="26">
        <v>271</v>
      </c>
    </row>
    <row r="279" spans="1:13">
      <c r="A279" s="26" t="s">
        <v>4510</v>
      </c>
      <c r="B279" s="26" t="s">
        <v>4990</v>
      </c>
      <c r="C279" s="26" t="s">
        <v>4639</v>
      </c>
      <c r="D279" s="26" t="s">
        <v>4513</v>
      </c>
      <c r="E279" s="26" t="s">
        <v>4513</v>
      </c>
      <c r="F279" s="26" t="s">
        <v>2172</v>
      </c>
      <c r="G279" s="26" t="s">
        <v>470</v>
      </c>
      <c r="H279" s="26" t="s">
        <v>5148</v>
      </c>
      <c r="I279" s="26" t="s">
        <v>5102</v>
      </c>
      <c r="J279" s="26">
        <v>2</v>
      </c>
      <c r="K279" s="26" t="s">
        <v>4517</v>
      </c>
      <c r="L279" s="26" t="s">
        <v>5149</v>
      </c>
      <c r="M279" s="26">
        <v>271</v>
      </c>
    </row>
    <row r="280" spans="1:13">
      <c r="A280" s="26" t="s">
        <v>4510</v>
      </c>
      <c r="B280" s="26" t="s">
        <v>4990</v>
      </c>
      <c r="C280" s="26" t="s">
        <v>4641</v>
      </c>
      <c r="D280" s="26" t="s">
        <v>4513</v>
      </c>
      <c r="E280" s="26" t="s">
        <v>4513</v>
      </c>
      <c r="F280" s="26" t="s">
        <v>2172</v>
      </c>
      <c r="G280" s="26" t="s">
        <v>5150</v>
      </c>
      <c r="H280" s="26" t="s">
        <v>5148</v>
      </c>
      <c r="I280" s="26" t="s">
        <v>4976</v>
      </c>
      <c r="J280" s="26">
        <v>3</v>
      </c>
      <c r="K280" s="26" t="s">
        <v>4517</v>
      </c>
      <c r="L280" s="26" t="s">
        <v>5151</v>
      </c>
      <c r="M280" s="26">
        <v>271</v>
      </c>
    </row>
    <row r="281" spans="1:13">
      <c r="A281" s="26" t="s">
        <v>4510</v>
      </c>
      <c r="B281" s="26" t="s">
        <v>4990</v>
      </c>
      <c r="C281" s="26" t="s">
        <v>4643</v>
      </c>
      <c r="D281" s="26" t="s">
        <v>4513</v>
      </c>
      <c r="E281" s="26" t="s">
        <v>4513</v>
      </c>
      <c r="F281" s="26" t="s">
        <v>2172</v>
      </c>
      <c r="G281" s="26" t="s">
        <v>5152</v>
      </c>
      <c r="H281" s="26" t="s">
        <v>5153</v>
      </c>
      <c r="I281" s="26" t="s">
        <v>5137</v>
      </c>
      <c r="J281" s="26">
        <v>4</v>
      </c>
      <c r="K281" s="26" t="s">
        <v>4517</v>
      </c>
      <c r="L281" s="26" t="s">
        <v>5154</v>
      </c>
      <c r="M281" s="26">
        <v>272</v>
      </c>
    </row>
    <row r="282" spans="1:13">
      <c r="A282" s="26" t="s">
        <v>4510</v>
      </c>
      <c r="B282" s="26" t="s">
        <v>4990</v>
      </c>
      <c r="C282" s="26" t="s">
        <v>4645</v>
      </c>
      <c r="D282" s="26" t="s">
        <v>4513</v>
      </c>
      <c r="E282" s="26" t="s">
        <v>4513</v>
      </c>
      <c r="F282" s="26" t="s">
        <v>2172</v>
      </c>
      <c r="G282" s="26" t="s">
        <v>5155</v>
      </c>
      <c r="H282" s="26" t="s">
        <v>5153</v>
      </c>
      <c r="I282" s="26" t="s">
        <v>5156</v>
      </c>
      <c r="J282" s="26">
        <v>1</v>
      </c>
      <c r="K282" s="26" t="s">
        <v>4517</v>
      </c>
      <c r="L282" s="26" t="s">
        <v>5157</v>
      </c>
      <c r="M282" s="26">
        <v>272</v>
      </c>
    </row>
    <row r="283" spans="1:13">
      <c r="A283" s="26" t="s">
        <v>4510</v>
      </c>
      <c r="B283" s="26" t="s">
        <v>4990</v>
      </c>
      <c r="C283" s="26" t="s">
        <v>4647</v>
      </c>
      <c r="D283" s="26" t="s">
        <v>4513</v>
      </c>
      <c r="E283" s="26" t="s">
        <v>4513</v>
      </c>
      <c r="F283" s="26" t="s">
        <v>2172</v>
      </c>
      <c r="G283" s="26" t="s">
        <v>5158</v>
      </c>
      <c r="H283" s="26" t="s">
        <v>5153</v>
      </c>
      <c r="I283" s="26" t="s">
        <v>5146</v>
      </c>
      <c r="J283" s="26">
        <v>1</v>
      </c>
      <c r="K283" s="26" t="s">
        <v>4517</v>
      </c>
      <c r="L283" s="26" t="s">
        <v>5159</v>
      </c>
      <c r="M283" s="26">
        <v>272</v>
      </c>
    </row>
    <row r="284" spans="1:13">
      <c r="A284" s="26" t="s">
        <v>4510</v>
      </c>
      <c r="B284" s="26" t="s">
        <v>4990</v>
      </c>
      <c r="C284" s="26" t="s">
        <v>4649</v>
      </c>
      <c r="D284" s="26" t="s">
        <v>4513</v>
      </c>
      <c r="E284" s="26" t="s">
        <v>4513</v>
      </c>
      <c r="F284" s="26" t="s">
        <v>2172</v>
      </c>
      <c r="G284" s="26" t="s">
        <v>5160</v>
      </c>
      <c r="H284" s="26" t="s">
        <v>5161</v>
      </c>
      <c r="I284" s="26" t="s">
        <v>5162</v>
      </c>
      <c r="J284" s="26">
        <v>214</v>
      </c>
      <c r="K284" s="26" t="s">
        <v>517</v>
      </c>
      <c r="L284" s="26" t="s">
        <v>5163</v>
      </c>
      <c r="M284" s="26">
        <v>272</v>
      </c>
    </row>
    <row r="285" spans="1:13">
      <c r="A285" s="26" t="s">
        <v>4510</v>
      </c>
      <c r="B285" s="26" t="s">
        <v>4990</v>
      </c>
      <c r="C285" s="26" t="s">
        <v>4651</v>
      </c>
      <c r="D285" s="26" t="s">
        <v>4513</v>
      </c>
      <c r="E285" s="26" t="s">
        <v>4513</v>
      </c>
      <c r="F285" s="26" t="s">
        <v>2172</v>
      </c>
      <c r="G285" s="26" t="s">
        <v>5164</v>
      </c>
      <c r="H285" s="26" t="s">
        <v>5161</v>
      </c>
      <c r="I285" s="26" t="s">
        <v>5165</v>
      </c>
      <c r="J285" s="26">
        <v>8.5</v>
      </c>
      <c r="K285" s="26" t="s">
        <v>517</v>
      </c>
      <c r="L285" s="26" t="s">
        <v>5166</v>
      </c>
      <c r="M285" s="26">
        <v>272</v>
      </c>
    </row>
    <row r="286" spans="1:13">
      <c r="A286" s="26" t="s">
        <v>4510</v>
      </c>
      <c r="B286" s="26" t="s">
        <v>4990</v>
      </c>
      <c r="C286" s="26" t="s">
        <v>4654</v>
      </c>
      <c r="D286" s="26" t="s">
        <v>4513</v>
      </c>
      <c r="E286" s="26" t="s">
        <v>4513</v>
      </c>
      <c r="F286" s="26" t="s">
        <v>2172</v>
      </c>
      <c r="G286" s="26" t="s">
        <v>5167</v>
      </c>
      <c r="H286" s="26" t="s">
        <v>5161</v>
      </c>
      <c r="I286" s="26" t="s">
        <v>5168</v>
      </c>
      <c r="J286" s="26">
        <v>35.700000000000003</v>
      </c>
      <c r="K286" s="26" t="s">
        <v>517</v>
      </c>
      <c r="L286" s="26" t="s">
        <v>5169</v>
      </c>
      <c r="M286" s="26">
        <v>272</v>
      </c>
    </row>
    <row r="287" spans="1:13">
      <c r="A287" s="26" t="s">
        <v>4510</v>
      </c>
      <c r="B287" s="26" t="s">
        <v>4990</v>
      </c>
      <c r="C287" s="26" t="s">
        <v>4656</v>
      </c>
      <c r="D287" s="26" t="s">
        <v>4513</v>
      </c>
      <c r="E287" s="26" t="s">
        <v>4513</v>
      </c>
      <c r="F287" s="26" t="s">
        <v>2172</v>
      </c>
      <c r="G287" s="26" t="s">
        <v>5170</v>
      </c>
      <c r="H287" s="26" t="s">
        <v>5161</v>
      </c>
      <c r="I287" s="26" t="s">
        <v>5171</v>
      </c>
      <c r="J287" s="26">
        <v>5.3</v>
      </c>
      <c r="K287" s="26" t="s">
        <v>517</v>
      </c>
      <c r="L287" s="26" t="s">
        <v>5172</v>
      </c>
      <c r="M287" s="26">
        <v>272</v>
      </c>
    </row>
    <row r="288" spans="1:13">
      <c r="A288" s="26" t="s">
        <v>4510</v>
      </c>
      <c r="B288" s="26" t="s">
        <v>4990</v>
      </c>
      <c r="C288" s="26" t="s">
        <v>4658</v>
      </c>
      <c r="D288" s="26" t="s">
        <v>4513</v>
      </c>
      <c r="E288" s="26" t="s">
        <v>4513</v>
      </c>
      <c r="F288" s="26" t="s">
        <v>2172</v>
      </c>
      <c r="G288" s="26" t="s">
        <v>5173</v>
      </c>
      <c r="H288" s="26" t="s">
        <v>5174</v>
      </c>
      <c r="I288" s="26" t="s">
        <v>5015</v>
      </c>
      <c r="J288" s="26">
        <v>20.6</v>
      </c>
      <c r="K288" s="26" t="s">
        <v>517</v>
      </c>
      <c r="L288" s="26" t="s">
        <v>5175</v>
      </c>
      <c r="M288" s="26">
        <v>272</v>
      </c>
    </row>
    <row r="289" spans="1:13">
      <c r="A289" s="26" t="s">
        <v>4510</v>
      </c>
      <c r="B289" s="26" t="s">
        <v>4990</v>
      </c>
      <c r="C289" s="26" t="s">
        <v>4660</v>
      </c>
      <c r="D289" s="26" t="s">
        <v>4513</v>
      </c>
      <c r="E289" s="26" t="s">
        <v>4513</v>
      </c>
      <c r="F289" s="26" t="s">
        <v>2172</v>
      </c>
      <c r="G289" s="26" t="s">
        <v>5176</v>
      </c>
      <c r="H289" s="26" t="s">
        <v>5177</v>
      </c>
      <c r="I289" s="26" t="s">
        <v>5162</v>
      </c>
      <c r="J289" s="26">
        <v>13.2</v>
      </c>
      <c r="K289" s="26" t="s">
        <v>517</v>
      </c>
      <c r="L289" s="26" t="s">
        <v>5163</v>
      </c>
      <c r="M289" s="26">
        <v>272</v>
      </c>
    </row>
    <row r="290" spans="1:13">
      <c r="A290" s="26" t="s">
        <v>4510</v>
      </c>
      <c r="B290" s="26" t="s">
        <v>4990</v>
      </c>
      <c r="C290" s="26" t="s">
        <v>4662</v>
      </c>
      <c r="D290" s="26" t="s">
        <v>4513</v>
      </c>
      <c r="E290" s="26" t="s">
        <v>4513</v>
      </c>
      <c r="F290" s="26" t="s">
        <v>2172</v>
      </c>
      <c r="G290" s="26" t="s">
        <v>5178</v>
      </c>
      <c r="H290" s="26" t="s">
        <v>5177</v>
      </c>
      <c r="I290" s="26" t="s">
        <v>5165</v>
      </c>
      <c r="J290" s="26">
        <v>3</v>
      </c>
      <c r="K290" s="26" t="s">
        <v>517</v>
      </c>
      <c r="L290" s="26" t="s">
        <v>5166</v>
      </c>
      <c r="M290" s="26">
        <v>272</v>
      </c>
    </row>
    <row r="291" spans="1:13">
      <c r="A291" s="26" t="s">
        <v>4510</v>
      </c>
      <c r="B291" s="26" t="s">
        <v>4990</v>
      </c>
      <c r="C291" s="26" t="s">
        <v>4664</v>
      </c>
      <c r="D291" s="26" t="s">
        <v>4513</v>
      </c>
      <c r="E291" s="26" t="s">
        <v>4513</v>
      </c>
      <c r="F291" s="26" t="s">
        <v>2172</v>
      </c>
      <c r="G291" s="26" t="s">
        <v>5179</v>
      </c>
      <c r="H291" s="26" t="s">
        <v>5177</v>
      </c>
      <c r="I291" s="26" t="s">
        <v>5015</v>
      </c>
      <c r="J291" s="26">
        <v>21.6</v>
      </c>
      <c r="K291" s="26" t="s">
        <v>517</v>
      </c>
      <c r="L291" s="26" t="s">
        <v>5175</v>
      </c>
      <c r="M291" s="26">
        <v>272</v>
      </c>
    </row>
    <row r="292" spans="1:13">
      <c r="A292" s="26" t="s">
        <v>4510</v>
      </c>
      <c r="B292" s="26" t="s">
        <v>4990</v>
      </c>
      <c r="C292" s="26" t="s">
        <v>4666</v>
      </c>
      <c r="D292" s="26" t="s">
        <v>4513</v>
      </c>
      <c r="E292" s="26" t="s">
        <v>4513</v>
      </c>
      <c r="F292" s="26" t="s">
        <v>2172</v>
      </c>
      <c r="G292" s="26" t="s">
        <v>5180</v>
      </c>
      <c r="H292" s="26" t="s">
        <v>5177</v>
      </c>
      <c r="I292" s="26" t="s">
        <v>5168</v>
      </c>
      <c r="J292" s="26">
        <v>0.6</v>
      </c>
      <c r="K292" s="26" t="s">
        <v>517</v>
      </c>
      <c r="L292" s="26" t="s">
        <v>5169</v>
      </c>
      <c r="M292" s="26">
        <v>272</v>
      </c>
    </row>
    <row r="293" spans="1:13">
      <c r="A293" s="26" t="s">
        <v>4510</v>
      </c>
      <c r="B293" s="26" t="s">
        <v>4990</v>
      </c>
      <c r="C293" s="26" t="s">
        <v>4668</v>
      </c>
      <c r="D293" s="26" t="s">
        <v>4513</v>
      </c>
      <c r="E293" s="26" t="s">
        <v>4513</v>
      </c>
      <c r="F293" s="26" t="s">
        <v>2172</v>
      </c>
      <c r="G293" s="26" t="s">
        <v>5181</v>
      </c>
      <c r="H293" s="26" t="s">
        <v>5182</v>
      </c>
      <c r="I293" s="26" t="s">
        <v>5183</v>
      </c>
      <c r="J293" s="26">
        <v>1</v>
      </c>
      <c r="K293" s="26" t="s">
        <v>4517</v>
      </c>
      <c r="L293" s="26" t="s">
        <v>5184</v>
      </c>
      <c r="M293" s="26">
        <v>272</v>
      </c>
    </row>
    <row r="294" spans="1:13">
      <c r="A294" s="26" t="s">
        <v>4510</v>
      </c>
      <c r="B294" s="26" t="s">
        <v>4990</v>
      </c>
      <c r="C294" s="26" t="s">
        <v>4670</v>
      </c>
      <c r="D294" s="26" t="s">
        <v>4513</v>
      </c>
      <c r="E294" s="26" t="s">
        <v>4513</v>
      </c>
      <c r="F294" s="26" t="s">
        <v>2172</v>
      </c>
      <c r="G294" s="26" t="s">
        <v>5185</v>
      </c>
      <c r="H294" s="26" t="s">
        <v>5182</v>
      </c>
      <c r="I294" s="26" t="s">
        <v>5137</v>
      </c>
      <c r="J294" s="26">
        <v>3</v>
      </c>
      <c r="K294" s="26" t="s">
        <v>4517</v>
      </c>
      <c r="L294" s="26" t="s">
        <v>5186</v>
      </c>
      <c r="M294" s="26">
        <v>272</v>
      </c>
    </row>
    <row r="295" spans="1:13">
      <c r="A295" s="26" t="s">
        <v>4510</v>
      </c>
      <c r="B295" s="26" t="s">
        <v>4990</v>
      </c>
      <c r="C295" s="26" t="s">
        <v>4673</v>
      </c>
      <c r="D295" s="26" t="s">
        <v>4513</v>
      </c>
      <c r="E295" s="26" t="s">
        <v>4513</v>
      </c>
      <c r="F295" s="26" t="s">
        <v>2172</v>
      </c>
      <c r="G295" s="26" t="s">
        <v>5187</v>
      </c>
      <c r="H295" s="26" t="s">
        <v>5182</v>
      </c>
      <c r="I295" s="26" t="s">
        <v>5188</v>
      </c>
      <c r="J295" s="26">
        <v>1</v>
      </c>
      <c r="K295" s="26" t="s">
        <v>4517</v>
      </c>
      <c r="L295" s="26" t="s">
        <v>5189</v>
      </c>
      <c r="M295" s="26">
        <v>272</v>
      </c>
    </row>
    <row r="296" spans="1:13">
      <c r="A296" s="26" t="s">
        <v>4510</v>
      </c>
      <c r="B296" s="26" t="s">
        <v>4990</v>
      </c>
      <c r="C296" s="26" t="s">
        <v>4674</v>
      </c>
      <c r="D296" s="26" t="s">
        <v>4513</v>
      </c>
      <c r="E296" s="26" t="s">
        <v>4513</v>
      </c>
      <c r="F296" s="26" t="s">
        <v>2172</v>
      </c>
      <c r="G296" s="26" t="s">
        <v>5190</v>
      </c>
      <c r="H296" s="26" t="s">
        <v>5191</v>
      </c>
      <c r="I296" s="26" t="s">
        <v>5102</v>
      </c>
      <c r="J296" s="26">
        <v>27</v>
      </c>
      <c r="K296" s="26" t="s">
        <v>4517</v>
      </c>
      <c r="L296" s="26" t="s">
        <v>5073</v>
      </c>
      <c r="M296" s="26">
        <v>272</v>
      </c>
    </row>
    <row r="297" spans="1:13">
      <c r="A297" s="26" t="s">
        <v>4510</v>
      </c>
      <c r="B297" s="26" t="s">
        <v>4990</v>
      </c>
      <c r="C297" s="26" t="s">
        <v>4512</v>
      </c>
      <c r="D297" s="26" t="s">
        <v>4513</v>
      </c>
      <c r="E297" s="26" t="s">
        <v>4513</v>
      </c>
      <c r="F297" s="26" t="s">
        <v>2172</v>
      </c>
      <c r="G297" s="26" t="s">
        <v>5192</v>
      </c>
      <c r="H297" s="26" t="s">
        <v>5193</v>
      </c>
      <c r="I297" s="26" t="s">
        <v>5194</v>
      </c>
      <c r="J297" s="26">
        <v>2</v>
      </c>
      <c r="K297" s="26" t="s">
        <v>4517</v>
      </c>
      <c r="L297" s="26" t="s">
        <v>5195</v>
      </c>
      <c r="M297" s="26">
        <v>272</v>
      </c>
    </row>
    <row r="298" spans="1:13">
      <c r="A298" s="26" t="s">
        <v>4510</v>
      </c>
      <c r="B298" s="26" t="s">
        <v>4990</v>
      </c>
      <c r="C298" s="26" t="s">
        <v>4519</v>
      </c>
      <c r="D298" s="26" t="s">
        <v>4513</v>
      </c>
      <c r="E298" s="26" t="s">
        <v>4513</v>
      </c>
      <c r="F298" s="26" t="s">
        <v>2172</v>
      </c>
      <c r="G298" s="26" t="s">
        <v>5196</v>
      </c>
      <c r="H298" s="26" t="s">
        <v>5197</v>
      </c>
      <c r="I298" s="26" t="s">
        <v>5197</v>
      </c>
      <c r="J298" s="26">
        <v>0.5</v>
      </c>
      <c r="K298" s="26" t="s">
        <v>254</v>
      </c>
      <c r="L298" s="26" t="s">
        <v>5195</v>
      </c>
      <c r="M298" s="26">
        <v>272</v>
      </c>
    </row>
    <row r="299" spans="1:13">
      <c r="A299" s="26" t="s">
        <v>4510</v>
      </c>
      <c r="B299" s="26" t="s">
        <v>4990</v>
      </c>
      <c r="C299" s="26" t="s">
        <v>4522</v>
      </c>
      <c r="D299" s="26" t="s">
        <v>4513</v>
      </c>
      <c r="E299" s="26" t="s">
        <v>4513</v>
      </c>
      <c r="F299" s="26" t="s">
        <v>2172</v>
      </c>
      <c r="G299" s="26" t="s">
        <v>5198</v>
      </c>
      <c r="H299" s="26" t="s">
        <v>5199</v>
      </c>
      <c r="I299" s="26" t="s">
        <v>5200</v>
      </c>
      <c r="J299" s="26">
        <v>0.5</v>
      </c>
      <c r="K299" s="26" t="s">
        <v>254</v>
      </c>
      <c r="L299" s="26" t="s">
        <v>5195</v>
      </c>
      <c r="M299" s="26">
        <v>272</v>
      </c>
    </row>
    <row r="300" spans="1:13">
      <c r="A300" s="26" t="s">
        <v>4510</v>
      </c>
      <c r="B300" s="26" t="s">
        <v>4990</v>
      </c>
      <c r="C300" s="26" t="s">
        <v>4525</v>
      </c>
      <c r="D300" s="26" t="s">
        <v>4513</v>
      </c>
      <c r="E300" s="26" t="s">
        <v>4513</v>
      </c>
      <c r="F300" s="26" t="s">
        <v>2172</v>
      </c>
      <c r="G300" s="26" t="s">
        <v>5201</v>
      </c>
      <c r="H300" s="26" t="s">
        <v>5199</v>
      </c>
      <c r="I300" s="26" t="s">
        <v>5202</v>
      </c>
      <c r="J300" s="26">
        <v>3</v>
      </c>
      <c r="K300" s="26" t="s">
        <v>254</v>
      </c>
      <c r="L300" s="26" t="s">
        <v>5195</v>
      </c>
      <c r="M300" s="26">
        <v>272</v>
      </c>
    </row>
    <row r="301" spans="1:13">
      <c r="A301" s="26" t="s">
        <v>4510</v>
      </c>
      <c r="B301" s="26" t="s">
        <v>4990</v>
      </c>
      <c r="C301" s="26" t="s">
        <v>4527</v>
      </c>
      <c r="D301" s="26" t="s">
        <v>4513</v>
      </c>
      <c r="E301" s="26" t="s">
        <v>4513</v>
      </c>
      <c r="F301" s="26" t="s">
        <v>2172</v>
      </c>
      <c r="G301" s="26" t="s">
        <v>5203</v>
      </c>
      <c r="H301" s="26" t="s">
        <v>5204</v>
      </c>
      <c r="I301" s="26" t="s">
        <v>5204</v>
      </c>
      <c r="J301" s="26">
        <v>3</v>
      </c>
      <c r="K301" s="26" t="s">
        <v>254</v>
      </c>
      <c r="L301" s="26" t="s">
        <v>5195</v>
      </c>
      <c r="M301" s="26">
        <v>272</v>
      </c>
    </row>
    <row r="302" spans="1:13">
      <c r="A302" s="26" t="s">
        <v>4510</v>
      </c>
      <c r="B302" s="26" t="s">
        <v>4990</v>
      </c>
      <c r="C302" s="26" t="s">
        <v>4531</v>
      </c>
      <c r="D302" s="26" t="s">
        <v>4513</v>
      </c>
      <c r="E302" s="26" t="s">
        <v>4513</v>
      </c>
      <c r="F302" s="26" t="s">
        <v>2172</v>
      </c>
      <c r="G302" s="26" t="s">
        <v>5205</v>
      </c>
      <c r="H302" s="26" t="s">
        <v>5206</v>
      </c>
      <c r="I302" s="26" t="s">
        <v>5207</v>
      </c>
      <c r="J302" s="26">
        <v>1</v>
      </c>
      <c r="K302" s="26" t="s">
        <v>4517</v>
      </c>
      <c r="L302" s="26" t="s">
        <v>5195</v>
      </c>
      <c r="M302" s="26">
        <v>272</v>
      </c>
    </row>
    <row r="303" spans="1:13">
      <c r="A303" s="26" t="s">
        <v>4510</v>
      </c>
      <c r="B303" s="26" t="s">
        <v>4990</v>
      </c>
      <c r="C303" s="26" t="s">
        <v>4534</v>
      </c>
      <c r="D303" s="26" t="s">
        <v>4513</v>
      </c>
      <c r="E303" s="26" t="s">
        <v>4513</v>
      </c>
      <c r="F303" s="26" t="s">
        <v>2172</v>
      </c>
      <c r="G303" s="26" t="s">
        <v>5208</v>
      </c>
      <c r="H303" s="26" t="s">
        <v>5209</v>
      </c>
      <c r="I303" s="26" t="s">
        <v>5210</v>
      </c>
      <c r="J303" s="26">
        <v>228</v>
      </c>
      <c r="K303" s="26" t="s">
        <v>4517</v>
      </c>
      <c r="L303" s="26" t="s">
        <v>5195</v>
      </c>
      <c r="M303" s="26">
        <v>272</v>
      </c>
    </row>
    <row r="304" spans="1:13">
      <c r="A304" s="26" t="s">
        <v>4510</v>
      </c>
      <c r="B304" s="26" t="s">
        <v>4990</v>
      </c>
      <c r="C304" s="26" t="s">
        <v>4512</v>
      </c>
      <c r="D304" s="26" t="s">
        <v>4513</v>
      </c>
      <c r="E304" s="26" t="s">
        <v>4513</v>
      </c>
      <c r="F304" s="26" t="s">
        <v>2172</v>
      </c>
      <c r="G304" s="26" t="s">
        <v>5211</v>
      </c>
      <c r="H304" s="26" t="s">
        <v>5212</v>
      </c>
      <c r="I304" s="26" t="s">
        <v>5213</v>
      </c>
      <c r="J304" s="26">
        <v>2</v>
      </c>
      <c r="K304" s="26" t="s">
        <v>4517</v>
      </c>
      <c r="L304" s="26" t="s">
        <v>1834</v>
      </c>
      <c r="M304" s="26">
        <v>272</v>
      </c>
    </row>
    <row r="305" spans="1:13" ht="27.6">
      <c r="A305" s="26" t="s">
        <v>4510</v>
      </c>
      <c r="B305" s="26" t="s">
        <v>4990</v>
      </c>
      <c r="C305" s="26" t="s">
        <v>4512</v>
      </c>
      <c r="D305" s="26" t="s">
        <v>4513</v>
      </c>
      <c r="E305" s="26" t="s">
        <v>4513</v>
      </c>
      <c r="F305" s="26" t="s">
        <v>2172</v>
      </c>
      <c r="G305" s="26" t="s">
        <v>5214</v>
      </c>
      <c r="H305" s="26" t="s">
        <v>5215</v>
      </c>
      <c r="I305" s="26" t="s">
        <v>4857</v>
      </c>
      <c r="J305" s="26">
        <v>2</v>
      </c>
      <c r="K305" s="26" t="s">
        <v>4517</v>
      </c>
      <c r="L305" s="26" t="s">
        <v>5216</v>
      </c>
      <c r="M305" s="26">
        <v>272</v>
      </c>
    </row>
    <row r="306" spans="1:13" ht="27.6">
      <c r="A306" s="26" t="s">
        <v>4510</v>
      </c>
      <c r="B306" s="26" t="s">
        <v>4990</v>
      </c>
      <c r="C306" s="26" t="s">
        <v>4519</v>
      </c>
      <c r="D306" s="26"/>
      <c r="E306" s="26"/>
      <c r="F306" s="26"/>
      <c r="G306" s="26"/>
      <c r="H306" s="26" t="s">
        <v>4513</v>
      </c>
      <c r="I306" s="26" t="s">
        <v>4513</v>
      </c>
      <c r="J306" s="26"/>
      <c r="K306" s="26" t="s">
        <v>5217</v>
      </c>
      <c r="L306" s="26" t="s">
        <v>5218</v>
      </c>
      <c r="M306" s="26">
        <v>272</v>
      </c>
    </row>
    <row r="307" spans="1:13">
      <c r="A307" s="26" t="s">
        <v>4510</v>
      </c>
      <c r="B307" s="26" t="s">
        <v>4990</v>
      </c>
      <c r="C307" s="26" t="s">
        <v>4522</v>
      </c>
      <c r="D307" s="26" t="s">
        <v>4513</v>
      </c>
      <c r="E307" s="26" t="s">
        <v>4513</v>
      </c>
      <c r="F307" s="26" t="s">
        <v>2172</v>
      </c>
      <c r="G307" s="26" t="s">
        <v>5219</v>
      </c>
      <c r="H307" s="26" t="s">
        <v>5220</v>
      </c>
      <c r="I307" s="26" t="s">
        <v>4857</v>
      </c>
      <c r="J307" s="26">
        <v>15</v>
      </c>
      <c r="K307" s="26" t="s">
        <v>4517</v>
      </c>
      <c r="L307" s="26" t="s">
        <v>1861</v>
      </c>
      <c r="M307" s="26">
        <v>272</v>
      </c>
    </row>
    <row r="308" spans="1:13">
      <c r="A308" s="26" t="s">
        <v>4510</v>
      </c>
      <c r="B308" s="26" t="s">
        <v>4990</v>
      </c>
      <c r="C308" s="26" t="s">
        <v>4525</v>
      </c>
      <c r="D308" s="26" t="s">
        <v>4513</v>
      </c>
      <c r="E308" s="26" t="s">
        <v>4513</v>
      </c>
      <c r="F308" s="26" t="s">
        <v>2172</v>
      </c>
      <c r="G308" s="26" t="s">
        <v>5221</v>
      </c>
      <c r="H308" s="26" t="s">
        <v>5222</v>
      </c>
      <c r="I308" s="26" t="s">
        <v>4857</v>
      </c>
      <c r="J308" s="26">
        <v>1</v>
      </c>
      <c r="K308" s="26" t="s">
        <v>4517</v>
      </c>
      <c r="L308" s="26" t="s">
        <v>1864</v>
      </c>
      <c r="M308" s="26">
        <v>272</v>
      </c>
    </row>
    <row r="309" spans="1:13">
      <c r="A309" s="26" t="s">
        <v>4510</v>
      </c>
      <c r="B309" s="26" t="s">
        <v>4990</v>
      </c>
      <c r="C309" s="26" t="s">
        <v>4527</v>
      </c>
      <c r="D309" s="26" t="s">
        <v>4513</v>
      </c>
      <c r="E309" s="26" t="s">
        <v>4513</v>
      </c>
      <c r="F309" s="26" t="s">
        <v>2172</v>
      </c>
      <c r="G309" s="26" t="s">
        <v>5223</v>
      </c>
      <c r="H309" s="26" t="s">
        <v>5224</v>
      </c>
      <c r="I309" s="26" t="s">
        <v>4857</v>
      </c>
      <c r="J309" s="26">
        <v>3</v>
      </c>
      <c r="K309" s="26" t="s">
        <v>4517</v>
      </c>
      <c r="L309" s="26" t="s">
        <v>1867</v>
      </c>
      <c r="M309" s="26">
        <v>272</v>
      </c>
    </row>
    <row r="310" spans="1:13">
      <c r="A310" s="26" t="s">
        <v>4510</v>
      </c>
      <c r="B310" s="26" t="s">
        <v>4990</v>
      </c>
      <c r="C310" s="26" t="s">
        <v>4531</v>
      </c>
      <c r="D310" s="26" t="s">
        <v>4513</v>
      </c>
      <c r="E310" s="26" t="s">
        <v>4513</v>
      </c>
      <c r="F310" s="26" t="s">
        <v>2172</v>
      </c>
      <c r="G310" s="26" t="s">
        <v>5225</v>
      </c>
      <c r="H310" s="26" t="s">
        <v>5226</v>
      </c>
      <c r="I310" s="26" t="s">
        <v>4857</v>
      </c>
      <c r="J310" s="26">
        <v>13</v>
      </c>
      <c r="K310" s="26" t="s">
        <v>4517</v>
      </c>
      <c r="L310" s="26" t="s">
        <v>1870</v>
      </c>
      <c r="M310" s="26">
        <v>272</v>
      </c>
    </row>
    <row r="311" spans="1:13">
      <c r="A311" s="26" t="s">
        <v>4510</v>
      </c>
      <c r="B311" s="26" t="s">
        <v>4990</v>
      </c>
      <c r="C311" s="26" t="s">
        <v>4534</v>
      </c>
      <c r="D311" s="26" t="s">
        <v>4513</v>
      </c>
      <c r="E311" s="26" t="s">
        <v>4513</v>
      </c>
      <c r="F311" s="26" t="s">
        <v>2172</v>
      </c>
      <c r="G311" s="26" t="s">
        <v>5227</v>
      </c>
      <c r="H311" s="26" t="s">
        <v>5228</v>
      </c>
      <c r="I311" s="26" t="s">
        <v>4857</v>
      </c>
      <c r="J311" s="26">
        <v>1</v>
      </c>
      <c r="K311" s="26" t="s">
        <v>4517</v>
      </c>
      <c r="L311" s="26" t="s">
        <v>1870</v>
      </c>
      <c r="M311" s="26">
        <v>272</v>
      </c>
    </row>
    <row r="312" spans="1:13">
      <c r="A312" s="26" t="s">
        <v>4510</v>
      </c>
      <c r="B312" s="26" t="s">
        <v>4990</v>
      </c>
      <c r="C312" s="26" t="s">
        <v>4538</v>
      </c>
      <c r="D312" s="26" t="s">
        <v>4513</v>
      </c>
      <c r="E312" s="26" t="s">
        <v>4513</v>
      </c>
      <c r="F312" s="26" t="s">
        <v>2172</v>
      </c>
      <c r="G312" s="26" t="s">
        <v>5229</v>
      </c>
      <c r="H312" s="26" t="s">
        <v>5230</v>
      </c>
      <c r="I312" s="26" t="s">
        <v>5231</v>
      </c>
      <c r="J312" s="26">
        <v>0.1</v>
      </c>
      <c r="K312" s="26" t="s">
        <v>517</v>
      </c>
      <c r="L312" s="26" t="s">
        <v>1888</v>
      </c>
      <c r="M312" s="26">
        <v>272</v>
      </c>
    </row>
    <row r="313" spans="1:13">
      <c r="A313" s="26" t="s">
        <v>4510</v>
      </c>
      <c r="B313" s="26" t="s">
        <v>4990</v>
      </c>
      <c r="C313" s="26" t="s">
        <v>4542</v>
      </c>
      <c r="D313" s="26" t="s">
        <v>4513</v>
      </c>
      <c r="E313" s="26" t="s">
        <v>4513</v>
      </c>
      <c r="F313" s="26" t="s">
        <v>2172</v>
      </c>
      <c r="G313" s="26" t="s">
        <v>5232</v>
      </c>
      <c r="H313" s="26" t="s">
        <v>5230</v>
      </c>
      <c r="I313" s="26" t="s">
        <v>5233</v>
      </c>
      <c r="J313" s="26">
        <v>81.8</v>
      </c>
      <c r="K313" s="26" t="s">
        <v>517</v>
      </c>
      <c r="L313" s="26" t="s">
        <v>1885</v>
      </c>
      <c r="M313" s="26">
        <v>272</v>
      </c>
    </row>
    <row r="314" spans="1:13">
      <c r="A314" s="26" t="s">
        <v>4510</v>
      </c>
      <c r="B314" s="26" t="s">
        <v>4990</v>
      </c>
      <c r="C314" s="26" t="s">
        <v>4547</v>
      </c>
      <c r="D314" s="26" t="s">
        <v>4513</v>
      </c>
      <c r="E314" s="26" t="s">
        <v>4513</v>
      </c>
      <c r="F314" s="26" t="s">
        <v>2172</v>
      </c>
      <c r="G314" s="26" t="s">
        <v>5234</v>
      </c>
      <c r="H314" s="26" t="s">
        <v>5235</v>
      </c>
      <c r="I314" s="26" t="s">
        <v>4857</v>
      </c>
      <c r="J314" s="26">
        <v>7</v>
      </c>
      <c r="K314" s="26" t="s">
        <v>4517</v>
      </c>
      <c r="L314" s="26" t="s">
        <v>1876</v>
      </c>
      <c r="M314" s="26">
        <v>272</v>
      </c>
    </row>
    <row r="315" spans="1:13">
      <c r="A315" s="26" t="s">
        <v>4510</v>
      </c>
      <c r="B315" s="26" t="s">
        <v>4990</v>
      </c>
      <c r="C315" s="26" t="s">
        <v>4552</v>
      </c>
      <c r="D315" s="26" t="s">
        <v>4513</v>
      </c>
      <c r="E315" s="26" t="s">
        <v>4513</v>
      </c>
      <c r="F315" s="26" t="s">
        <v>2172</v>
      </c>
      <c r="G315" s="26" t="s">
        <v>5236</v>
      </c>
      <c r="H315" s="26" t="s">
        <v>5237</v>
      </c>
      <c r="I315" s="26" t="s">
        <v>5238</v>
      </c>
      <c r="J315" s="26">
        <v>2</v>
      </c>
      <c r="K315" s="26" t="s">
        <v>4517</v>
      </c>
      <c r="L315" s="26" t="s">
        <v>5239</v>
      </c>
      <c r="M315" s="26">
        <v>272</v>
      </c>
    </row>
    <row r="316" spans="1:13">
      <c r="A316" s="26" t="s">
        <v>4510</v>
      </c>
      <c r="B316" s="26" t="s">
        <v>4990</v>
      </c>
      <c r="C316" s="26" t="s">
        <v>4556</v>
      </c>
      <c r="D316" s="26" t="s">
        <v>4513</v>
      </c>
      <c r="E316" s="26" t="s">
        <v>4513</v>
      </c>
      <c r="F316" s="26" t="s">
        <v>2172</v>
      </c>
      <c r="G316" s="26" t="s">
        <v>5240</v>
      </c>
      <c r="H316" s="26" t="s">
        <v>5241</v>
      </c>
      <c r="I316" s="26" t="s">
        <v>4857</v>
      </c>
      <c r="J316" s="26">
        <v>4</v>
      </c>
      <c r="K316" s="26" t="s">
        <v>4517</v>
      </c>
      <c r="L316" s="26" t="s">
        <v>1873</v>
      </c>
      <c r="M316" s="26">
        <v>272</v>
      </c>
    </row>
    <row r="317" spans="1:13" ht="27.6">
      <c r="A317" s="26" t="s">
        <v>4510</v>
      </c>
      <c r="B317" s="26" t="s">
        <v>4990</v>
      </c>
      <c r="C317" s="26" t="s">
        <v>4558</v>
      </c>
      <c r="D317" s="26" t="s">
        <v>4513</v>
      </c>
      <c r="E317" s="26" t="s">
        <v>4513</v>
      </c>
      <c r="F317" s="26" t="s">
        <v>2172</v>
      </c>
      <c r="G317" s="26" t="s">
        <v>5242</v>
      </c>
      <c r="H317" s="26" t="s">
        <v>5243</v>
      </c>
      <c r="I317" s="26" t="s">
        <v>4857</v>
      </c>
      <c r="J317" s="26">
        <v>6</v>
      </c>
      <c r="K317" s="26" t="s">
        <v>4517</v>
      </c>
      <c r="L317" s="26" t="s">
        <v>1873</v>
      </c>
      <c r="M317" s="26">
        <v>272</v>
      </c>
    </row>
    <row r="318" spans="1:13">
      <c r="A318" s="26" t="s">
        <v>4510</v>
      </c>
      <c r="B318" s="26" t="s">
        <v>4990</v>
      </c>
      <c r="C318" s="26" t="s">
        <v>4512</v>
      </c>
      <c r="D318" s="26" t="s">
        <v>4513</v>
      </c>
      <c r="E318" s="26" t="s">
        <v>4513</v>
      </c>
      <c r="F318" s="26" t="s">
        <v>2172</v>
      </c>
      <c r="G318" s="26" t="s">
        <v>5244</v>
      </c>
      <c r="H318" s="26" t="s">
        <v>5245</v>
      </c>
      <c r="I318" s="26" t="s">
        <v>4857</v>
      </c>
      <c r="J318" s="26">
        <v>3</v>
      </c>
      <c r="K318" s="26" t="s">
        <v>4517</v>
      </c>
      <c r="L318" s="26" t="s">
        <v>5246</v>
      </c>
      <c r="M318" s="26">
        <v>272</v>
      </c>
    </row>
    <row r="319" spans="1:13">
      <c r="A319" s="26" t="s">
        <v>4510</v>
      </c>
      <c r="B319" s="26" t="s">
        <v>4990</v>
      </c>
      <c r="C319" s="26" t="s">
        <v>4519</v>
      </c>
      <c r="D319" s="26" t="s">
        <v>4513</v>
      </c>
      <c r="E319" s="26" t="s">
        <v>4513</v>
      </c>
      <c r="F319" s="26" t="s">
        <v>2172</v>
      </c>
      <c r="G319" s="26" t="s">
        <v>5247</v>
      </c>
      <c r="H319" s="26" t="s">
        <v>5248</v>
      </c>
      <c r="I319" s="26" t="s">
        <v>5249</v>
      </c>
      <c r="J319" s="26">
        <v>2</v>
      </c>
      <c r="K319" s="26" t="s">
        <v>4517</v>
      </c>
      <c r="L319" s="26" t="s">
        <v>1891</v>
      </c>
      <c r="M319" s="26">
        <v>272</v>
      </c>
    </row>
    <row r="320" spans="1:13" ht="27.6">
      <c r="A320" s="26" t="s">
        <v>4510</v>
      </c>
      <c r="B320" s="26" t="s">
        <v>4990</v>
      </c>
      <c r="C320" s="26" t="s">
        <v>4522</v>
      </c>
      <c r="D320" s="26"/>
      <c r="E320" s="26"/>
      <c r="F320" s="26"/>
      <c r="G320" s="26"/>
      <c r="H320" s="26" t="s">
        <v>4513</v>
      </c>
      <c r="I320" s="26" t="s">
        <v>4513</v>
      </c>
      <c r="J320" s="26"/>
      <c r="K320" s="26" t="s">
        <v>5250</v>
      </c>
      <c r="L320" s="26" t="s">
        <v>5251</v>
      </c>
      <c r="M320" s="26">
        <v>272</v>
      </c>
    </row>
    <row r="321" spans="1:13">
      <c r="A321" s="26" t="s">
        <v>4510</v>
      </c>
      <c r="B321" s="26" t="s">
        <v>4990</v>
      </c>
      <c r="C321" s="26" t="s">
        <v>4525</v>
      </c>
      <c r="D321" s="26" t="s">
        <v>4513</v>
      </c>
      <c r="E321" s="26" t="s">
        <v>4513</v>
      </c>
      <c r="F321" s="26" t="s">
        <v>2172</v>
      </c>
      <c r="G321" s="26" t="s">
        <v>5252</v>
      </c>
      <c r="H321" s="26" t="s">
        <v>5253</v>
      </c>
      <c r="I321" s="26" t="s">
        <v>5254</v>
      </c>
      <c r="J321" s="26">
        <v>2</v>
      </c>
      <c r="K321" s="26" t="s">
        <v>4517</v>
      </c>
      <c r="L321" s="26" t="s">
        <v>1894</v>
      </c>
      <c r="M321" s="26">
        <v>272</v>
      </c>
    </row>
    <row r="322" spans="1:13">
      <c r="A322" s="26" t="s">
        <v>4510</v>
      </c>
      <c r="B322" s="26" t="s">
        <v>4990</v>
      </c>
      <c r="C322" s="26" t="s">
        <v>4527</v>
      </c>
      <c r="D322" s="26" t="s">
        <v>4513</v>
      </c>
      <c r="E322" s="26" t="s">
        <v>4513</v>
      </c>
      <c r="F322" s="26" t="s">
        <v>2172</v>
      </c>
      <c r="G322" s="26" t="s">
        <v>5255</v>
      </c>
      <c r="H322" s="26" t="s">
        <v>5256</v>
      </c>
      <c r="I322" s="26" t="s">
        <v>5257</v>
      </c>
      <c r="J322" s="26">
        <v>4</v>
      </c>
      <c r="K322" s="26" t="s">
        <v>4517</v>
      </c>
      <c r="L322" s="26" t="s">
        <v>5258</v>
      </c>
      <c r="M322" s="26">
        <v>272</v>
      </c>
    </row>
    <row r="323" spans="1:13">
      <c r="A323" s="26" t="s">
        <v>4510</v>
      </c>
      <c r="B323" s="26" t="s">
        <v>4990</v>
      </c>
      <c r="C323" s="26" t="s">
        <v>4531</v>
      </c>
      <c r="D323" s="26" t="s">
        <v>4513</v>
      </c>
      <c r="E323" s="26" t="s">
        <v>4513</v>
      </c>
      <c r="F323" s="26" t="s">
        <v>2172</v>
      </c>
      <c r="G323" s="26" t="s">
        <v>5259</v>
      </c>
      <c r="H323" s="26" t="s">
        <v>5260</v>
      </c>
      <c r="I323" s="26" t="s">
        <v>4857</v>
      </c>
      <c r="J323" s="26">
        <v>2</v>
      </c>
      <c r="K323" s="26" t="s">
        <v>4517</v>
      </c>
      <c r="L323" s="26" t="s">
        <v>5261</v>
      </c>
      <c r="M323" s="26">
        <v>272</v>
      </c>
    </row>
    <row r="324" spans="1:13" ht="27.6">
      <c r="A324" s="26" t="s">
        <v>4510</v>
      </c>
      <c r="B324" s="26" t="s">
        <v>4990</v>
      </c>
      <c r="C324" s="26" t="s">
        <v>4534</v>
      </c>
      <c r="D324" s="26"/>
      <c r="E324" s="26"/>
      <c r="F324" s="26"/>
      <c r="G324" s="26"/>
      <c r="H324" s="26" t="s">
        <v>4513</v>
      </c>
      <c r="I324" s="26" t="s">
        <v>4513</v>
      </c>
      <c r="J324" s="26"/>
      <c r="K324" s="26" t="s">
        <v>5262</v>
      </c>
      <c r="L324" s="26" t="s">
        <v>5263</v>
      </c>
      <c r="M324" s="26">
        <v>272</v>
      </c>
    </row>
    <row r="325" spans="1:13">
      <c r="A325" s="26" t="s">
        <v>4510</v>
      </c>
      <c r="B325" s="26" t="s">
        <v>4990</v>
      </c>
      <c r="C325" s="26" t="s">
        <v>4538</v>
      </c>
      <c r="D325" s="26"/>
      <c r="E325" s="26"/>
      <c r="F325" s="26"/>
      <c r="G325" s="26"/>
      <c r="H325" s="26" t="s">
        <v>4513</v>
      </c>
      <c r="I325" s="26" t="s">
        <v>4513</v>
      </c>
      <c r="J325" s="26"/>
      <c r="K325" s="26" t="s">
        <v>5264</v>
      </c>
      <c r="L325" s="26" t="s">
        <v>5265</v>
      </c>
      <c r="M325" s="26">
        <v>272</v>
      </c>
    </row>
    <row r="326" spans="1:13">
      <c r="A326" s="26" t="s">
        <v>4510</v>
      </c>
      <c r="B326" s="26" t="s">
        <v>4990</v>
      </c>
      <c r="C326" s="26" t="s">
        <v>4542</v>
      </c>
      <c r="D326" s="26" t="s">
        <v>4513</v>
      </c>
      <c r="E326" s="26" t="s">
        <v>4513</v>
      </c>
      <c r="F326" s="26" t="s">
        <v>2172</v>
      </c>
      <c r="G326" s="26" t="s">
        <v>5266</v>
      </c>
      <c r="H326" s="26" t="s">
        <v>5267</v>
      </c>
      <c r="I326" s="26" t="s">
        <v>5268</v>
      </c>
      <c r="J326" s="26">
        <v>2</v>
      </c>
      <c r="K326" s="26" t="s">
        <v>4517</v>
      </c>
      <c r="L326" s="26" t="s">
        <v>5261</v>
      </c>
      <c r="M326" s="26">
        <v>272</v>
      </c>
    </row>
    <row r="327" spans="1:13">
      <c r="A327" s="26" t="s">
        <v>4510</v>
      </c>
      <c r="B327" s="26" t="s">
        <v>4990</v>
      </c>
      <c r="C327" s="26" t="s">
        <v>4547</v>
      </c>
      <c r="D327" s="26" t="s">
        <v>4513</v>
      </c>
      <c r="E327" s="26" t="s">
        <v>4513</v>
      </c>
      <c r="F327" s="26" t="s">
        <v>2172</v>
      </c>
      <c r="G327" s="26" t="s">
        <v>5269</v>
      </c>
      <c r="H327" s="26" t="s">
        <v>5270</v>
      </c>
      <c r="I327" s="26" t="s">
        <v>4516</v>
      </c>
      <c r="J327" s="26">
        <v>2</v>
      </c>
      <c r="K327" s="26" t="s">
        <v>4517</v>
      </c>
      <c r="L327" s="26" t="s">
        <v>5261</v>
      </c>
      <c r="M327" s="26">
        <v>272</v>
      </c>
    </row>
    <row r="328" spans="1:13">
      <c r="A328" s="26" t="s">
        <v>4510</v>
      </c>
      <c r="B328" s="26" t="s">
        <v>4990</v>
      </c>
      <c r="C328" s="26" t="s">
        <v>4552</v>
      </c>
      <c r="D328" s="26" t="s">
        <v>4513</v>
      </c>
      <c r="E328" s="26" t="s">
        <v>4513</v>
      </c>
      <c r="F328" s="26" t="s">
        <v>2172</v>
      </c>
      <c r="G328" s="26" t="s">
        <v>5271</v>
      </c>
      <c r="H328" s="26" t="s">
        <v>5270</v>
      </c>
      <c r="I328" s="26" t="s">
        <v>4857</v>
      </c>
      <c r="J328" s="26">
        <v>1</v>
      </c>
      <c r="K328" s="26" t="s">
        <v>4517</v>
      </c>
      <c r="L328" s="26" t="s">
        <v>5261</v>
      </c>
      <c r="M328" s="26">
        <v>272</v>
      </c>
    </row>
    <row r="329" spans="1:13" ht="41.4">
      <c r="A329" s="26" t="s">
        <v>4510</v>
      </c>
      <c r="B329" s="26" t="s">
        <v>4990</v>
      </c>
      <c r="C329" s="26" t="s">
        <v>4556</v>
      </c>
      <c r="D329" s="26"/>
      <c r="E329" s="26"/>
      <c r="F329" s="26"/>
      <c r="G329" s="26"/>
      <c r="H329" s="26" t="s">
        <v>4513</v>
      </c>
      <c r="I329" s="26" t="s">
        <v>4513</v>
      </c>
      <c r="J329" s="26"/>
      <c r="K329" s="26" t="s">
        <v>5272</v>
      </c>
      <c r="L329" s="26" t="s">
        <v>5273</v>
      </c>
      <c r="M329" s="26">
        <v>272</v>
      </c>
    </row>
    <row r="330" spans="1:13">
      <c r="A330" s="26" t="s">
        <v>4510</v>
      </c>
      <c r="B330" s="26" t="s">
        <v>4964</v>
      </c>
      <c r="C330" s="26" t="s">
        <v>4512</v>
      </c>
      <c r="D330" s="26" t="s">
        <v>4513</v>
      </c>
      <c r="E330" s="26" t="s">
        <v>4513</v>
      </c>
      <c r="F330" s="26" t="s">
        <v>2172</v>
      </c>
      <c r="G330" s="26" t="s">
        <v>5274</v>
      </c>
      <c r="H330" s="26" t="s">
        <v>5275</v>
      </c>
      <c r="I330" s="26" t="s">
        <v>4857</v>
      </c>
      <c r="J330" s="26">
        <v>6</v>
      </c>
      <c r="K330" s="26" t="s">
        <v>4517</v>
      </c>
      <c r="L330" s="26" t="s">
        <v>1858</v>
      </c>
      <c r="M330" s="26">
        <v>272</v>
      </c>
    </row>
    <row r="331" spans="1:13">
      <c r="A331" s="26" t="s">
        <v>4510</v>
      </c>
      <c r="B331" s="26" t="s">
        <v>4964</v>
      </c>
      <c r="C331" s="26" t="s">
        <v>4519</v>
      </c>
      <c r="D331" s="26" t="s">
        <v>4513</v>
      </c>
      <c r="E331" s="26" t="s">
        <v>4513</v>
      </c>
      <c r="F331" s="26" t="s">
        <v>2172</v>
      </c>
      <c r="G331" s="26" t="s">
        <v>5276</v>
      </c>
      <c r="H331" s="26" t="s">
        <v>5277</v>
      </c>
      <c r="I331" s="26" t="s">
        <v>4857</v>
      </c>
      <c r="J331" s="26">
        <v>2</v>
      </c>
      <c r="K331" s="26" t="s">
        <v>4517</v>
      </c>
      <c r="L331" s="26" t="s">
        <v>1852</v>
      </c>
      <c r="M331" s="26">
        <v>272</v>
      </c>
    </row>
    <row r="332" spans="1:13">
      <c r="A332" s="26" t="s">
        <v>4510</v>
      </c>
      <c r="B332" s="26" t="s">
        <v>4964</v>
      </c>
      <c r="C332" s="26" t="s">
        <v>4522</v>
      </c>
      <c r="D332" s="26" t="s">
        <v>4513</v>
      </c>
      <c r="E332" s="26" t="s">
        <v>4513</v>
      </c>
      <c r="F332" s="26" t="s">
        <v>2172</v>
      </c>
      <c r="G332" s="26" t="s">
        <v>5278</v>
      </c>
      <c r="H332" s="26" t="s">
        <v>5279</v>
      </c>
      <c r="I332" s="26" t="s">
        <v>4857</v>
      </c>
      <c r="J332" s="26">
        <v>1</v>
      </c>
      <c r="K332" s="26" t="s">
        <v>4517</v>
      </c>
      <c r="L332" s="26" t="s">
        <v>1855</v>
      </c>
      <c r="M332" s="26">
        <v>272</v>
      </c>
    </row>
    <row r="333" spans="1:13">
      <c r="A333" s="26" t="s">
        <v>4510</v>
      </c>
      <c r="B333" s="26" t="s">
        <v>4964</v>
      </c>
      <c r="C333" s="26" t="s">
        <v>4512</v>
      </c>
      <c r="D333" s="26" t="s">
        <v>4513</v>
      </c>
      <c r="E333" s="26" t="s">
        <v>4513</v>
      </c>
      <c r="F333" s="26" t="s">
        <v>2172</v>
      </c>
      <c r="G333" s="26" t="s">
        <v>5280</v>
      </c>
      <c r="H333" s="26" t="s">
        <v>5281</v>
      </c>
      <c r="I333" s="26" t="s">
        <v>5282</v>
      </c>
      <c r="J333" s="26">
        <v>2</v>
      </c>
      <c r="K333" s="26" t="s">
        <v>4517</v>
      </c>
      <c r="L333" s="26" t="s">
        <v>5283</v>
      </c>
      <c r="M333" s="26">
        <v>272</v>
      </c>
    </row>
    <row r="334" spans="1:13">
      <c r="A334" s="26" t="s">
        <v>4510</v>
      </c>
      <c r="B334" s="26" t="s">
        <v>4964</v>
      </c>
      <c r="C334" s="26" t="s">
        <v>4512</v>
      </c>
      <c r="D334" s="26" t="s">
        <v>4513</v>
      </c>
      <c r="E334" s="26" t="s">
        <v>4513</v>
      </c>
      <c r="F334" s="26" t="s">
        <v>2172</v>
      </c>
      <c r="G334" s="26" t="s">
        <v>5284</v>
      </c>
      <c r="H334" s="26" t="s">
        <v>5285</v>
      </c>
      <c r="I334" s="26" t="s">
        <v>5286</v>
      </c>
      <c r="J334" s="26">
        <v>13</v>
      </c>
      <c r="K334" s="26" t="s">
        <v>4517</v>
      </c>
      <c r="L334" s="26" t="s">
        <v>5287</v>
      </c>
      <c r="M334" s="26">
        <v>272</v>
      </c>
    </row>
    <row r="335" spans="1:13">
      <c r="A335" s="26" t="s">
        <v>4510</v>
      </c>
      <c r="B335" s="26" t="s">
        <v>4964</v>
      </c>
      <c r="C335" s="26" t="s">
        <v>4519</v>
      </c>
      <c r="D335" s="26" t="s">
        <v>4513</v>
      </c>
      <c r="E335" s="26" t="s">
        <v>4513</v>
      </c>
      <c r="F335" s="26" t="s">
        <v>2172</v>
      </c>
      <c r="G335" s="26" t="s">
        <v>5288</v>
      </c>
      <c r="H335" s="26" t="s">
        <v>5289</v>
      </c>
      <c r="I335" s="26" t="s">
        <v>5290</v>
      </c>
      <c r="J335" s="26">
        <v>5</v>
      </c>
      <c r="K335" s="26" t="s">
        <v>4517</v>
      </c>
      <c r="L335" s="26" t="s">
        <v>5291</v>
      </c>
      <c r="M335" s="26">
        <v>272</v>
      </c>
    </row>
    <row r="336" spans="1:13">
      <c r="A336" s="26" t="s">
        <v>4510</v>
      </c>
      <c r="B336" s="26" t="s">
        <v>4964</v>
      </c>
      <c r="C336" s="26" t="s">
        <v>4522</v>
      </c>
      <c r="D336" s="26" t="s">
        <v>4513</v>
      </c>
      <c r="E336" s="26" t="s">
        <v>4513</v>
      </c>
      <c r="F336" s="26" t="s">
        <v>2172</v>
      </c>
      <c r="G336" s="26" t="s">
        <v>5292</v>
      </c>
      <c r="H336" s="26" t="s">
        <v>5289</v>
      </c>
      <c r="I336" s="26" t="s">
        <v>5293</v>
      </c>
      <c r="J336" s="26">
        <v>1</v>
      </c>
      <c r="K336" s="26" t="s">
        <v>4517</v>
      </c>
      <c r="L336" s="26" t="s">
        <v>5291</v>
      </c>
      <c r="M336" s="26">
        <v>272</v>
      </c>
    </row>
    <row r="337" spans="1:13">
      <c r="A337" s="26" t="s">
        <v>4510</v>
      </c>
      <c r="B337" s="26" t="s">
        <v>4964</v>
      </c>
      <c r="C337" s="26" t="s">
        <v>4525</v>
      </c>
      <c r="D337" s="26" t="s">
        <v>4513</v>
      </c>
      <c r="E337" s="26" t="s">
        <v>4513</v>
      </c>
      <c r="F337" s="26" t="s">
        <v>2172</v>
      </c>
      <c r="G337" s="26" t="s">
        <v>5294</v>
      </c>
      <c r="H337" s="26" t="s">
        <v>5295</v>
      </c>
      <c r="I337" s="26" t="s">
        <v>5296</v>
      </c>
      <c r="J337" s="26">
        <v>7</v>
      </c>
      <c r="K337" s="26" t="s">
        <v>4517</v>
      </c>
      <c r="L337" s="26" t="s">
        <v>5297</v>
      </c>
      <c r="M337" s="26">
        <v>272</v>
      </c>
    </row>
    <row r="338" spans="1:13">
      <c r="A338" s="26" t="s">
        <v>4510</v>
      </c>
      <c r="B338" s="26" t="s">
        <v>4964</v>
      </c>
      <c r="C338" s="26" t="s">
        <v>4512</v>
      </c>
      <c r="D338" s="26" t="s">
        <v>4513</v>
      </c>
      <c r="E338" s="26" t="s">
        <v>4513</v>
      </c>
      <c r="F338" s="26" t="s">
        <v>2172</v>
      </c>
      <c r="G338" s="26" t="s">
        <v>5298</v>
      </c>
      <c r="H338" s="26" t="s">
        <v>5299</v>
      </c>
      <c r="I338" s="26" t="s">
        <v>5300</v>
      </c>
      <c r="J338" s="26">
        <v>216.2</v>
      </c>
      <c r="K338" s="26" t="s">
        <v>517</v>
      </c>
      <c r="L338" s="26" t="s">
        <v>5301</v>
      </c>
      <c r="M338" s="26">
        <v>272</v>
      </c>
    </row>
    <row r="339" spans="1:13">
      <c r="A339" s="26" t="s">
        <v>4510</v>
      </c>
      <c r="B339" s="26" t="s">
        <v>4964</v>
      </c>
      <c r="C339" s="26" t="s">
        <v>4512</v>
      </c>
      <c r="D339" s="26" t="s">
        <v>4513</v>
      </c>
      <c r="E339" s="26" t="s">
        <v>4513</v>
      </c>
      <c r="F339" s="26" t="s">
        <v>2172</v>
      </c>
      <c r="G339" s="26" t="s">
        <v>5302</v>
      </c>
      <c r="H339" s="26" t="s">
        <v>5303</v>
      </c>
      <c r="I339" s="26" t="s">
        <v>5304</v>
      </c>
      <c r="J339" s="26">
        <v>1</v>
      </c>
      <c r="K339" s="26" t="s">
        <v>4517</v>
      </c>
      <c r="L339" s="26" t="s">
        <v>5305</v>
      </c>
      <c r="M339" s="26">
        <v>272</v>
      </c>
    </row>
    <row r="340" spans="1:13">
      <c r="A340" s="26" t="s">
        <v>4510</v>
      </c>
      <c r="B340" s="26" t="s">
        <v>4964</v>
      </c>
      <c r="C340" s="26" t="s">
        <v>4512</v>
      </c>
      <c r="D340" s="26" t="s">
        <v>4513</v>
      </c>
      <c r="E340" s="26" t="s">
        <v>4513</v>
      </c>
      <c r="F340" s="26" t="s">
        <v>2172</v>
      </c>
      <c r="G340" s="26" t="s">
        <v>5306</v>
      </c>
      <c r="H340" s="26" t="s">
        <v>5307</v>
      </c>
      <c r="I340" s="26" t="s">
        <v>5308</v>
      </c>
      <c r="J340" s="26">
        <v>14</v>
      </c>
      <c r="K340" s="26" t="s">
        <v>4517</v>
      </c>
      <c r="L340" s="26" t="s">
        <v>1265</v>
      </c>
      <c r="M340" s="26">
        <v>272</v>
      </c>
    </row>
    <row r="341" spans="1:13">
      <c r="A341" s="26" t="s">
        <v>4510</v>
      </c>
      <c r="B341" s="26" t="s">
        <v>4964</v>
      </c>
      <c r="C341" s="26" t="s">
        <v>4512</v>
      </c>
      <c r="D341" s="26" t="s">
        <v>4513</v>
      </c>
      <c r="E341" s="26" t="s">
        <v>4513</v>
      </c>
      <c r="F341" s="26" t="s">
        <v>2172</v>
      </c>
      <c r="G341" s="26" t="s">
        <v>5309</v>
      </c>
      <c r="H341" s="26" t="s">
        <v>5090</v>
      </c>
      <c r="I341" s="26" t="s">
        <v>5091</v>
      </c>
      <c r="J341" s="26">
        <v>10</v>
      </c>
      <c r="K341" s="26" t="s">
        <v>4517</v>
      </c>
      <c r="L341" s="26" t="s">
        <v>5092</v>
      </c>
      <c r="M341" s="26">
        <v>272</v>
      </c>
    </row>
    <row r="342" spans="1:13">
      <c r="A342" s="26" t="s">
        <v>4510</v>
      </c>
      <c r="B342" s="26" t="s">
        <v>4964</v>
      </c>
      <c r="C342" s="26" t="s">
        <v>4519</v>
      </c>
      <c r="D342" s="26" t="s">
        <v>4513</v>
      </c>
      <c r="E342" s="26" t="s">
        <v>4513</v>
      </c>
      <c r="F342" s="26" t="s">
        <v>2172</v>
      </c>
      <c r="G342" s="26" t="s">
        <v>5310</v>
      </c>
      <c r="H342" s="26" t="s">
        <v>5090</v>
      </c>
      <c r="I342" s="26" t="s">
        <v>5311</v>
      </c>
      <c r="J342" s="26">
        <v>6</v>
      </c>
      <c r="K342" s="26" t="s">
        <v>4517</v>
      </c>
      <c r="L342" s="26" t="s">
        <v>5092</v>
      </c>
      <c r="M342" s="26">
        <v>272</v>
      </c>
    </row>
    <row r="343" spans="1:13">
      <c r="A343" s="26" t="s">
        <v>4510</v>
      </c>
      <c r="B343" s="26" t="s">
        <v>4964</v>
      </c>
      <c r="C343" s="26" t="s">
        <v>4522</v>
      </c>
      <c r="D343" s="26" t="s">
        <v>4513</v>
      </c>
      <c r="E343" s="26" t="s">
        <v>4513</v>
      </c>
      <c r="F343" s="26" t="s">
        <v>2172</v>
      </c>
      <c r="G343" s="26" t="s">
        <v>5312</v>
      </c>
      <c r="H343" s="26" t="s">
        <v>5090</v>
      </c>
      <c r="I343" s="26" t="s">
        <v>5313</v>
      </c>
      <c r="J343" s="26">
        <v>6</v>
      </c>
      <c r="K343" s="26" t="s">
        <v>4517</v>
      </c>
      <c r="L343" s="26" t="s">
        <v>5092</v>
      </c>
      <c r="M343" s="26">
        <v>272</v>
      </c>
    </row>
    <row r="344" spans="1:13">
      <c r="A344" s="26" t="s">
        <v>4510</v>
      </c>
      <c r="B344" s="26" t="s">
        <v>4964</v>
      </c>
      <c r="C344" s="26" t="s">
        <v>4525</v>
      </c>
      <c r="D344" s="26" t="s">
        <v>4513</v>
      </c>
      <c r="E344" s="26" t="s">
        <v>4513</v>
      </c>
      <c r="F344" s="26" t="s">
        <v>2172</v>
      </c>
      <c r="G344" s="26" t="s">
        <v>5314</v>
      </c>
      <c r="H344" s="26" t="s">
        <v>5090</v>
      </c>
      <c r="I344" s="26" t="s">
        <v>5315</v>
      </c>
      <c r="J344" s="26">
        <v>6</v>
      </c>
      <c r="K344" s="26" t="s">
        <v>4517</v>
      </c>
      <c r="L344" s="26" t="s">
        <v>5092</v>
      </c>
      <c r="M344" s="26">
        <v>272</v>
      </c>
    </row>
    <row r="345" spans="1:13">
      <c r="A345" s="26" t="s">
        <v>4510</v>
      </c>
      <c r="B345" s="26" t="s">
        <v>4964</v>
      </c>
      <c r="C345" s="26" t="s">
        <v>4527</v>
      </c>
      <c r="D345" s="26" t="s">
        <v>4513</v>
      </c>
      <c r="E345" s="26" t="s">
        <v>4513</v>
      </c>
      <c r="F345" s="26" t="s">
        <v>2172</v>
      </c>
      <c r="G345" s="26" t="s">
        <v>5316</v>
      </c>
      <c r="H345" s="26" t="s">
        <v>5090</v>
      </c>
      <c r="I345" s="26" t="s">
        <v>5317</v>
      </c>
      <c r="J345" s="26">
        <v>6</v>
      </c>
      <c r="K345" s="26" t="s">
        <v>4517</v>
      </c>
      <c r="L345" s="26" t="s">
        <v>5092</v>
      </c>
      <c r="M345" s="26">
        <v>272</v>
      </c>
    </row>
    <row r="346" spans="1:13">
      <c r="A346" s="26" t="s">
        <v>4510</v>
      </c>
      <c r="B346" s="26" t="s">
        <v>4964</v>
      </c>
      <c r="C346" s="26" t="s">
        <v>4531</v>
      </c>
      <c r="D346" s="26" t="s">
        <v>4513</v>
      </c>
      <c r="E346" s="26" t="s">
        <v>4513</v>
      </c>
      <c r="F346" s="26" t="s">
        <v>2172</v>
      </c>
      <c r="G346" s="26" t="s">
        <v>5318</v>
      </c>
      <c r="H346" s="26" t="s">
        <v>5319</v>
      </c>
      <c r="I346" s="26" t="s">
        <v>5162</v>
      </c>
      <c r="J346" s="26">
        <v>179.6</v>
      </c>
      <c r="K346" s="26" t="s">
        <v>517</v>
      </c>
      <c r="L346" s="26" t="s">
        <v>5320</v>
      </c>
      <c r="M346" s="26">
        <v>272</v>
      </c>
    </row>
    <row r="347" spans="1:13">
      <c r="A347" s="26" t="s">
        <v>4510</v>
      </c>
      <c r="B347" s="26" t="s">
        <v>4964</v>
      </c>
      <c r="C347" s="26" t="s">
        <v>4534</v>
      </c>
      <c r="D347" s="26" t="s">
        <v>4513</v>
      </c>
      <c r="E347" s="26" t="s">
        <v>4513</v>
      </c>
      <c r="F347" s="26" t="s">
        <v>2172</v>
      </c>
      <c r="G347" s="26" t="s">
        <v>5321</v>
      </c>
      <c r="H347" s="26" t="s">
        <v>5319</v>
      </c>
      <c r="I347" s="26" t="s">
        <v>5165</v>
      </c>
      <c r="J347" s="26">
        <v>59.4</v>
      </c>
      <c r="K347" s="26" t="s">
        <v>517</v>
      </c>
      <c r="L347" s="26" t="s">
        <v>5322</v>
      </c>
      <c r="M347" s="26">
        <v>272</v>
      </c>
    </row>
    <row r="348" spans="1:13">
      <c r="A348" s="26" t="s">
        <v>4510</v>
      </c>
      <c r="B348" s="26" t="s">
        <v>4964</v>
      </c>
      <c r="C348" s="26" t="s">
        <v>4538</v>
      </c>
      <c r="D348" s="26" t="s">
        <v>4513</v>
      </c>
      <c r="E348" s="26" t="s">
        <v>4513</v>
      </c>
      <c r="F348" s="26" t="s">
        <v>2172</v>
      </c>
      <c r="G348" s="26" t="s">
        <v>5323</v>
      </c>
      <c r="H348" s="26" t="s">
        <v>5319</v>
      </c>
      <c r="I348" s="26" t="s">
        <v>5324</v>
      </c>
      <c r="J348" s="26">
        <v>46.6</v>
      </c>
      <c r="K348" s="26" t="s">
        <v>517</v>
      </c>
      <c r="L348" s="26" t="s">
        <v>5325</v>
      </c>
      <c r="M348" s="26">
        <v>272</v>
      </c>
    </row>
    <row r="349" spans="1:13">
      <c r="A349" s="26" t="s">
        <v>4510</v>
      </c>
      <c r="B349" s="26" t="s">
        <v>4964</v>
      </c>
      <c r="C349" s="26" t="s">
        <v>4542</v>
      </c>
      <c r="D349" s="26" t="s">
        <v>4513</v>
      </c>
      <c r="E349" s="26" t="s">
        <v>4513</v>
      </c>
      <c r="F349" s="26" t="s">
        <v>2172</v>
      </c>
      <c r="G349" s="26" t="s">
        <v>5326</v>
      </c>
      <c r="H349" s="26" t="s">
        <v>5319</v>
      </c>
      <c r="I349" s="26" t="s">
        <v>5315</v>
      </c>
      <c r="J349" s="26">
        <v>48.2</v>
      </c>
      <c r="K349" s="26" t="s">
        <v>517</v>
      </c>
      <c r="L349" s="26" t="s">
        <v>5327</v>
      </c>
      <c r="M349" s="26">
        <v>272</v>
      </c>
    </row>
    <row r="350" spans="1:13">
      <c r="A350" s="26" t="s">
        <v>4510</v>
      </c>
      <c r="B350" s="26" t="s">
        <v>4964</v>
      </c>
      <c r="C350" s="26" t="s">
        <v>4547</v>
      </c>
      <c r="D350" s="26" t="s">
        <v>4513</v>
      </c>
      <c r="E350" s="26" t="s">
        <v>4513</v>
      </c>
      <c r="F350" s="26" t="s">
        <v>2172</v>
      </c>
      <c r="G350" s="26" t="s">
        <v>5328</v>
      </c>
      <c r="H350" s="26" t="s">
        <v>5319</v>
      </c>
      <c r="I350" s="26" t="s">
        <v>5317</v>
      </c>
      <c r="J350" s="26">
        <v>48.7</v>
      </c>
      <c r="K350" s="26" t="s">
        <v>517</v>
      </c>
      <c r="L350" s="26" t="s">
        <v>5329</v>
      </c>
      <c r="M350" s="26">
        <v>272</v>
      </c>
    </row>
    <row r="351" spans="1:13">
      <c r="A351" s="26" t="s">
        <v>4510</v>
      </c>
      <c r="B351" s="26" t="s">
        <v>4964</v>
      </c>
      <c r="C351" s="26" t="s">
        <v>4512</v>
      </c>
      <c r="D351" s="26" t="s">
        <v>4513</v>
      </c>
      <c r="E351" s="26" t="s">
        <v>4513</v>
      </c>
      <c r="F351" s="26" t="s">
        <v>2172</v>
      </c>
      <c r="G351" s="26" t="s">
        <v>5089</v>
      </c>
      <c r="H351" s="26" t="s">
        <v>5090</v>
      </c>
      <c r="I351" s="26" t="s">
        <v>5091</v>
      </c>
      <c r="J351" s="26">
        <v>84</v>
      </c>
      <c r="K351" s="26" t="s">
        <v>4517</v>
      </c>
      <c r="L351" s="26" t="s">
        <v>5092</v>
      </c>
      <c r="M351" s="26">
        <v>273</v>
      </c>
    </row>
    <row r="352" spans="1:13">
      <c r="A352" s="26" t="s">
        <v>4510</v>
      </c>
      <c r="B352" s="26" t="s">
        <v>4964</v>
      </c>
      <c r="C352" s="26" t="s">
        <v>4519</v>
      </c>
      <c r="D352" s="26" t="s">
        <v>4513</v>
      </c>
      <c r="E352" s="26" t="s">
        <v>4513</v>
      </c>
      <c r="F352" s="26" t="s">
        <v>2172</v>
      </c>
      <c r="G352" s="26" t="s">
        <v>5330</v>
      </c>
      <c r="H352" s="26" t="s">
        <v>5090</v>
      </c>
      <c r="I352" s="26" t="s">
        <v>5311</v>
      </c>
      <c r="J352" s="26">
        <v>6</v>
      </c>
      <c r="K352" s="26" t="s">
        <v>4517</v>
      </c>
      <c r="L352" s="26" t="s">
        <v>5092</v>
      </c>
      <c r="M352" s="26">
        <v>273</v>
      </c>
    </row>
    <row r="353" spans="1:13">
      <c r="A353" s="26" t="s">
        <v>4510</v>
      </c>
      <c r="B353" s="26" t="s">
        <v>4964</v>
      </c>
      <c r="C353" s="26" t="s">
        <v>4522</v>
      </c>
      <c r="D353" s="26" t="s">
        <v>4513</v>
      </c>
      <c r="E353" s="26" t="s">
        <v>4513</v>
      </c>
      <c r="F353" s="26" t="s">
        <v>2172</v>
      </c>
      <c r="G353" s="26" t="s">
        <v>5331</v>
      </c>
      <c r="H353" s="26" t="s">
        <v>5332</v>
      </c>
      <c r="I353" s="26" t="s">
        <v>5333</v>
      </c>
      <c r="J353" s="26">
        <v>1</v>
      </c>
      <c r="K353" s="26" t="s">
        <v>4517</v>
      </c>
      <c r="L353" s="26" t="s">
        <v>5334</v>
      </c>
      <c r="M353" s="26">
        <v>273</v>
      </c>
    </row>
    <row r="354" spans="1:13">
      <c r="A354" s="26" t="s">
        <v>4510</v>
      </c>
      <c r="B354" s="26" t="s">
        <v>4964</v>
      </c>
      <c r="C354" s="26" t="s">
        <v>4525</v>
      </c>
      <c r="D354" s="26" t="s">
        <v>4513</v>
      </c>
      <c r="E354" s="26" t="s">
        <v>4513</v>
      </c>
      <c r="F354" s="26" t="s">
        <v>2172</v>
      </c>
      <c r="G354" s="26" t="s">
        <v>5331</v>
      </c>
      <c r="H354" s="26" t="s">
        <v>5332</v>
      </c>
      <c r="I354" s="26" t="s">
        <v>5335</v>
      </c>
      <c r="J354" s="26">
        <v>1</v>
      </c>
      <c r="K354" s="26" t="s">
        <v>4517</v>
      </c>
      <c r="L354" s="26" t="s">
        <v>5336</v>
      </c>
      <c r="M354" s="26">
        <v>273</v>
      </c>
    </row>
    <row r="355" spans="1:13">
      <c r="A355" s="26" t="s">
        <v>4510</v>
      </c>
      <c r="B355" s="26" t="s">
        <v>4964</v>
      </c>
      <c r="C355" s="26" t="s">
        <v>4527</v>
      </c>
      <c r="D355" s="26" t="s">
        <v>4513</v>
      </c>
      <c r="E355" s="26" t="s">
        <v>4513</v>
      </c>
      <c r="F355" s="26" t="s">
        <v>2172</v>
      </c>
      <c r="G355" s="26" t="s">
        <v>5100</v>
      </c>
      <c r="H355" s="26" t="s">
        <v>5101</v>
      </c>
      <c r="I355" s="26" t="s">
        <v>5102</v>
      </c>
      <c r="J355" s="26">
        <v>12</v>
      </c>
      <c r="K355" s="26" t="s">
        <v>4517</v>
      </c>
      <c r="L355" s="26" t="s">
        <v>1244</v>
      </c>
      <c r="M355" s="26">
        <v>273</v>
      </c>
    </row>
    <row r="356" spans="1:13">
      <c r="A356" s="26" t="s">
        <v>4510</v>
      </c>
      <c r="B356" s="26" t="s">
        <v>4964</v>
      </c>
      <c r="C356" s="26" t="s">
        <v>4531</v>
      </c>
      <c r="D356" s="26" t="s">
        <v>4513</v>
      </c>
      <c r="E356" s="26" t="s">
        <v>4513</v>
      </c>
      <c r="F356" s="26" t="s">
        <v>2172</v>
      </c>
      <c r="G356" s="26" t="s">
        <v>5104</v>
      </c>
      <c r="H356" s="26" t="s">
        <v>5105</v>
      </c>
      <c r="I356" s="26" t="s">
        <v>5102</v>
      </c>
      <c r="J356" s="26">
        <v>2</v>
      </c>
      <c r="K356" s="26" t="s">
        <v>4517</v>
      </c>
      <c r="L356" s="26" t="s">
        <v>1244</v>
      </c>
      <c r="M356" s="26">
        <v>273</v>
      </c>
    </row>
    <row r="357" spans="1:13">
      <c r="A357" s="26" t="s">
        <v>4510</v>
      </c>
      <c r="B357" s="26" t="s">
        <v>4964</v>
      </c>
      <c r="C357" s="26" t="s">
        <v>4534</v>
      </c>
      <c r="D357" s="26" t="s">
        <v>4513</v>
      </c>
      <c r="E357" s="26" t="s">
        <v>4513</v>
      </c>
      <c r="F357" s="26" t="s">
        <v>2172</v>
      </c>
      <c r="G357" s="26" t="s">
        <v>5337</v>
      </c>
      <c r="H357" s="26" t="s">
        <v>5105</v>
      </c>
      <c r="I357" s="26" t="s">
        <v>5338</v>
      </c>
      <c r="J357" s="26">
        <v>1</v>
      </c>
      <c r="K357" s="26" t="s">
        <v>4517</v>
      </c>
      <c r="L357" s="26" t="s">
        <v>1241</v>
      </c>
      <c r="M357" s="26">
        <v>273</v>
      </c>
    </row>
    <row r="358" spans="1:13">
      <c r="A358" s="26" t="s">
        <v>4510</v>
      </c>
      <c r="B358" s="26" t="s">
        <v>4964</v>
      </c>
      <c r="C358" s="26" t="s">
        <v>4538</v>
      </c>
      <c r="D358" s="26" t="s">
        <v>4513</v>
      </c>
      <c r="E358" s="26" t="s">
        <v>4513</v>
      </c>
      <c r="F358" s="26" t="s">
        <v>2172</v>
      </c>
      <c r="G358" s="26" t="s">
        <v>5106</v>
      </c>
      <c r="H358" s="26" t="s">
        <v>5107</v>
      </c>
      <c r="I358" s="26" t="s">
        <v>5102</v>
      </c>
      <c r="J358" s="26">
        <v>28</v>
      </c>
      <c r="K358" s="26" t="s">
        <v>4517</v>
      </c>
      <c r="L358" s="26" t="s">
        <v>5339</v>
      </c>
      <c r="M358" s="26">
        <v>273</v>
      </c>
    </row>
    <row r="359" spans="1:13">
      <c r="A359" s="26" t="s">
        <v>4510</v>
      </c>
      <c r="B359" s="26" t="s">
        <v>4964</v>
      </c>
      <c r="C359" s="26" t="s">
        <v>4542</v>
      </c>
      <c r="D359" s="26" t="s">
        <v>4513</v>
      </c>
      <c r="E359" s="26" t="s">
        <v>4513</v>
      </c>
      <c r="F359" s="26" t="s">
        <v>2172</v>
      </c>
      <c r="G359" s="26" t="s">
        <v>5340</v>
      </c>
      <c r="H359" s="26" t="s">
        <v>5341</v>
      </c>
      <c r="I359" s="26" t="s">
        <v>5102</v>
      </c>
      <c r="J359" s="26">
        <v>1</v>
      </c>
      <c r="K359" s="26" t="s">
        <v>4517</v>
      </c>
      <c r="L359" s="26" t="s">
        <v>5339</v>
      </c>
      <c r="M359" s="26">
        <v>273</v>
      </c>
    </row>
    <row r="360" spans="1:13">
      <c r="A360" s="26" t="s">
        <v>4510</v>
      </c>
      <c r="B360" s="26" t="s">
        <v>4964</v>
      </c>
      <c r="C360" s="26" t="s">
        <v>4547</v>
      </c>
      <c r="D360" s="26" t="s">
        <v>4513</v>
      </c>
      <c r="E360" s="26" t="s">
        <v>4513</v>
      </c>
      <c r="F360" s="26" t="s">
        <v>2172</v>
      </c>
      <c r="G360" s="26" t="s">
        <v>5342</v>
      </c>
      <c r="H360" s="26" t="s">
        <v>5341</v>
      </c>
      <c r="I360" s="26" t="s">
        <v>5338</v>
      </c>
      <c r="J360" s="26">
        <v>1</v>
      </c>
      <c r="K360" s="26" t="s">
        <v>4517</v>
      </c>
      <c r="L360" s="26" t="s">
        <v>1247</v>
      </c>
      <c r="M360" s="26">
        <v>273</v>
      </c>
    </row>
    <row r="361" spans="1:13">
      <c r="A361" s="26" t="s">
        <v>4510</v>
      </c>
      <c r="B361" s="26" t="s">
        <v>4964</v>
      </c>
      <c r="C361" s="26" t="s">
        <v>4552</v>
      </c>
      <c r="D361" s="26" t="s">
        <v>4513</v>
      </c>
      <c r="E361" s="26" t="s">
        <v>4513</v>
      </c>
      <c r="F361" s="26" t="s">
        <v>2172</v>
      </c>
      <c r="G361" s="26" t="s">
        <v>5343</v>
      </c>
      <c r="H361" s="26" t="s">
        <v>5117</v>
      </c>
      <c r="I361" s="26" t="s">
        <v>5338</v>
      </c>
      <c r="J361" s="26">
        <v>1</v>
      </c>
      <c r="K361" s="26" t="s">
        <v>4517</v>
      </c>
      <c r="L361" s="26" t="s">
        <v>5344</v>
      </c>
      <c r="M361" s="26">
        <v>273</v>
      </c>
    </row>
    <row r="362" spans="1:13">
      <c r="A362" s="26" t="s">
        <v>4510</v>
      </c>
      <c r="B362" s="26" t="s">
        <v>4964</v>
      </c>
      <c r="C362" s="26" t="s">
        <v>4556</v>
      </c>
      <c r="D362" s="26" t="s">
        <v>4513</v>
      </c>
      <c r="E362" s="26" t="s">
        <v>4513</v>
      </c>
      <c r="F362" s="26" t="s">
        <v>2172</v>
      </c>
      <c r="G362" s="26" t="s">
        <v>5125</v>
      </c>
      <c r="H362" s="26" t="s">
        <v>5126</v>
      </c>
      <c r="I362" s="26" t="s">
        <v>5102</v>
      </c>
      <c r="J362" s="26">
        <v>14</v>
      </c>
      <c r="K362" s="26" t="s">
        <v>4517</v>
      </c>
      <c r="L362" s="26" t="s">
        <v>5345</v>
      </c>
      <c r="M362" s="26">
        <v>273</v>
      </c>
    </row>
    <row r="363" spans="1:13">
      <c r="A363" s="26" t="s">
        <v>4510</v>
      </c>
      <c r="B363" s="26" t="s">
        <v>4964</v>
      </c>
      <c r="C363" s="26" t="s">
        <v>4558</v>
      </c>
      <c r="D363" s="26" t="s">
        <v>4513</v>
      </c>
      <c r="E363" s="26" t="s">
        <v>4513</v>
      </c>
      <c r="F363" s="26" t="s">
        <v>2172</v>
      </c>
      <c r="G363" s="26" t="s">
        <v>5346</v>
      </c>
      <c r="H363" s="26" t="s">
        <v>5126</v>
      </c>
      <c r="I363" s="26" t="s">
        <v>5338</v>
      </c>
      <c r="J363" s="26">
        <v>1</v>
      </c>
      <c r="K363" s="26" t="s">
        <v>4517</v>
      </c>
      <c r="L363" s="26" t="s">
        <v>5347</v>
      </c>
      <c r="M363" s="26">
        <v>273</v>
      </c>
    </row>
    <row r="364" spans="1:13">
      <c r="A364" s="26" t="s">
        <v>4510</v>
      </c>
      <c r="B364" s="26" t="s">
        <v>4964</v>
      </c>
      <c r="C364" s="26" t="s">
        <v>4560</v>
      </c>
      <c r="D364" s="26" t="s">
        <v>4513</v>
      </c>
      <c r="E364" s="26" t="s">
        <v>4513</v>
      </c>
      <c r="F364" s="26" t="s">
        <v>2172</v>
      </c>
      <c r="G364" s="26" t="s">
        <v>5348</v>
      </c>
      <c r="H364" s="26" t="s">
        <v>5136</v>
      </c>
      <c r="I364" s="26" t="s">
        <v>5349</v>
      </c>
      <c r="J364" s="26">
        <v>2</v>
      </c>
      <c r="K364" s="26" t="s">
        <v>4517</v>
      </c>
      <c r="L364" s="26" t="s">
        <v>5350</v>
      </c>
      <c r="M364" s="26">
        <v>273</v>
      </c>
    </row>
    <row r="365" spans="1:13">
      <c r="A365" s="26" t="s">
        <v>4510</v>
      </c>
      <c r="B365" s="26" t="s">
        <v>4964</v>
      </c>
      <c r="C365" s="26" t="s">
        <v>4564</v>
      </c>
      <c r="D365" s="26" t="s">
        <v>4513</v>
      </c>
      <c r="E365" s="26" t="s">
        <v>4513</v>
      </c>
      <c r="F365" s="26" t="s">
        <v>2172</v>
      </c>
      <c r="G365" s="26" t="s">
        <v>470</v>
      </c>
      <c r="H365" s="26" t="s">
        <v>5148</v>
      </c>
      <c r="I365" s="26" t="s">
        <v>5102</v>
      </c>
      <c r="J365" s="26">
        <v>16</v>
      </c>
      <c r="K365" s="26" t="s">
        <v>4517</v>
      </c>
      <c r="L365" s="26" t="s">
        <v>5351</v>
      </c>
      <c r="M365" s="26">
        <v>273</v>
      </c>
    </row>
    <row r="366" spans="1:13">
      <c r="A366" s="26" t="s">
        <v>4510</v>
      </c>
      <c r="B366" s="26" t="s">
        <v>4964</v>
      </c>
      <c r="C366" s="26" t="s">
        <v>4605</v>
      </c>
      <c r="D366" s="26" t="s">
        <v>4513</v>
      </c>
      <c r="E366" s="26" t="s">
        <v>4513</v>
      </c>
      <c r="F366" s="26" t="s">
        <v>2172</v>
      </c>
      <c r="G366" s="26" t="s">
        <v>5352</v>
      </c>
      <c r="H366" s="26" t="s">
        <v>5153</v>
      </c>
      <c r="I366" s="26" t="s">
        <v>5349</v>
      </c>
      <c r="J366" s="26">
        <v>3</v>
      </c>
      <c r="K366" s="26" t="s">
        <v>4517</v>
      </c>
      <c r="L366" s="26" t="s">
        <v>5353</v>
      </c>
      <c r="M366" s="26">
        <v>273</v>
      </c>
    </row>
    <row r="367" spans="1:13">
      <c r="A367" s="26" t="s">
        <v>4510</v>
      </c>
      <c r="B367" s="26" t="s">
        <v>4964</v>
      </c>
      <c r="C367" s="26" t="s">
        <v>4627</v>
      </c>
      <c r="D367" s="26" t="s">
        <v>4513</v>
      </c>
      <c r="E367" s="26" t="s">
        <v>4513</v>
      </c>
      <c r="F367" s="26" t="s">
        <v>2172</v>
      </c>
      <c r="G367" s="26" t="s">
        <v>5160</v>
      </c>
      <c r="H367" s="26" t="s">
        <v>5161</v>
      </c>
      <c r="I367" s="26" t="s">
        <v>5162</v>
      </c>
      <c r="J367" s="26">
        <v>60.4</v>
      </c>
      <c r="K367" s="26" t="s">
        <v>517</v>
      </c>
      <c r="L367" s="26" t="s">
        <v>5320</v>
      </c>
      <c r="M367" s="26">
        <v>273</v>
      </c>
    </row>
    <row r="368" spans="1:13">
      <c r="A368" s="26" t="s">
        <v>4510</v>
      </c>
      <c r="B368" s="26" t="s">
        <v>4964</v>
      </c>
      <c r="C368" s="26" t="s">
        <v>4629</v>
      </c>
      <c r="D368" s="26" t="s">
        <v>4513</v>
      </c>
      <c r="E368" s="26" t="s">
        <v>4513</v>
      </c>
      <c r="F368" s="26" t="s">
        <v>2172</v>
      </c>
      <c r="G368" s="26" t="s">
        <v>5176</v>
      </c>
      <c r="H368" s="26" t="s">
        <v>5177</v>
      </c>
      <c r="I368" s="26" t="s">
        <v>5162</v>
      </c>
      <c r="J368" s="26">
        <v>19.8</v>
      </c>
      <c r="K368" s="26" t="s">
        <v>517</v>
      </c>
      <c r="L368" s="26" t="s">
        <v>5320</v>
      </c>
      <c r="M368" s="26">
        <v>273</v>
      </c>
    </row>
    <row r="369" spans="1:13">
      <c r="A369" s="26" t="s">
        <v>4510</v>
      </c>
      <c r="B369" s="26" t="s">
        <v>5354</v>
      </c>
      <c r="C369" s="26" t="s">
        <v>4512</v>
      </c>
      <c r="D369" s="26" t="s">
        <v>4513</v>
      </c>
      <c r="E369" s="26" t="s">
        <v>4513</v>
      </c>
      <c r="F369" s="26" t="s">
        <v>2172</v>
      </c>
      <c r="G369" s="26" t="s">
        <v>5355</v>
      </c>
      <c r="H369" s="26" t="s">
        <v>4864</v>
      </c>
      <c r="I369" s="26" t="s">
        <v>5356</v>
      </c>
      <c r="J369" s="26">
        <v>2</v>
      </c>
      <c r="K369" s="26" t="s">
        <v>4517</v>
      </c>
      <c r="L369" s="26" t="s">
        <v>1253</v>
      </c>
      <c r="M369" s="26">
        <v>273</v>
      </c>
    </row>
    <row r="370" spans="1:13">
      <c r="A370" s="26" t="s">
        <v>4510</v>
      </c>
      <c r="B370" s="26" t="s">
        <v>4990</v>
      </c>
      <c r="C370" s="26" t="s">
        <v>4512</v>
      </c>
      <c r="D370" s="26" t="s">
        <v>4513</v>
      </c>
      <c r="E370" s="26" t="s">
        <v>4513</v>
      </c>
      <c r="F370" s="26" t="s">
        <v>2172</v>
      </c>
      <c r="G370" s="26" t="s">
        <v>5006</v>
      </c>
      <c r="H370" s="26" t="s">
        <v>5007</v>
      </c>
      <c r="I370" s="26" t="s">
        <v>4973</v>
      </c>
      <c r="J370" s="26">
        <v>83</v>
      </c>
      <c r="K370" s="26" t="s">
        <v>4517</v>
      </c>
      <c r="L370" s="26" t="s">
        <v>5357</v>
      </c>
      <c r="M370" s="26">
        <v>273</v>
      </c>
    </row>
    <row r="371" spans="1:13">
      <c r="A371" s="26" t="s">
        <v>4510</v>
      </c>
      <c r="B371" s="26" t="s">
        <v>4990</v>
      </c>
      <c r="C371" s="26" t="s">
        <v>4519</v>
      </c>
      <c r="D371" s="26" t="s">
        <v>4513</v>
      </c>
      <c r="E371" s="26" t="s">
        <v>4513</v>
      </c>
      <c r="F371" s="26" t="s">
        <v>2172</v>
      </c>
      <c r="G371" s="26" t="s">
        <v>5358</v>
      </c>
      <c r="H371" s="26" t="s">
        <v>5007</v>
      </c>
      <c r="I371" s="26" t="s">
        <v>5015</v>
      </c>
      <c r="J371" s="26">
        <v>8</v>
      </c>
      <c r="K371" s="26" t="s">
        <v>4517</v>
      </c>
      <c r="L371" s="26" t="s">
        <v>5359</v>
      </c>
      <c r="M371" s="26">
        <v>273</v>
      </c>
    </row>
    <row r="372" spans="1:13">
      <c r="A372" s="26" t="s">
        <v>4510</v>
      </c>
      <c r="B372" s="26" t="s">
        <v>4990</v>
      </c>
      <c r="C372" s="26" t="s">
        <v>4522</v>
      </c>
      <c r="D372" s="26" t="s">
        <v>4513</v>
      </c>
      <c r="E372" s="26" t="s">
        <v>4513</v>
      </c>
      <c r="F372" s="26" t="s">
        <v>2172</v>
      </c>
      <c r="G372" s="26" t="s">
        <v>5012</v>
      </c>
      <c r="H372" s="26" t="s">
        <v>5010</v>
      </c>
      <c r="I372" s="26" t="s">
        <v>4973</v>
      </c>
      <c r="J372" s="26">
        <v>157</v>
      </c>
      <c r="K372" s="26" t="s">
        <v>4517</v>
      </c>
      <c r="L372" s="26" t="s">
        <v>5360</v>
      </c>
      <c r="M372" s="26">
        <v>273</v>
      </c>
    </row>
    <row r="373" spans="1:13">
      <c r="A373" s="26" t="s">
        <v>4510</v>
      </c>
      <c r="B373" s="26" t="s">
        <v>4990</v>
      </c>
      <c r="C373" s="26" t="s">
        <v>4525</v>
      </c>
      <c r="D373" s="26" t="s">
        <v>4513</v>
      </c>
      <c r="E373" s="26" t="s">
        <v>4513</v>
      </c>
      <c r="F373" s="26" t="s">
        <v>2172</v>
      </c>
      <c r="G373" s="26" t="s">
        <v>5361</v>
      </c>
      <c r="H373" s="26" t="s">
        <v>5362</v>
      </c>
      <c r="I373" s="26" t="s">
        <v>5015</v>
      </c>
      <c r="J373" s="26">
        <v>1</v>
      </c>
      <c r="K373" s="26" t="s">
        <v>4517</v>
      </c>
      <c r="L373" s="26" t="s">
        <v>5363</v>
      </c>
      <c r="M373" s="26">
        <v>273</v>
      </c>
    </row>
    <row r="374" spans="1:13">
      <c r="A374" s="26" t="s">
        <v>4510</v>
      </c>
      <c r="B374" s="26" t="s">
        <v>4990</v>
      </c>
      <c r="C374" s="26" t="s">
        <v>4527</v>
      </c>
      <c r="D374" s="26" t="s">
        <v>4513</v>
      </c>
      <c r="E374" s="26" t="s">
        <v>4513</v>
      </c>
      <c r="F374" s="26" t="s">
        <v>2172</v>
      </c>
      <c r="G374" s="26" t="s">
        <v>5364</v>
      </c>
      <c r="H374" s="26" t="s">
        <v>5365</v>
      </c>
      <c r="I374" s="26" t="s">
        <v>5366</v>
      </c>
      <c r="J374" s="26">
        <v>9</v>
      </c>
      <c r="K374" s="26" t="s">
        <v>4517</v>
      </c>
      <c r="L374" s="26" t="s">
        <v>5367</v>
      </c>
      <c r="M374" s="26">
        <v>273</v>
      </c>
    </row>
    <row r="375" spans="1:13">
      <c r="A375" s="26" t="s">
        <v>4510</v>
      </c>
      <c r="B375" s="26" t="s">
        <v>4990</v>
      </c>
      <c r="C375" s="26" t="s">
        <v>4531</v>
      </c>
      <c r="D375" s="26" t="s">
        <v>4513</v>
      </c>
      <c r="E375" s="26" t="s">
        <v>4513</v>
      </c>
      <c r="F375" s="26" t="s">
        <v>2172</v>
      </c>
      <c r="G375" s="26" t="s">
        <v>5023</v>
      </c>
      <c r="H375" s="26" t="s">
        <v>5024</v>
      </c>
      <c r="I375" s="26" t="s">
        <v>4973</v>
      </c>
      <c r="J375" s="26">
        <v>36</v>
      </c>
      <c r="K375" s="26" t="s">
        <v>4517</v>
      </c>
      <c r="L375" s="26" t="s">
        <v>5368</v>
      </c>
      <c r="M375" s="26">
        <v>273</v>
      </c>
    </row>
    <row r="376" spans="1:13">
      <c r="A376" s="26" t="s">
        <v>4510</v>
      </c>
      <c r="B376" s="26" t="s">
        <v>4990</v>
      </c>
      <c r="C376" s="26" t="s">
        <v>4534</v>
      </c>
      <c r="D376" s="26" t="s">
        <v>4513</v>
      </c>
      <c r="E376" s="26" t="s">
        <v>4513</v>
      </c>
      <c r="F376" s="26" t="s">
        <v>2172</v>
      </c>
      <c r="G376" s="26" t="s">
        <v>5034</v>
      </c>
      <c r="H376" s="26" t="s">
        <v>5032</v>
      </c>
      <c r="I376" s="26" t="s">
        <v>4973</v>
      </c>
      <c r="J376" s="26">
        <v>216.2</v>
      </c>
      <c r="K376" s="26" t="s">
        <v>517</v>
      </c>
      <c r="L376" s="26" t="s">
        <v>5369</v>
      </c>
      <c r="M376" s="26">
        <v>273</v>
      </c>
    </row>
    <row r="377" spans="1:13">
      <c r="A377" s="26" t="s">
        <v>4510</v>
      </c>
      <c r="B377" s="26" t="s">
        <v>4990</v>
      </c>
      <c r="C377" s="26" t="s">
        <v>4538</v>
      </c>
      <c r="D377" s="26" t="s">
        <v>4513</v>
      </c>
      <c r="E377" s="26" t="s">
        <v>4513</v>
      </c>
      <c r="F377" s="26" t="s">
        <v>2172</v>
      </c>
      <c r="G377" s="26" t="s">
        <v>5036</v>
      </c>
      <c r="H377" s="26" t="s">
        <v>5032</v>
      </c>
      <c r="I377" s="26" t="s">
        <v>5015</v>
      </c>
      <c r="J377" s="26">
        <v>78.400000000000006</v>
      </c>
      <c r="K377" s="26" t="s">
        <v>517</v>
      </c>
      <c r="L377" s="26" t="s">
        <v>5370</v>
      </c>
      <c r="M377" s="26">
        <v>273</v>
      </c>
    </row>
    <row r="378" spans="1:13">
      <c r="A378" s="26" t="s">
        <v>4510</v>
      </c>
      <c r="B378" s="26" t="s">
        <v>4990</v>
      </c>
      <c r="C378" s="26" t="s">
        <v>4542</v>
      </c>
      <c r="D378" s="26" t="s">
        <v>4513</v>
      </c>
      <c r="E378" s="26" t="s">
        <v>4513</v>
      </c>
      <c r="F378" s="26" t="s">
        <v>2172</v>
      </c>
      <c r="G378" s="26" t="s">
        <v>5040</v>
      </c>
      <c r="H378" s="26" t="s">
        <v>5041</v>
      </c>
      <c r="I378" s="26" t="s">
        <v>4973</v>
      </c>
      <c r="J378" s="26">
        <v>24</v>
      </c>
      <c r="K378" s="26" t="s">
        <v>4517</v>
      </c>
      <c r="L378" s="26" t="s">
        <v>5371</v>
      </c>
      <c r="M378" s="26">
        <v>273</v>
      </c>
    </row>
    <row r="379" spans="1:13">
      <c r="A379" s="26" t="s">
        <v>4510</v>
      </c>
      <c r="B379" s="26" t="s">
        <v>4990</v>
      </c>
      <c r="C379" s="26" t="s">
        <v>4547</v>
      </c>
      <c r="D379" s="26" t="s">
        <v>4513</v>
      </c>
      <c r="E379" s="26" t="s">
        <v>4513</v>
      </c>
      <c r="F379" s="26" t="s">
        <v>2172</v>
      </c>
      <c r="G379" s="26" t="s">
        <v>5372</v>
      </c>
      <c r="H379" s="26" t="s">
        <v>5041</v>
      </c>
      <c r="I379" s="26" t="s">
        <v>5015</v>
      </c>
      <c r="J379" s="26">
        <v>5</v>
      </c>
      <c r="K379" s="26" t="s">
        <v>4517</v>
      </c>
      <c r="L379" s="26" t="s">
        <v>5373</v>
      </c>
      <c r="M379" s="26">
        <v>273</v>
      </c>
    </row>
    <row r="380" spans="1:13">
      <c r="A380" s="26" t="s">
        <v>4510</v>
      </c>
      <c r="B380" s="26" t="s">
        <v>4511</v>
      </c>
      <c r="C380" s="26" t="s">
        <v>4512</v>
      </c>
      <c r="D380" s="26" t="s">
        <v>4513</v>
      </c>
      <c r="E380" s="26" t="s">
        <v>4513</v>
      </c>
      <c r="F380" s="26" t="s">
        <v>2172</v>
      </c>
      <c r="G380" s="26" t="s">
        <v>5374</v>
      </c>
      <c r="H380" s="26" t="s">
        <v>5375</v>
      </c>
      <c r="I380" s="26" t="s">
        <v>5376</v>
      </c>
      <c r="J380" s="26">
        <v>7</v>
      </c>
      <c r="K380" s="26" t="s">
        <v>4517</v>
      </c>
      <c r="L380" s="26" t="s">
        <v>5377</v>
      </c>
      <c r="M380" s="26">
        <v>273</v>
      </c>
    </row>
    <row r="381" spans="1:13">
      <c r="A381" s="26" t="s">
        <v>4510</v>
      </c>
      <c r="B381" s="26" t="s">
        <v>4511</v>
      </c>
      <c r="C381" s="26" t="s">
        <v>4519</v>
      </c>
      <c r="D381" s="26" t="s">
        <v>4513</v>
      </c>
      <c r="E381" s="26" t="s">
        <v>4513</v>
      </c>
      <c r="F381" s="26" t="s">
        <v>2172</v>
      </c>
      <c r="G381" s="26" t="s">
        <v>5378</v>
      </c>
      <c r="H381" s="26" t="s">
        <v>5379</v>
      </c>
      <c r="I381" s="26" t="s">
        <v>4555</v>
      </c>
      <c r="J381" s="26">
        <v>10</v>
      </c>
      <c r="K381" s="26" t="s">
        <v>4517</v>
      </c>
      <c r="L381" s="26" t="s">
        <v>5380</v>
      </c>
      <c r="M381" s="26">
        <v>273</v>
      </c>
    </row>
    <row r="382" spans="1:13">
      <c r="A382" s="26" t="s">
        <v>4510</v>
      </c>
      <c r="B382" s="26" t="s">
        <v>4567</v>
      </c>
      <c r="C382" s="26" t="s">
        <v>4512</v>
      </c>
      <c r="D382" s="26" t="s">
        <v>4513</v>
      </c>
      <c r="E382" s="26" t="s">
        <v>4513</v>
      </c>
      <c r="F382" s="26" t="s">
        <v>2172</v>
      </c>
      <c r="G382" s="26" t="s">
        <v>4579</v>
      </c>
      <c r="H382" s="26" t="s">
        <v>4577</v>
      </c>
      <c r="I382" s="26" t="s">
        <v>4580</v>
      </c>
      <c r="J382" s="26">
        <v>14</v>
      </c>
      <c r="K382" s="26" t="s">
        <v>4517</v>
      </c>
      <c r="L382" s="26" t="s">
        <v>4518</v>
      </c>
      <c r="M382" s="26">
        <v>273</v>
      </c>
    </row>
    <row r="383" spans="1:13">
      <c r="A383" s="26" t="s">
        <v>4510</v>
      </c>
      <c r="B383" s="26" t="s">
        <v>4567</v>
      </c>
      <c r="C383" s="26" t="s">
        <v>4519</v>
      </c>
      <c r="D383" s="26" t="s">
        <v>4513</v>
      </c>
      <c r="E383" s="26" t="s">
        <v>4513</v>
      </c>
      <c r="F383" s="26" t="s">
        <v>2172</v>
      </c>
      <c r="G383" s="26" t="s">
        <v>4581</v>
      </c>
      <c r="H383" s="26" t="s">
        <v>4577</v>
      </c>
      <c r="I383" s="26" t="s">
        <v>4582</v>
      </c>
      <c r="J383" s="26">
        <v>50</v>
      </c>
      <c r="K383" s="26" t="s">
        <v>4517</v>
      </c>
      <c r="L383" s="26" t="s">
        <v>4518</v>
      </c>
      <c r="M383" s="26">
        <v>273</v>
      </c>
    </row>
    <row r="384" spans="1:13">
      <c r="A384" s="26" t="s">
        <v>4510</v>
      </c>
      <c r="B384" s="26" t="s">
        <v>4567</v>
      </c>
      <c r="C384" s="26" t="s">
        <v>4522</v>
      </c>
      <c r="D384" s="26" t="s">
        <v>4513</v>
      </c>
      <c r="E384" s="26" t="s">
        <v>4513</v>
      </c>
      <c r="F384" s="26" t="s">
        <v>2172</v>
      </c>
      <c r="G384" s="26" t="s">
        <v>4585</v>
      </c>
      <c r="H384" s="26" t="s">
        <v>4586</v>
      </c>
      <c r="I384" s="26" t="s">
        <v>4587</v>
      </c>
      <c r="J384" s="26">
        <v>14</v>
      </c>
      <c r="K384" s="26" t="s">
        <v>4517</v>
      </c>
      <c r="L384" s="26" t="s">
        <v>4518</v>
      </c>
      <c r="M384" s="26">
        <v>273</v>
      </c>
    </row>
    <row r="385" spans="1:13">
      <c r="A385" s="26" t="s">
        <v>4510</v>
      </c>
      <c r="B385" s="26" t="s">
        <v>4567</v>
      </c>
      <c r="C385" s="26" t="s">
        <v>4525</v>
      </c>
      <c r="D385" s="26" t="s">
        <v>4513</v>
      </c>
      <c r="E385" s="26" t="s">
        <v>4513</v>
      </c>
      <c r="F385" s="26" t="s">
        <v>2172</v>
      </c>
      <c r="G385" s="26" t="s">
        <v>4588</v>
      </c>
      <c r="H385" s="26" t="s">
        <v>4586</v>
      </c>
      <c r="I385" s="26" t="s">
        <v>4589</v>
      </c>
      <c r="J385" s="26">
        <v>50</v>
      </c>
      <c r="K385" s="26" t="s">
        <v>4517</v>
      </c>
      <c r="L385" s="26" t="s">
        <v>4518</v>
      </c>
      <c r="M385" s="26">
        <v>273</v>
      </c>
    </row>
    <row r="386" spans="1:13">
      <c r="A386" s="26" t="s">
        <v>4510</v>
      </c>
      <c r="B386" s="26" t="s">
        <v>4567</v>
      </c>
      <c r="C386" s="26" t="s">
        <v>4512</v>
      </c>
      <c r="D386" s="26" t="s">
        <v>4513</v>
      </c>
      <c r="E386" s="26" t="s">
        <v>4513</v>
      </c>
      <c r="F386" s="26" t="s">
        <v>2172</v>
      </c>
      <c r="G386" s="26" t="s">
        <v>5381</v>
      </c>
      <c r="H386" s="26" t="s">
        <v>5382</v>
      </c>
      <c r="I386" s="26" t="s">
        <v>5383</v>
      </c>
      <c r="J386" s="26">
        <v>7</v>
      </c>
      <c r="K386" s="26" t="s">
        <v>4517</v>
      </c>
      <c r="L386" s="26" t="s">
        <v>5384</v>
      </c>
      <c r="M386" s="26">
        <v>273</v>
      </c>
    </row>
    <row r="387" spans="1:13">
      <c r="A387" s="26" t="s">
        <v>4510</v>
      </c>
      <c r="B387" s="26" t="s">
        <v>4567</v>
      </c>
      <c r="C387" s="26" t="s">
        <v>4512</v>
      </c>
      <c r="D387" s="26" t="s">
        <v>4513</v>
      </c>
      <c r="E387" s="26" t="s">
        <v>4513</v>
      </c>
      <c r="F387" s="26" t="s">
        <v>2172</v>
      </c>
      <c r="G387" s="26" t="s">
        <v>5385</v>
      </c>
      <c r="H387" s="26" t="s">
        <v>5386</v>
      </c>
      <c r="I387" s="26" t="s">
        <v>4566</v>
      </c>
      <c r="J387" s="26">
        <v>50</v>
      </c>
      <c r="K387" s="26" t="s">
        <v>4517</v>
      </c>
      <c r="L387" s="26" t="s">
        <v>1745</v>
      </c>
      <c r="M387" s="26">
        <v>273</v>
      </c>
    </row>
    <row r="388" spans="1:13">
      <c r="A388" s="26" t="s">
        <v>4510</v>
      </c>
      <c r="B388" s="26" t="s">
        <v>4567</v>
      </c>
      <c r="C388" s="26" t="s">
        <v>4519</v>
      </c>
      <c r="D388" s="26" t="s">
        <v>4513</v>
      </c>
      <c r="E388" s="26" t="s">
        <v>4513</v>
      </c>
      <c r="F388" s="26" t="s">
        <v>2172</v>
      </c>
      <c r="G388" s="26" t="s">
        <v>5387</v>
      </c>
      <c r="H388" s="26" t="s">
        <v>5388</v>
      </c>
      <c r="I388" s="26" t="s">
        <v>5389</v>
      </c>
      <c r="J388" s="26">
        <v>48.9</v>
      </c>
      <c r="K388" s="26" t="s">
        <v>517</v>
      </c>
      <c r="L388" s="26" t="s">
        <v>5390</v>
      </c>
      <c r="M388" s="26">
        <v>273</v>
      </c>
    </row>
    <row r="389" spans="1:13">
      <c r="A389" s="26" t="s">
        <v>4510</v>
      </c>
      <c r="B389" s="26" t="s">
        <v>4567</v>
      </c>
      <c r="C389" s="26" t="s">
        <v>4522</v>
      </c>
      <c r="D389" s="26" t="s">
        <v>4513</v>
      </c>
      <c r="E389" s="26" t="s">
        <v>4513</v>
      </c>
      <c r="F389" s="26" t="s">
        <v>2172</v>
      </c>
      <c r="G389" s="26" t="s">
        <v>5391</v>
      </c>
      <c r="H389" s="26" t="s">
        <v>5392</v>
      </c>
      <c r="I389" s="26" t="s">
        <v>4566</v>
      </c>
      <c r="J389" s="26">
        <v>44.4</v>
      </c>
      <c r="K389" s="26" t="s">
        <v>517</v>
      </c>
      <c r="L389" s="26" t="s">
        <v>1936</v>
      </c>
      <c r="M389" s="26">
        <v>273</v>
      </c>
    </row>
    <row r="390" spans="1:13" ht="27.6">
      <c r="A390" s="26" t="s">
        <v>4510</v>
      </c>
      <c r="B390" s="26" t="s">
        <v>4567</v>
      </c>
      <c r="C390" s="26" t="s">
        <v>4512</v>
      </c>
      <c r="D390" s="26" t="s">
        <v>4513</v>
      </c>
      <c r="E390" s="26" t="s">
        <v>4513</v>
      </c>
      <c r="F390" s="26" t="s">
        <v>2172</v>
      </c>
      <c r="G390" s="26" t="s">
        <v>5393</v>
      </c>
      <c r="H390" s="26" t="s">
        <v>5394</v>
      </c>
      <c r="I390" s="26" t="s">
        <v>5395</v>
      </c>
      <c r="J390" s="26">
        <v>2</v>
      </c>
      <c r="K390" s="26" t="s">
        <v>4517</v>
      </c>
      <c r="L390" s="26" t="s">
        <v>1924</v>
      </c>
      <c r="M390" s="26">
        <v>273</v>
      </c>
    </row>
    <row r="391" spans="1:13">
      <c r="A391" s="26" t="s">
        <v>4510</v>
      </c>
      <c r="B391" s="26" t="s">
        <v>4567</v>
      </c>
      <c r="C391" s="26" t="s">
        <v>4519</v>
      </c>
      <c r="D391" s="26" t="s">
        <v>4513</v>
      </c>
      <c r="E391" s="26" t="s">
        <v>4513</v>
      </c>
      <c r="F391" s="26" t="s">
        <v>2172</v>
      </c>
      <c r="G391" s="26" t="s">
        <v>5396</v>
      </c>
      <c r="H391" s="26" t="s">
        <v>5394</v>
      </c>
      <c r="I391" s="26" t="s">
        <v>5397</v>
      </c>
      <c r="J391" s="26">
        <v>2</v>
      </c>
      <c r="K391" s="26" t="s">
        <v>4517</v>
      </c>
      <c r="L391" s="26" t="s">
        <v>1927</v>
      </c>
      <c r="M391" s="26">
        <v>273</v>
      </c>
    </row>
    <row r="392" spans="1:13">
      <c r="A392" s="26" t="s">
        <v>4510</v>
      </c>
      <c r="B392" s="26" t="s">
        <v>4567</v>
      </c>
      <c r="C392" s="26" t="s">
        <v>4522</v>
      </c>
      <c r="D392" s="26" t="s">
        <v>4513</v>
      </c>
      <c r="E392" s="26" t="s">
        <v>4513</v>
      </c>
      <c r="F392" s="26" t="s">
        <v>2172</v>
      </c>
      <c r="G392" s="26" t="s">
        <v>5398</v>
      </c>
      <c r="H392" s="26" t="s">
        <v>5399</v>
      </c>
      <c r="I392" s="26" t="s">
        <v>5400</v>
      </c>
      <c r="J392" s="26">
        <v>19</v>
      </c>
      <c r="K392" s="26" t="s">
        <v>4517</v>
      </c>
      <c r="L392" s="26" t="s">
        <v>1903</v>
      </c>
      <c r="M392" s="26">
        <v>273</v>
      </c>
    </row>
    <row r="393" spans="1:13">
      <c r="A393" s="26" t="s">
        <v>4510</v>
      </c>
      <c r="B393" s="26" t="s">
        <v>4567</v>
      </c>
      <c r="C393" s="26" t="s">
        <v>4525</v>
      </c>
      <c r="D393" s="26" t="s">
        <v>4513</v>
      </c>
      <c r="E393" s="26" t="s">
        <v>4513</v>
      </c>
      <c r="F393" s="26" t="s">
        <v>2172</v>
      </c>
      <c r="G393" s="26" t="s">
        <v>5398</v>
      </c>
      <c r="H393" s="26" t="s">
        <v>5399</v>
      </c>
      <c r="I393" s="26" t="s">
        <v>5401</v>
      </c>
      <c r="J393" s="26">
        <v>16</v>
      </c>
      <c r="K393" s="26" t="s">
        <v>4517</v>
      </c>
      <c r="L393" s="26" t="s">
        <v>5402</v>
      </c>
      <c r="M393" s="26">
        <v>273</v>
      </c>
    </row>
    <row r="394" spans="1:13">
      <c r="A394" s="26" t="s">
        <v>4510</v>
      </c>
      <c r="B394" s="26" t="s">
        <v>4567</v>
      </c>
      <c r="C394" s="26" t="s">
        <v>4527</v>
      </c>
      <c r="D394" s="26" t="s">
        <v>4513</v>
      </c>
      <c r="E394" s="26" t="s">
        <v>4513</v>
      </c>
      <c r="F394" s="26" t="s">
        <v>2172</v>
      </c>
      <c r="G394" s="26" t="s">
        <v>5398</v>
      </c>
      <c r="H394" s="26" t="s">
        <v>5399</v>
      </c>
      <c r="I394" s="26" t="s">
        <v>5403</v>
      </c>
      <c r="J394" s="26">
        <v>3</v>
      </c>
      <c r="K394" s="26" t="s">
        <v>4517</v>
      </c>
      <c r="L394" s="26" t="s">
        <v>1909</v>
      </c>
      <c r="M394" s="26">
        <v>273</v>
      </c>
    </row>
    <row r="395" spans="1:13">
      <c r="A395" s="26" t="s">
        <v>4510</v>
      </c>
      <c r="B395" s="26" t="s">
        <v>4567</v>
      </c>
      <c r="C395" s="26" t="s">
        <v>4531</v>
      </c>
      <c r="D395" s="26" t="s">
        <v>4513</v>
      </c>
      <c r="E395" s="26" t="s">
        <v>4513</v>
      </c>
      <c r="F395" s="26" t="s">
        <v>2172</v>
      </c>
      <c r="G395" s="26" t="s">
        <v>5404</v>
      </c>
      <c r="H395" s="26" t="s">
        <v>5405</v>
      </c>
      <c r="I395" s="26" t="s">
        <v>5406</v>
      </c>
      <c r="J395" s="26">
        <v>43</v>
      </c>
      <c r="K395" s="26" t="s">
        <v>4517</v>
      </c>
      <c r="L395" s="26" t="s">
        <v>1912</v>
      </c>
      <c r="M395" s="26">
        <v>273</v>
      </c>
    </row>
    <row r="396" spans="1:13" ht="27.6">
      <c r="A396" s="26" t="s">
        <v>4510</v>
      </c>
      <c r="B396" s="26" t="s">
        <v>4567</v>
      </c>
      <c r="C396" s="26" t="s">
        <v>4534</v>
      </c>
      <c r="D396" s="26" t="s">
        <v>4513</v>
      </c>
      <c r="E396" s="26" t="s">
        <v>4513</v>
      </c>
      <c r="F396" s="26" t="s">
        <v>2172</v>
      </c>
      <c r="G396" s="26" t="s">
        <v>5407</v>
      </c>
      <c r="H396" s="26" t="s">
        <v>5408</v>
      </c>
      <c r="I396" s="26" t="s">
        <v>5409</v>
      </c>
      <c r="J396" s="26">
        <v>2</v>
      </c>
      <c r="K396" s="26" t="s">
        <v>4517</v>
      </c>
      <c r="L396" s="26" t="s">
        <v>1921</v>
      </c>
      <c r="M396" s="26">
        <v>273</v>
      </c>
    </row>
    <row r="397" spans="1:13" ht="27.6">
      <c r="A397" s="26" t="s">
        <v>4510</v>
      </c>
      <c r="B397" s="26" t="s">
        <v>4567</v>
      </c>
      <c r="C397" s="26" t="s">
        <v>4538</v>
      </c>
      <c r="D397" s="26" t="s">
        <v>4513</v>
      </c>
      <c r="E397" s="26" t="s">
        <v>4513</v>
      </c>
      <c r="F397" s="26" t="s">
        <v>2172</v>
      </c>
      <c r="G397" s="26" t="s">
        <v>5410</v>
      </c>
      <c r="H397" s="26" t="s">
        <v>5408</v>
      </c>
      <c r="I397" s="26" t="s">
        <v>5411</v>
      </c>
      <c r="J397" s="26">
        <v>1</v>
      </c>
      <c r="K397" s="26" t="s">
        <v>4517</v>
      </c>
      <c r="L397" s="26" t="s">
        <v>1921</v>
      </c>
      <c r="M397" s="26">
        <v>273</v>
      </c>
    </row>
    <row r="398" spans="1:13" ht="27.6">
      <c r="A398" s="26" t="s">
        <v>4510</v>
      </c>
      <c r="B398" s="26" t="s">
        <v>4567</v>
      </c>
      <c r="C398" s="26" t="s">
        <v>4542</v>
      </c>
      <c r="D398" s="26" t="s">
        <v>4513</v>
      </c>
      <c r="E398" s="26" t="s">
        <v>4513</v>
      </c>
      <c r="F398" s="26" t="s">
        <v>2172</v>
      </c>
      <c r="G398" s="26" t="s">
        <v>5412</v>
      </c>
      <c r="H398" s="26" t="s">
        <v>5408</v>
      </c>
      <c r="I398" s="26" t="s">
        <v>5413</v>
      </c>
      <c r="J398" s="26">
        <v>1</v>
      </c>
      <c r="K398" s="26" t="s">
        <v>4517</v>
      </c>
      <c r="L398" s="26" t="s">
        <v>1915</v>
      </c>
      <c r="M398" s="26">
        <v>273</v>
      </c>
    </row>
    <row r="399" spans="1:13" ht="27.6">
      <c r="A399" s="26" t="s">
        <v>4510</v>
      </c>
      <c r="B399" s="26" t="s">
        <v>4567</v>
      </c>
      <c r="C399" s="26" t="s">
        <v>4547</v>
      </c>
      <c r="D399" s="26" t="s">
        <v>4513</v>
      </c>
      <c r="E399" s="26" t="s">
        <v>4513</v>
      </c>
      <c r="F399" s="26" t="s">
        <v>2172</v>
      </c>
      <c r="G399" s="26" t="s">
        <v>5414</v>
      </c>
      <c r="H399" s="26" t="s">
        <v>5408</v>
      </c>
      <c r="I399" s="26" t="s">
        <v>5415</v>
      </c>
      <c r="J399" s="26">
        <v>19</v>
      </c>
      <c r="K399" s="26" t="s">
        <v>4517</v>
      </c>
      <c r="L399" s="26" t="s">
        <v>1918</v>
      </c>
      <c r="M399" s="26">
        <v>273</v>
      </c>
    </row>
    <row r="400" spans="1:13" ht="27.6">
      <c r="A400" s="26" t="s">
        <v>4510</v>
      </c>
      <c r="B400" s="26" t="s">
        <v>4567</v>
      </c>
      <c r="C400" s="26" t="s">
        <v>4552</v>
      </c>
      <c r="D400" s="26" t="s">
        <v>4513</v>
      </c>
      <c r="E400" s="26" t="s">
        <v>4513</v>
      </c>
      <c r="F400" s="26" t="s">
        <v>2172</v>
      </c>
      <c r="G400" s="26" t="s">
        <v>5416</v>
      </c>
      <c r="H400" s="26" t="s">
        <v>5408</v>
      </c>
      <c r="I400" s="26" t="s">
        <v>5417</v>
      </c>
      <c r="J400" s="26">
        <v>2</v>
      </c>
      <c r="K400" s="26" t="s">
        <v>4517</v>
      </c>
      <c r="L400" s="26" t="s">
        <v>1918</v>
      </c>
      <c r="M400" s="26">
        <v>273</v>
      </c>
    </row>
    <row r="401" spans="1:13" ht="27.6">
      <c r="A401" s="26" t="s">
        <v>4510</v>
      </c>
      <c r="B401" s="26" t="s">
        <v>4567</v>
      </c>
      <c r="C401" s="26" t="s">
        <v>4556</v>
      </c>
      <c r="D401" s="26"/>
      <c r="E401" s="26"/>
      <c r="F401" s="26"/>
      <c r="G401" s="26"/>
      <c r="H401" s="26" t="s">
        <v>4513</v>
      </c>
      <c r="I401" s="26" t="s">
        <v>4513</v>
      </c>
      <c r="J401" s="26"/>
      <c r="K401" s="26" t="s">
        <v>5418</v>
      </c>
      <c r="L401" s="26" t="s">
        <v>5419</v>
      </c>
      <c r="M401" s="26">
        <v>273</v>
      </c>
    </row>
    <row r="402" spans="1:13" ht="27.6">
      <c r="A402" s="26" t="s">
        <v>4510</v>
      </c>
      <c r="B402" s="26" t="s">
        <v>4567</v>
      </c>
      <c r="C402" s="26" t="s">
        <v>4558</v>
      </c>
      <c r="D402" s="26"/>
      <c r="E402" s="26"/>
      <c r="F402" s="26"/>
      <c r="G402" s="26"/>
      <c r="H402" s="26" t="s">
        <v>4513</v>
      </c>
      <c r="I402" s="26" t="s">
        <v>4513</v>
      </c>
      <c r="J402" s="26"/>
      <c r="K402" s="26" t="s">
        <v>5420</v>
      </c>
      <c r="L402" s="26" t="s">
        <v>5421</v>
      </c>
      <c r="M402" s="26">
        <v>273</v>
      </c>
    </row>
    <row r="403" spans="1:13" ht="27.6">
      <c r="A403" s="26" t="s">
        <v>4510</v>
      </c>
      <c r="B403" s="26" t="s">
        <v>4567</v>
      </c>
      <c r="C403" s="26" t="s">
        <v>4560</v>
      </c>
      <c r="D403" s="26" t="s">
        <v>4513</v>
      </c>
      <c r="E403" s="26" t="s">
        <v>4513</v>
      </c>
      <c r="F403" s="26" t="s">
        <v>2172</v>
      </c>
      <c r="G403" s="26" t="s">
        <v>5422</v>
      </c>
      <c r="H403" s="26" t="s">
        <v>5408</v>
      </c>
      <c r="I403" s="26" t="s">
        <v>5423</v>
      </c>
      <c r="J403" s="26">
        <v>3</v>
      </c>
      <c r="K403" s="26" t="s">
        <v>4517</v>
      </c>
      <c r="L403" s="26" t="s">
        <v>1915</v>
      </c>
      <c r="M403" s="26">
        <v>273</v>
      </c>
    </row>
    <row r="404" spans="1:13" ht="27.6">
      <c r="A404" s="26" t="s">
        <v>4510</v>
      </c>
      <c r="B404" s="26" t="s">
        <v>4567</v>
      </c>
      <c r="C404" s="26" t="s">
        <v>4564</v>
      </c>
      <c r="D404" s="26" t="s">
        <v>4513</v>
      </c>
      <c r="E404" s="26" t="s">
        <v>4513</v>
      </c>
      <c r="F404" s="26" t="s">
        <v>2172</v>
      </c>
      <c r="G404" s="26" t="s">
        <v>5424</v>
      </c>
      <c r="H404" s="26" t="s">
        <v>5408</v>
      </c>
      <c r="I404" s="26" t="s">
        <v>5425</v>
      </c>
      <c r="J404" s="26">
        <v>8</v>
      </c>
      <c r="K404" s="26" t="s">
        <v>4517</v>
      </c>
      <c r="L404" s="26" t="s">
        <v>1915</v>
      </c>
      <c r="M404" s="26">
        <v>273</v>
      </c>
    </row>
    <row r="405" spans="1:13" ht="27.6">
      <c r="A405" s="26" t="s">
        <v>4510</v>
      </c>
      <c r="B405" s="26" t="s">
        <v>4567</v>
      </c>
      <c r="C405" s="26" t="s">
        <v>4605</v>
      </c>
      <c r="D405" s="26" t="s">
        <v>4513</v>
      </c>
      <c r="E405" s="26" t="s">
        <v>4513</v>
      </c>
      <c r="F405" s="26" t="s">
        <v>2172</v>
      </c>
      <c r="G405" s="26" t="s">
        <v>5426</v>
      </c>
      <c r="H405" s="26" t="s">
        <v>5408</v>
      </c>
      <c r="I405" s="26" t="s">
        <v>5427</v>
      </c>
      <c r="J405" s="26">
        <v>2</v>
      </c>
      <c r="K405" s="26" t="s">
        <v>4517</v>
      </c>
      <c r="L405" s="26" t="s">
        <v>1921</v>
      </c>
      <c r="M405" s="26">
        <v>273</v>
      </c>
    </row>
    <row r="406" spans="1:13" ht="27.6">
      <c r="A406" s="26" t="s">
        <v>4510</v>
      </c>
      <c r="B406" s="26" t="s">
        <v>4567</v>
      </c>
      <c r="C406" s="26" t="s">
        <v>4512</v>
      </c>
      <c r="D406" s="26" t="s">
        <v>4513</v>
      </c>
      <c r="E406" s="26" t="s">
        <v>4513</v>
      </c>
      <c r="F406" s="26" t="s">
        <v>2172</v>
      </c>
      <c r="G406" s="26" t="s">
        <v>775</v>
      </c>
      <c r="H406" s="26" t="s">
        <v>5428</v>
      </c>
      <c r="I406" s="26" t="s">
        <v>5429</v>
      </c>
      <c r="J406" s="26">
        <v>1</v>
      </c>
      <c r="K406" s="26" t="s">
        <v>4517</v>
      </c>
      <c r="L406" s="26" t="s">
        <v>5430</v>
      </c>
      <c r="M406" s="26">
        <v>273</v>
      </c>
    </row>
    <row r="407" spans="1:13">
      <c r="A407" s="26" t="s">
        <v>4510</v>
      </c>
      <c r="B407" s="26" t="s">
        <v>4567</v>
      </c>
      <c r="C407" s="26" t="s">
        <v>4512</v>
      </c>
      <c r="D407" s="26" t="s">
        <v>4513</v>
      </c>
      <c r="E407" s="26" t="s">
        <v>4513</v>
      </c>
      <c r="F407" s="26" t="s">
        <v>2172</v>
      </c>
      <c r="G407" s="26" t="s">
        <v>5093</v>
      </c>
      <c r="H407" s="26" t="s">
        <v>5090</v>
      </c>
      <c r="I407" s="26" t="s">
        <v>5094</v>
      </c>
      <c r="J407" s="26">
        <v>201</v>
      </c>
      <c r="K407" s="26" t="s">
        <v>4517</v>
      </c>
      <c r="L407" s="26" t="s">
        <v>5092</v>
      </c>
      <c r="M407" s="26">
        <v>273</v>
      </c>
    </row>
    <row r="408" spans="1:13">
      <c r="A408" s="26" t="s">
        <v>4510</v>
      </c>
      <c r="B408" s="26" t="s">
        <v>4567</v>
      </c>
      <c r="C408" s="26" t="s">
        <v>4519</v>
      </c>
      <c r="D408" s="26" t="s">
        <v>4513</v>
      </c>
      <c r="E408" s="26" t="s">
        <v>4513</v>
      </c>
      <c r="F408" s="26" t="s">
        <v>2172</v>
      </c>
      <c r="G408" s="26" t="s">
        <v>5095</v>
      </c>
      <c r="H408" s="26" t="s">
        <v>5090</v>
      </c>
      <c r="I408" s="26" t="s">
        <v>5096</v>
      </c>
      <c r="J408" s="26">
        <v>9</v>
      </c>
      <c r="K408" s="26" t="s">
        <v>4517</v>
      </c>
      <c r="L408" s="26" t="s">
        <v>5092</v>
      </c>
      <c r="M408" s="26">
        <v>273</v>
      </c>
    </row>
    <row r="409" spans="1:13">
      <c r="A409" s="26" t="s">
        <v>4510</v>
      </c>
      <c r="B409" s="26" t="s">
        <v>4567</v>
      </c>
      <c r="C409" s="26" t="s">
        <v>4522</v>
      </c>
      <c r="D409" s="26" t="s">
        <v>4513</v>
      </c>
      <c r="E409" s="26" t="s">
        <v>4513</v>
      </c>
      <c r="F409" s="26" t="s">
        <v>2172</v>
      </c>
      <c r="G409" s="26" t="s">
        <v>5111</v>
      </c>
      <c r="H409" s="26" t="s">
        <v>5107</v>
      </c>
      <c r="I409" s="26" t="s">
        <v>4976</v>
      </c>
      <c r="J409" s="26">
        <v>23</v>
      </c>
      <c r="K409" s="26" t="s">
        <v>4517</v>
      </c>
      <c r="L409" s="26" t="s">
        <v>5431</v>
      </c>
      <c r="M409" s="26">
        <v>273</v>
      </c>
    </row>
    <row r="410" spans="1:13">
      <c r="A410" s="26" t="s">
        <v>4510</v>
      </c>
      <c r="B410" s="26" t="s">
        <v>4567</v>
      </c>
      <c r="C410" s="26" t="s">
        <v>4525</v>
      </c>
      <c r="D410" s="26" t="s">
        <v>4513</v>
      </c>
      <c r="E410" s="26" t="s">
        <v>4513</v>
      </c>
      <c r="F410" s="26" t="s">
        <v>2172</v>
      </c>
      <c r="G410" s="26" t="s">
        <v>5113</v>
      </c>
      <c r="H410" s="26" t="s">
        <v>5107</v>
      </c>
      <c r="I410" s="26" t="s">
        <v>5114</v>
      </c>
      <c r="J410" s="26">
        <v>3</v>
      </c>
      <c r="K410" s="26" t="s">
        <v>4517</v>
      </c>
      <c r="L410" s="26" t="s">
        <v>5432</v>
      </c>
      <c r="M410" s="26">
        <v>273</v>
      </c>
    </row>
    <row r="411" spans="1:13">
      <c r="A411" s="26" t="s">
        <v>4510</v>
      </c>
      <c r="B411" s="26" t="s">
        <v>4567</v>
      </c>
      <c r="C411" s="26" t="s">
        <v>4527</v>
      </c>
      <c r="D411" s="26" t="s">
        <v>4513</v>
      </c>
      <c r="E411" s="26" t="s">
        <v>4513</v>
      </c>
      <c r="F411" s="26" t="s">
        <v>2172</v>
      </c>
      <c r="G411" s="26" t="s">
        <v>5433</v>
      </c>
      <c r="H411" s="26" t="s">
        <v>5341</v>
      </c>
      <c r="I411" s="26" t="s">
        <v>4976</v>
      </c>
      <c r="J411" s="26">
        <v>1</v>
      </c>
      <c r="K411" s="26" t="s">
        <v>4517</v>
      </c>
      <c r="L411" s="26" t="s">
        <v>5431</v>
      </c>
      <c r="M411" s="26">
        <v>273</v>
      </c>
    </row>
    <row r="412" spans="1:13">
      <c r="A412" s="26" t="s">
        <v>4510</v>
      </c>
      <c r="B412" s="26" t="s">
        <v>4567</v>
      </c>
      <c r="C412" s="26" t="s">
        <v>4531</v>
      </c>
      <c r="D412" s="26" t="s">
        <v>4513</v>
      </c>
      <c r="E412" s="26" t="s">
        <v>4513</v>
      </c>
      <c r="F412" s="26" t="s">
        <v>2172</v>
      </c>
      <c r="G412" s="26" t="s">
        <v>5121</v>
      </c>
      <c r="H412" s="26" t="s">
        <v>5117</v>
      </c>
      <c r="I412" s="26" t="s">
        <v>4976</v>
      </c>
      <c r="J412" s="26">
        <v>41</v>
      </c>
      <c r="K412" s="26" t="s">
        <v>4517</v>
      </c>
      <c r="L412" s="26" t="s">
        <v>5434</v>
      </c>
      <c r="M412" s="26">
        <v>273</v>
      </c>
    </row>
    <row r="413" spans="1:13">
      <c r="A413" s="26" t="s">
        <v>4510</v>
      </c>
      <c r="B413" s="26" t="s">
        <v>4567</v>
      </c>
      <c r="C413" s="26" t="s">
        <v>4534</v>
      </c>
      <c r="D413" s="26" t="s">
        <v>4513</v>
      </c>
      <c r="E413" s="26" t="s">
        <v>4513</v>
      </c>
      <c r="F413" s="26" t="s">
        <v>2172</v>
      </c>
      <c r="G413" s="26" t="s">
        <v>5123</v>
      </c>
      <c r="H413" s="26" t="s">
        <v>5117</v>
      </c>
      <c r="I413" s="26" t="s">
        <v>5114</v>
      </c>
      <c r="J413" s="26">
        <v>2</v>
      </c>
      <c r="K413" s="26" t="s">
        <v>4517</v>
      </c>
      <c r="L413" s="26" t="s">
        <v>5435</v>
      </c>
      <c r="M413" s="26">
        <v>273</v>
      </c>
    </row>
    <row r="414" spans="1:13">
      <c r="A414" s="26" t="s">
        <v>4510</v>
      </c>
      <c r="B414" s="26" t="s">
        <v>4567</v>
      </c>
      <c r="C414" s="26" t="s">
        <v>4538</v>
      </c>
      <c r="D414" s="26" t="s">
        <v>4513</v>
      </c>
      <c r="E414" s="26" t="s">
        <v>4513</v>
      </c>
      <c r="F414" s="26" t="s">
        <v>2172</v>
      </c>
      <c r="G414" s="26" t="s">
        <v>5130</v>
      </c>
      <c r="H414" s="26" t="s">
        <v>5126</v>
      </c>
      <c r="I414" s="26" t="s">
        <v>4976</v>
      </c>
      <c r="J414" s="26">
        <v>45</v>
      </c>
      <c r="K414" s="26" t="s">
        <v>4517</v>
      </c>
      <c r="L414" s="26" t="s">
        <v>5436</v>
      </c>
      <c r="M414" s="26">
        <v>273</v>
      </c>
    </row>
    <row r="415" spans="1:13">
      <c r="A415" s="26" t="s">
        <v>4510</v>
      </c>
      <c r="B415" s="26" t="s">
        <v>4567</v>
      </c>
      <c r="C415" s="26" t="s">
        <v>4542</v>
      </c>
      <c r="D415" s="26" t="s">
        <v>4513</v>
      </c>
      <c r="E415" s="26" t="s">
        <v>4513</v>
      </c>
      <c r="F415" s="26" t="s">
        <v>2172</v>
      </c>
      <c r="G415" s="26" t="s">
        <v>5437</v>
      </c>
      <c r="H415" s="26" t="s">
        <v>5136</v>
      </c>
      <c r="I415" s="26" t="s">
        <v>5188</v>
      </c>
      <c r="J415" s="26">
        <v>3</v>
      </c>
      <c r="K415" s="26" t="s">
        <v>4517</v>
      </c>
      <c r="L415" s="26" t="s">
        <v>5438</v>
      </c>
      <c r="M415" s="26">
        <v>273</v>
      </c>
    </row>
    <row r="416" spans="1:13">
      <c r="A416" s="26" t="s">
        <v>4510</v>
      </c>
      <c r="B416" s="26" t="s">
        <v>4567</v>
      </c>
      <c r="C416" s="26" t="s">
        <v>4547</v>
      </c>
      <c r="D416" s="26" t="s">
        <v>4513</v>
      </c>
      <c r="E416" s="26" t="s">
        <v>4513</v>
      </c>
      <c r="F416" s="26" t="s">
        <v>2172</v>
      </c>
      <c r="G416" s="26" t="s">
        <v>5145</v>
      </c>
      <c r="H416" s="26" t="s">
        <v>5136</v>
      </c>
      <c r="I416" s="26" t="s">
        <v>5146</v>
      </c>
      <c r="J416" s="26">
        <v>3</v>
      </c>
      <c r="K416" s="26" t="s">
        <v>4517</v>
      </c>
      <c r="L416" s="26" t="s">
        <v>5439</v>
      </c>
      <c r="M416" s="26">
        <v>273</v>
      </c>
    </row>
    <row r="417" spans="1:13">
      <c r="A417" s="26" t="s">
        <v>4510</v>
      </c>
      <c r="B417" s="26" t="s">
        <v>4567</v>
      </c>
      <c r="C417" s="26" t="s">
        <v>4552</v>
      </c>
      <c r="D417" s="26" t="s">
        <v>4513</v>
      </c>
      <c r="E417" s="26" t="s">
        <v>4513</v>
      </c>
      <c r="F417" s="26" t="s">
        <v>2172</v>
      </c>
      <c r="G417" s="26" t="s">
        <v>5150</v>
      </c>
      <c r="H417" s="26" t="s">
        <v>5148</v>
      </c>
      <c r="I417" s="26" t="s">
        <v>4976</v>
      </c>
      <c r="J417" s="26">
        <v>1</v>
      </c>
      <c r="K417" s="26" t="s">
        <v>4517</v>
      </c>
      <c r="L417" s="26" t="s">
        <v>5440</v>
      </c>
      <c r="M417" s="26">
        <v>273</v>
      </c>
    </row>
    <row r="418" spans="1:13">
      <c r="A418" s="26" t="s">
        <v>4510</v>
      </c>
      <c r="B418" s="26" t="s">
        <v>4567</v>
      </c>
      <c r="C418" s="26" t="s">
        <v>4556</v>
      </c>
      <c r="D418" s="26" t="s">
        <v>4513</v>
      </c>
      <c r="E418" s="26" t="s">
        <v>4513</v>
      </c>
      <c r="F418" s="26" t="s">
        <v>2172</v>
      </c>
      <c r="G418" s="26" t="s">
        <v>5158</v>
      </c>
      <c r="H418" s="26" t="s">
        <v>5153</v>
      </c>
      <c r="I418" s="26" t="s">
        <v>5146</v>
      </c>
      <c r="J418" s="26">
        <v>3</v>
      </c>
      <c r="K418" s="26" t="s">
        <v>4517</v>
      </c>
      <c r="L418" s="26" t="s">
        <v>5159</v>
      </c>
      <c r="M418" s="26">
        <v>273</v>
      </c>
    </row>
    <row r="419" spans="1:13">
      <c r="A419" s="26" t="s">
        <v>4510</v>
      </c>
      <c r="B419" s="26" t="s">
        <v>4567</v>
      </c>
      <c r="C419" s="26" t="s">
        <v>4558</v>
      </c>
      <c r="D419" s="26" t="s">
        <v>4513</v>
      </c>
      <c r="E419" s="26" t="s">
        <v>4513</v>
      </c>
      <c r="F419" s="26" t="s">
        <v>2172</v>
      </c>
      <c r="G419" s="26" t="s">
        <v>5441</v>
      </c>
      <c r="H419" s="26" t="s">
        <v>5442</v>
      </c>
      <c r="I419" s="26" t="s">
        <v>4976</v>
      </c>
      <c r="J419" s="26">
        <v>7</v>
      </c>
      <c r="K419" s="26" t="s">
        <v>4517</v>
      </c>
      <c r="L419" s="26" t="s">
        <v>5443</v>
      </c>
      <c r="M419" s="26">
        <v>273</v>
      </c>
    </row>
    <row r="420" spans="1:13">
      <c r="A420" s="26" t="s">
        <v>4510</v>
      </c>
      <c r="B420" s="26" t="s">
        <v>4567</v>
      </c>
      <c r="C420" s="26" t="s">
        <v>4560</v>
      </c>
      <c r="D420" s="26" t="s">
        <v>4513</v>
      </c>
      <c r="E420" s="26" t="s">
        <v>4513</v>
      </c>
      <c r="F420" s="26" t="s">
        <v>2172</v>
      </c>
      <c r="G420" s="26" t="s">
        <v>5444</v>
      </c>
      <c r="H420" s="26" t="s">
        <v>5442</v>
      </c>
      <c r="I420" s="26" t="s">
        <v>5114</v>
      </c>
      <c r="J420" s="26">
        <v>3</v>
      </c>
      <c r="K420" s="26" t="s">
        <v>4517</v>
      </c>
      <c r="L420" s="26" t="s">
        <v>5445</v>
      </c>
      <c r="M420" s="26">
        <v>273</v>
      </c>
    </row>
    <row r="421" spans="1:13">
      <c r="A421" s="26" t="s">
        <v>4510</v>
      </c>
      <c r="B421" s="26" t="s">
        <v>4567</v>
      </c>
      <c r="C421" s="26" t="s">
        <v>4564</v>
      </c>
      <c r="D421" s="26" t="s">
        <v>4513</v>
      </c>
      <c r="E421" s="26" t="s">
        <v>4513</v>
      </c>
      <c r="F421" s="26" t="s">
        <v>2172</v>
      </c>
      <c r="G421" s="26" t="s">
        <v>5180</v>
      </c>
      <c r="H421" s="26" t="s">
        <v>5177</v>
      </c>
      <c r="I421" s="26" t="s">
        <v>5168</v>
      </c>
      <c r="J421" s="26">
        <v>154.5</v>
      </c>
      <c r="K421" s="26" t="s">
        <v>517</v>
      </c>
      <c r="L421" s="26" t="s">
        <v>5446</v>
      </c>
      <c r="M421" s="26">
        <v>273</v>
      </c>
    </row>
    <row r="422" spans="1:13">
      <c r="A422" s="26" t="s">
        <v>4510</v>
      </c>
      <c r="B422" s="26" t="s">
        <v>4567</v>
      </c>
      <c r="C422" s="26" t="s">
        <v>4605</v>
      </c>
      <c r="D422" s="26" t="s">
        <v>4513</v>
      </c>
      <c r="E422" s="26" t="s">
        <v>4513</v>
      </c>
      <c r="F422" s="26" t="s">
        <v>2172</v>
      </c>
      <c r="G422" s="26" t="s">
        <v>5447</v>
      </c>
      <c r="H422" s="26" t="s">
        <v>5177</v>
      </c>
      <c r="I422" s="26" t="s">
        <v>5171</v>
      </c>
      <c r="J422" s="26">
        <v>6.6</v>
      </c>
      <c r="K422" s="26" t="s">
        <v>517</v>
      </c>
      <c r="L422" s="26" t="s">
        <v>5448</v>
      </c>
      <c r="M422" s="26">
        <v>273</v>
      </c>
    </row>
    <row r="423" spans="1:13">
      <c r="A423" s="26" t="s">
        <v>4510</v>
      </c>
      <c r="B423" s="26" t="s">
        <v>4567</v>
      </c>
      <c r="C423" s="26" t="s">
        <v>4627</v>
      </c>
      <c r="D423" s="26" t="s">
        <v>4513</v>
      </c>
      <c r="E423" s="26" t="s">
        <v>4513</v>
      </c>
      <c r="F423" s="26" t="s">
        <v>2172</v>
      </c>
      <c r="G423" s="26" t="s">
        <v>5187</v>
      </c>
      <c r="H423" s="26" t="s">
        <v>5182</v>
      </c>
      <c r="I423" s="26" t="s">
        <v>5188</v>
      </c>
      <c r="J423" s="26">
        <v>38</v>
      </c>
      <c r="K423" s="26" t="s">
        <v>4517</v>
      </c>
      <c r="L423" s="26" t="s">
        <v>5449</v>
      </c>
      <c r="M423" s="26">
        <v>273</v>
      </c>
    </row>
    <row r="424" spans="1:13">
      <c r="A424" s="26" t="s">
        <v>4510</v>
      </c>
      <c r="B424" s="26" t="s">
        <v>4567</v>
      </c>
      <c r="C424" s="26" t="s">
        <v>4629</v>
      </c>
      <c r="D424" s="26" t="s">
        <v>4513</v>
      </c>
      <c r="E424" s="26" t="s">
        <v>4513</v>
      </c>
      <c r="F424" s="26" t="s">
        <v>2172</v>
      </c>
      <c r="G424" s="26" t="s">
        <v>5450</v>
      </c>
      <c r="H424" s="26" t="s">
        <v>5182</v>
      </c>
      <c r="I424" s="26" t="s">
        <v>5146</v>
      </c>
      <c r="J424" s="26">
        <v>1</v>
      </c>
      <c r="K424" s="26" t="s">
        <v>4517</v>
      </c>
      <c r="L424" s="26" t="s">
        <v>5451</v>
      </c>
      <c r="M424" s="26">
        <v>273</v>
      </c>
    </row>
    <row r="425" spans="1:13">
      <c r="A425" s="26" t="s">
        <v>4510</v>
      </c>
      <c r="B425" s="26" t="s">
        <v>4567</v>
      </c>
      <c r="C425" s="26" t="s">
        <v>4512</v>
      </c>
      <c r="D425" s="26" t="s">
        <v>4513</v>
      </c>
      <c r="E425" s="26" t="s">
        <v>4513</v>
      </c>
      <c r="F425" s="26" t="s">
        <v>2172</v>
      </c>
      <c r="G425" s="26" t="s">
        <v>5452</v>
      </c>
      <c r="H425" s="26" t="s">
        <v>5453</v>
      </c>
      <c r="I425" s="26" t="s">
        <v>5454</v>
      </c>
      <c r="J425" s="26">
        <v>1</v>
      </c>
      <c r="K425" s="26" t="s">
        <v>4517</v>
      </c>
      <c r="L425" s="26" t="s">
        <v>1355</v>
      </c>
      <c r="M425" s="26">
        <v>273</v>
      </c>
    </row>
    <row r="426" spans="1:13">
      <c r="A426" s="26" t="s">
        <v>4510</v>
      </c>
      <c r="B426" s="26" t="s">
        <v>4567</v>
      </c>
      <c r="C426" s="26" t="s">
        <v>4519</v>
      </c>
      <c r="D426" s="26" t="s">
        <v>4513</v>
      </c>
      <c r="E426" s="26" t="s">
        <v>4513</v>
      </c>
      <c r="F426" s="26" t="s">
        <v>2172</v>
      </c>
      <c r="G426" s="26" t="s">
        <v>5455</v>
      </c>
      <c r="H426" s="26" t="s">
        <v>5456</v>
      </c>
      <c r="I426" s="26" t="s">
        <v>5457</v>
      </c>
      <c r="J426" s="26">
        <v>4</v>
      </c>
      <c r="K426" s="26" t="s">
        <v>4517</v>
      </c>
      <c r="L426" s="26" t="s">
        <v>1352</v>
      </c>
      <c r="M426" s="26">
        <v>274</v>
      </c>
    </row>
    <row r="427" spans="1:13">
      <c r="A427" s="26" t="s">
        <v>4510</v>
      </c>
      <c r="B427" s="26" t="s">
        <v>4567</v>
      </c>
      <c r="C427" s="26" t="s">
        <v>4522</v>
      </c>
      <c r="D427" s="26" t="s">
        <v>4513</v>
      </c>
      <c r="E427" s="26" t="s">
        <v>4513</v>
      </c>
      <c r="F427" s="26" t="s">
        <v>2172</v>
      </c>
      <c r="G427" s="26" t="s">
        <v>5458</v>
      </c>
      <c r="H427" s="26" t="s">
        <v>5459</v>
      </c>
      <c r="I427" s="26" t="s">
        <v>5457</v>
      </c>
      <c r="J427" s="26">
        <v>17</v>
      </c>
      <c r="K427" s="26" t="s">
        <v>4517</v>
      </c>
      <c r="L427" s="26" t="s">
        <v>5460</v>
      </c>
      <c r="M427" s="26">
        <v>274</v>
      </c>
    </row>
    <row r="428" spans="1:13">
      <c r="A428" s="26" t="s">
        <v>4510</v>
      </c>
      <c r="B428" s="26" t="s">
        <v>4567</v>
      </c>
      <c r="C428" s="26" t="s">
        <v>4525</v>
      </c>
      <c r="D428" s="26" t="s">
        <v>4513</v>
      </c>
      <c r="E428" s="26" t="s">
        <v>4513</v>
      </c>
      <c r="F428" s="26" t="s">
        <v>2172</v>
      </c>
      <c r="G428" s="26" t="s">
        <v>5461</v>
      </c>
      <c r="H428" s="26" t="s">
        <v>5462</v>
      </c>
      <c r="I428" s="26" t="s">
        <v>4566</v>
      </c>
      <c r="J428" s="26">
        <v>4</v>
      </c>
      <c r="K428" s="26" t="s">
        <v>4517</v>
      </c>
      <c r="L428" s="26" t="s">
        <v>1340</v>
      </c>
      <c r="M428" s="26">
        <v>274</v>
      </c>
    </row>
    <row r="429" spans="1:13">
      <c r="A429" s="26" t="s">
        <v>4510</v>
      </c>
      <c r="B429" s="26" t="s">
        <v>4567</v>
      </c>
      <c r="C429" s="26" t="s">
        <v>4527</v>
      </c>
      <c r="D429" s="26" t="s">
        <v>4513</v>
      </c>
      <c r="E429" s="26" t="s">
        <v>4513</v>
      </c>
      <c r="F429" s="26" t="s">
        <v>2172</v>
      </c>
      <c r="G429" s="26" t="s">
        <v>5463</v>
      </c>
      <c r="H429" s="26" t="s">
        <v>5464</v>
      </c>
      <c r="I429" s="26" t="s">
        <v>5465</v>
      </c>
      <c r="J429" s="26">
        <v>1</v>
      </c>
      <c r="K429" s="26" t="s">
        <v>4517</v>
      </c>
      <c r="L429" s="26" t="s">
        <v>1346</v>
      </c>
      <c r="M429" s="26">
        <v>274</v>
      </c>
    </row>
    <row r="430" spans="1:13">
      <c r="A430" s="26" t="s">
        <v>4510</v>
      </c>
      <c r="B430" s="26" t="s">
        <v>4567</v>
      </c>
      <c r="C430" s="26" t="s">
        <v>4531</v>
      </c>
      <c r="D430" s="26" t="s">
        <v>4513</v>
      </c>
      <c r="E430" s="26" t="s">
        <v>4513</v>
      </c>
      <c r="F430" s="26" t="s">
        <v>2172</v>
      </c>
      <c r="G430" s="26" t="s">
        <v>5466</v>
      </c>
      <c r="H430" s="26" t="s">
        <v>5467</v>
      </c>
      <c r="I430" s="26" t="s">
        <v>5468</v>
      </c>
      <c r="J430" s="26">
        <v>2</v>
      </c>
      <c r="K430" s="26" t="s">
        <v>4517</v>
      </c>
      <c r="L430" s="26" t="s">
        <v>1337</v>
      </c>
      <c r="M430" s="26">
        <v>274</v>
      </c>
    </row>
    <row r="431" spans="1:13">
      <c r="A431" s="26" t="s">
        <v>4510</v>
      </c>
      <c r="B431" s="26" t="s">
        <v>4567</v>
      </c>
      <c r="C431" s="26" t="s">
        <v>4534</v>
      </c>
      <c r="D431" s="26" t="s">
        <v>4513</v>
      </c>
      <c r="E431" s="26" t="s">
        <v>4513</v>
      </c>
      <c r="F431" s="26" t="s">
        <v>2172</v>
      </c>
      <c r="G431" s="26" t="s">
        <v>5469</v>
      </c>
      <c r="H431" s="26" t="s">
        <v>5470</v>
      </c>
      <c r="I431" s="26" t="s">
        <v>5471</v>
      </c>
      <c r="J431" s="26">
        <v>29</v>
      </c>
      <c r="K431" s="26" t="s">
        <v>4517</v>
      </c>
      <c r="L431" s="26" t="s">
        <v>5472</v>
      </c>
      <c r="M431" s="26">
        <v>274</v>
      </c>
    </row>
    <row r="432" spans="1:13">
      <c r="A432" s="26" t="s">
        <v>4510</v>
      </c>
      <c r="B432" s="26" t="s">
        <v>4567</v>
      </c>
      <c r="C432" s="26" t="s">
        <v>4538</v>
      </c>
      <c r="D432" s="26" t="s">
        <v>4513</v>
      </c>
      <c r="E432" s="26" t="s">
        <v>4513</v>
      </c>
      <c r="F432" s="26" t="s">
        <v>2172</v>
      </c>
      <c r="G432" s="26" t="s">
        <v>5473</v>
      </c>
      <c r="H432" s="26" t="s">
        <v>5474</v>
      </c>
      <c r="I432" s="26" t="s">
        <v>4521</v>
      </c>
      <c r="J432" s="26">
        <v>27</v>
      </c>
      <c r="K432" s="26" t="s">
        <v>4517</v>
      </c>
      <c r="L432" s="26" t="s">
        <v>5475</v>
      </c>
      <c r="M432" s="26">
        <v>274</v>
      </c>
    </row>
    <row r="433" spans="1:13" ht="27.6">
      <c r="A433" s="26" t="s">
        <v>4510</v>
      </c>
      <c r="B433" s="26" t="s">
        <v>4964</v>
      </c>
      <c r="C433" s="26" t="s">
        <v>4512</v>
      </c>
      <c r="D433" s="26" t="s">
        <v>4513</v>
      </c>
      <c r="E433" s="26" t="s">
        <v>4513</v>
      </c>
      <c r="F433" s="26" t="s">
        <v>2172</v>
      </c>
      <c r="G433" s="26" t="s">
        <v>5476</v>
      </c>
      <c r="H433" s="26" t="s">
        <v>5477</v>
      </c>
      <c r="I433" s="26" t="s">
        <v>4566</v>
      </c>
      <c r="J433" s="26">
        <v>28</v>
      </c>
      <c r="K433" s="26" t="s">
        <v>4517</v>
      </c>
      <c r="L433" s="26" t="s">
        <v>5478</v>
      </c>
      <c r="M433" s="26">
        <v>274</v>
      </c>
    </row>
    <row r="434" spans="1:13" ht="41.4">
      <c r="A434" s="26" t="s">
        <v>4510</v>
      </c>
      <c r="B434" s="26" t="s">
        <v>4964</v>
      </c>
      <c r="C434" s="26" t="s">
        <v>4519</v>
      </c>
      <c r="D434" s="26"/>
      <c r="E434" s="26"/>
      <c r="F434" s="26"/>
      <c r="G434" s="26"/>
      <c r="H434" s="26" t="s">
        <v>4513</v>
      </c>
      <c r="I434" s="26" t="s">
        <v>4513</v>
      </c>
      <c r="J434" s="26"/>
      <c r="K434" s="26" t="s">
        <v>5479</v>
      </c>
      <c r="L434" s="26" t="s">
        <v>5480</v>
      </c>
      <c r="M434" s="26">
        <v>274</v>
      </c>
    </row>
    <row r="435" spans="1:13" ht="41.4">
      <c r="A435" s="26" t="s">
        <v>4510</v>
      </c>
      <c r="B435" s="26" t="s">
        <v>4964</v>
      </c>
      <c r="C435" s="26" t="s">
        <v>4522</v>
      </c>
      <c r="D435" s="26"/>
      <c r="E435" s="26"/>
      <c r="F435" s="26"/>
      <c r="G435" s="26"/>
      <c r="H435" s="26" t="s">
        <v>4513</v>
      </c>
      <c r="I435" s="26" t="s">
        <v>4513</v>
      </c>
      <c r="J435" s="26"/>
      <c r="K435" s="26" t="s">
        <v>4975</v>
      </c>
      <c r="L435" s="26" t="s">
        <v>5481</v>
      </c>
      <c r="M435" s="26">
        <v>274</v>
      </c>
    </row>
    <row r="436" spans="1:13">
      <c r="A436" s="26" t="s">
        <v>4510</v>
      </c>
      <c r="B436" s="26" t="s">
        <v>4964</v>
      </c>
      <c r="C436" s="26" t="s">
        <v>4512</v>
      </c>
      <c r="D436" s="26" t="s">
        <v>4513</v>
      </c>
      <c r="E436" s="26" t="s">
        <v>4513</v>
      </c>
      <c r="F436" s="26" t="s">
        <v>2172</v>
      </c>
      <c r="G436" s="26" t="s">
        <v>5482</v>
      </c>
      <c r="H436" s="26" t="s">
        <v>5483</v>
      </c>
      <c r="I436" s="26" t="s">
        <v>4566</v>
      </c>
      <c r="J436" s="26">
        <v>4</v>
      </c>
      <c r="K436" s="26" t="s">
        <v>4517</v>
      </c>
      <c r="L436" s="26" t="s">
        <v>5073</v>
      </c>
      <c r="M436" s="26">
        <v>274</v>
      </c>
    </row>
    <row r="437" spans="1:13" ht="27.6">
      <c r="A437" s="26" t="s">
        <v>4510</v>
      </c>
      <c r="B437" s="26" t="s">
        <v>4964</v>
      </c>
      <c r="C437" s="26" t="s">
        <v>4512</v>
      </c>
      <c r="D437" s="26"/>
      <c r="E437" s="26"/>
      <c r="F437" s="26"/>
      <c r="G437" s="26"/>
      <c r="H437" s="26" t="s">
        <v>4513</v>
      </c>
      <c r="I437" s="26" t="s">
        <v>4513</v>
      </c>
      <c r="J437" s="26"/>
      <c r="K437" s="26" t="s">
        <v>5484</v>
      </c>
      <c r="L437" s="26" t="s">
        <v>5485</v>
      </c>
      <c r="M437" s="26">
        <v>274</v>
      </c>
    </row>
    <row r="438" spans="1:13">
      <c r="A438" s="26" t="s">
        <v>4510</v>
      </c>
      <c r="B438" s="26" t="s">
        <v>4964</v>
      </c>
      <c r="C438" s="26" t="s">
        <v>4519</v>
      </c>
      <c r="D438" s="26" t="s">
        <v>4513</v>
      </c>
      <c r="E438" s="26" t="s">
        <v>4513</v>
      </c>
      <c r="F438" s="26" t="s">
        <v>2172</v>
      </c>
      <c r="G438" s="26" t="s">
        <v>5486</v>
      </c>
      <c r="H438" s="26" t="s">
        <v>5487</v>
      </c>
      <c r="I438" s="26" t="s">
        <v>5488</v>
      </c>
      <c r="J438" s="26">
        <v>30</v>
      </c>
      <c r="K438" s="26" t="s">
        <v>4517</v>
      </c>
      <c r="L438" s="26" t="s">
        <v>5073</v>
      </c>
      <c r="M438" s="26">
        <v>274</v>
      </c>
    </row>
    <row r="439" spans="1:13" ht="27.6">
      <c r="A439" s="26" t="s">
        <v>4510</v>
      </c>
      <c r="B439" s="26" t="s">
        <v>4990</v>
      </c>
      <c r="C439" s="26" t="s">
        <v>4512</v>
      </c>
      <c r="D439" s="26" t="s">
        <v>4513</v>
      </c>
      <c r="E439" s="26" t="s">
        <v>4513</v>
      </c>
      <c r="F439" s="26" t="s">
        <v>2172</v>
      </c>
      <c r="G439" s="26" t="s">
        <v>5489</v>
      </c>
      <c r="H439" s="26" t="s">
        <v>5490</v>
      </c>
      <c r="I439" s="26" t="s">
        <v>5491</v>
      </c>
      <c r="J439" s="26">
        <v>2</v>
      </c>
      <c r="K439" s="26" t="s">
        <v>4517</v>
      </c>
      <c r="L439" s="26" t="s">
        <v>5492</v>
      </c>
      <c r="M439" s="26">
        <v>274</v>
      </c>
    </row>
    <row r="440" spans="1:13" ht="27.6">
      <c r="A440" s="26" t="s">
        <v>4510</v>
      </c>
      <c r="B440" s="26" t="s">
        <v>4990</v>
      </c>
      <c r="C440" s="26" t="s">
        <v>4519</v>
      </c>
      <c r="D440" s="26" t="s">
        <v>4513</v>
      </c>
      <c r="E440" s="26" t="s">
        <v>4513</v>
      </c>
      <c r="F440" s="26" t="s">
        <v>2172</v>
      </c>
      <c r="G440" s="26" t="s">
        <v>4995</v>
      </c>
      <c r="H440" s="26" t="s">
        <v>4996</v>
      </c>
      <c r="I440" s="26" t="s">
        <v>4988</v>
      </c>
      <c r="J440" s="26">
        <v>56</v>
      </c>
      <c r="K440" s="26" t="s">
        <v>4517</v>
      </c>
      <c r="L440" s="26" t="s">
        <v>5493</v>
      </c>
      <c r="M440" s="26">
        <v>274</v>
      </c>
    </row>
    <row r="441" spans="1:13">
      <c r="A441" s="26" t="s">
        <v>4510</v>
      </c>
      <c r="B441" s="26" t="s">
        <v>4990</v>
      </c>
      <c r="C441" s="26" t="s">
        <v>4522</v>
      </c>
      <c r="D441" s="26" t="s">
        <v>4513</v>
      </c>
      <c r="E441" s="26" t="s">
        <v>4513</v>
      </c>
      <c r="F441" s="26" t="s">
        <v>2172</v>
      </c>
      <c r="G441" s="26" t="s">
        <v>5002</v>
      </c>
      <c r="H441" s="26" t="s">
        <v>5003</v>
      </c>
      <c r="I441" s="26" t="s">
        <v>5004</v>
      </c>
      <c r="J441" s="26">
        <v>4</v>
      </c>
      <c r="K441" s="26" t="s">
        <v>4517</v>
      </c>
      <c r="L441" s="26" t="s">
        <v>5005</v>
      </c>
      <c r="M441" s="26">
        <v>274</v>
      </c>
    </row>
    <row r="442" spans="1:13">
      <c r="A442" s="26" t="s">
        <v>4510</v>
      </c>
      <c r="B442" s="26" t="s">
        <v>4990</v>
      </c>
      <c r="C442" s="26" t="s">
        <v>4525</v>
      </c>
      <c r="D442" s="26" t="s">
        <v>4513</v>
      </c>
      <c r="E442" s="26" t="s">
        <v>4513</v>
      </c>
      <c r="F442" s="26" t="s">
        <v>2172</v>
      </c>
      <c r="G442" s="26" t="s">
        <v>5494</v>
      </c>
      <c r="H442" s="26" t="s">
        <v>5495</v>
      </c>
      <c r="I442" s="26" t="s">
        <v>5496</v>
      </c>
      <c r="J442" s="26">
        <v>23</v>
      </c>
      <c r="K442" s="26" t="s">
        <v>4517</v>
      </c>
      <c r="L442" s="26" t="s">
        <v>5497</v>
      </c>
      <c r="M442" s="26">
        <v>274</v>
      </c>
    </row>
    <row r="443" spans="1:13">
      <c r="A443" s="26" t="s">
        <v>4510</v>
      </c>
      <c r="B443" s="26" t="s">
        <v>4990</v>
      </c>
      <c r="C443" s="26" t="s">
        <v>4527</v>
      </c>
      <c r="D443" s="26" t="s">
        <v>4513</v>
      </c>
      <c r="E443" s="26" t="s">
        <v>4513</v>
      </c>
      <c r="F443" s="26" t="s">
        <v>2172</v>
      </c>
      <c r="G443" s="26" t="s">
        <v>5498</v>
      </c>
      <c r="H443" s="26" t="s">
        <v>5495</v>
      </c>
      <c r="I443" s="26" t="s">
        <v>5499</v>
      </c>
      <c r="J443" s="26">
        <v>3</v>
      </c>
      <c r="K443" s="26" t="s">
        <v>4517</v>
      </c>
      <c r="L443" s="26" t="s">
        <v>5500</v>
      </c>
      <c r="M443" s="26">
        <v>274</v>
      </c>
    </row>
    <row r="444" spans="1:13">
      <c r="A444" s="26" t="s">
        <v>4510</v>
      </c>
      <c r="B444" s="26" t="s">
        <v>4990</v>
      </c>
      <c r="C444" s="26" t="s">
        <v>4531</v>
      </c>
      <c r="D444" s="26" t="s">
        <v>4513</v>
      </c>
      <c r="E444" s="26" t="s">
        <v>4513</v>
      </c>
      <c r="F444" s="26" t="s">
        <v>2172</v>
      </c>
      <c r="G444" s="26" t="s">
        <v>5501</v>
      </c>
      <c r="H444" s="26" t="s">
        <v>5502</v>
      </c>
      <c r="I444" s="26" t="s">
        <v>5015</v>
      </c>
      <c r="J444" s="26">
        <v>1</v>
      </c>
      <c r="K444" s="26" t="s">
        <v>4517</v>
      </c>
      <c r="L444" s="26" t="s">
        <v>5503</v>
      </c>
      <c r="M444" s="26">
        <v>274</v>
      </c>
    </row>
    <row r="445" spans="1:13">
      <c r="A445" s="26" t="s">
        <v>4510</v>
      </c>
      <c r="B445" s="26" t="s">
        <v>4990</v>
      </c>
      <c r="C445" s="26" t="s">
        <v>4534</v>
      </c>
      <c r="D445" s="26" t="s">
        <v>4513</v>
      </c>
      <c r="E445" s="26" t="s">
        <v>4513</v>
      </c>
      <c r="F445" s="26" t="s">
        <v>2172</v>
      </c>
      <c r="G445" s="26" t="s">
        <v>5504</v>
      </c>
      <c r="H445" s="26" t="s">
        <v>5502</v>
      </c>
      <c r="I445" s="26" t="s">
        <v>4976</v>
      </c>
      <c r="J445" s="26">
        <v>2</v>
      </c>
      <c r="K445" s="26" t="s">
        <v>4517</v>
      </c>
      <c r="L445" s="26" t="s">
        <v>5505</v>
      </c>
      <c r="M445" s="26">
        <v>274</v>
      </c>
    </row>
    <row r="446" spans="1:13">
      <c r="A446" s="26" t="s">
        <v>4510</v>
      </c>
      <c r="B446" s="26" t="s">
        <v>4990</v>
      </c>
      <c r="C446" s="26" t="s">
        <v>4538</v>
      </c>
      <c r="D446" s="26" t="s">
        <v>4513</v>
      </c>
      <c r="E446" s="26" t="s">
        <v>4513</v>
      </c>
      <c r="F446" s="26" t="s">
        <v>2172</v>
      </c>
      <c r="G446" s="26" t="s">
        <v>5506</v>
      </c>
      <c r="H446" s="26" t="s">
        <v>5507</v>
      </c>
      <c r="I446" s="26" t="s">
        <v>4970</v>
      </c>
      <c r="J446" s="26">
        <v>1</v>
      </c>
      <c r="K446" s="26" t="s">
        <v>4517</v>
      </c>
      <c r="L446" s="26" t="s">
        <v>5011</v>
      </c>
      <c r="M446" s="26">
        <v>274</v>
      </c>
    </row>
    <row r="447" spans="1:13">
      <c r="A447" s="26" t="s">
        <v>4510</v>
      </c>
      <c r="B447" s="26" t="s">
        <v>4990</v>
      </c>
      <c r="C447" s="26" t="s">
        <v>4542</v>
      </c>
      <c r="D447" s="26" t="s">
        <v>4513</v>
      </c>
      <c r="E447" s="26" t="s">
        <v>4513</v>
      </c>
      <c r="F447" s="26" t="s">
        <v>2172</v>
      </c>
      <c r="G447" s="26" t="s">
        <v>5508</v>
      </c>
      <c r="H447" s="26" t="s">
        <v>5007</v>
      </c>
      <c r="I447" s="26" t="s">
        <v>4970</v>
      </c>
      <c r="J447" s="26">
        <v>5</v>
      </c>
      <c r="K447" s="26" t="s">
        <v>4517</v>
      </c>
      <c r="L447" s="26" t="s">
        <v>5509</v>
      </c>
      <c r="M447" s="26">
        <v>274</v>
      </c>
    </row>
    <row r="448" spans="1:13">
      <c r="A448" s="26" t="s">
        <v>4510</v>
      </c>
      <c r="B448" s="26" t="s">
        <v>4990</v>
      </c>
      <c r="C448" s="26" t="s">
        <v>4547</v>
      </c>
      <c r="D448" s="26" t="s">
        <v>4513</v>
      </c>
      <c r="E448" s="26" t="s">
        <v>4513</v>
      </c>
      <c r="F448" s="26" t="s">
        <v>2172</v>
      </c>
      <c r="G448" s="26" t="s">
        <v>5358</v>
      </c>
      <c r="H448" s="26" t="s">
        <v>5007</v>
      </c>
      <c r="I448" s="26" t="s">
        <v>5015</v>
      </c>
      <c r="J448" s="26">
        <v>6</v>
      </c>
      <c r="K448" s="26" t="s">
        <v>4517</v>
      </c>
      <c r="L448" s="26" t="s">
        <v>5503</v>
      </c>
      <c r="M448" s="26">
        <v>274</v>
      </c>
    </row>
    <row r="449" spans="1:13">
      <c r="A449" s="26" t="s">
        <v>4510</v>
      </c>
      <c r="B449" s="26" t="s">
        <v>4990</v>
      </c>
      <c r="C449" s="26" t="s">
        <v>4552</v>
      </c>
      <c r="D449" s="26" t="s">
        <v>4513</v>
      </c>
      <c r="E449" s="26" t="s">
        <v>4513</v>
      </c>
      <c r="F449" s="26" t="s">
        <v>2172</v>
      </c>
      <c r="G449" s="26" t="s">
        <v>5510</v>
      </c>
      <c r="H449" s="26" t="s">
        <v>5007</v>
      </c>
      <c r="I449" s="26" t="s">
        <v>4976</v>
      </c>
      <c r="J449" s="26">
        <v>1</v>
      </c>
      <c r="K449" s="26" t="s">
        <v>4517</v>
      </c>
      <c r="L449" s="26" t="s">
        <v>5511</v>
      </c>
      <c r="M449" s="26">
        <v>274</v>
      </c>
    </row>
    <row r="450" spans="1:13">
      <c r="A450" s="26" t="s">
        <v>4510</v>
      </c>
      <c r="B450" s="26" t="s">
        <v>4990</v>
      </c>
      <c r="C450" s="26" t="s">
        <v>4556</v>
      </c>
      <c r="D450" s="26" t="s">
        <v>4513</v>
      </c>
      <c r="E450" s="26" t="s">
        <v>4513</v>
      </c>
      <c r="F450" s="26" t="s">
        <v>2172</v>
      </c>
      <c r="G450" s="26" t="s">
        <v>5009</v>
      </c>
      <c r="H450" s="26" t="s">
        <v>5010</v>
      </c>
      <c r="I450" s="26" t="s">
        <v>4970</v>
      </c>
      <c r="J450" s="26">
        <v>81</v>
      </c>
      <c r="K450" s="26" t="s">
        <v>4517</v>
      </c>
      <c r="L450" s="26" t="s">
        <v>5011</v>
      </c>
      <c r="M450" s="26">
        <v>274</v>
      </c>
    </row>
    <row r="451" spans="1:13">
      <c r="A451" s="26" t="s">
        <v>4510</v>
      </c>
      <c r="B451" s="26" t="s">
        <v>4990</v>
      </c>
      <c r="C451" s="26" t="s">
        <v>4558</v>
      </c>
      <c r="D451" s="26" t="s">
        <v>4513</v>
      </c>
      <c r="E451" s="26" t="s">
        <v>4513</v>
      </c>
      <c r="F451" s="26" t="s">
        <v>2172</v>
      </c>
      <c r="G451" s="26" t="s">
        <v>5014</v>
      </c>
      <c r="H451" s="26" t="s">
        <v>5010</v>
      </c>
      <c r="I451" s="26" t="s">
        <v>5015</v>
      </c>
      <c r="J451" s="26">
        <v>8</v>
      </c>
      <c r="K451" s="26" t="s">
        <v>4517</v>
      </c>
      <c r="L451" s="26" t="s">
        <v>5512</v>
      </c>
      <c r="M451" s="26">
        <v>274</v>
      </c>
    </row>
    <row r="452" spans="1:13">
      <c r="A452" s="26" t="s">
        <v>4510</v>
      </c>
      <c r="B452" s="26" t="s">
        <v>4990</v>
      </c>
      <c r="C452" s="26" t="s">
        <v>4560</v>
      </c>
      <c r="D452" s="26" t="s">
        <v>4513</v>
      </c>
      <c r="E452" s="26" t="s">
        <v>4513</v>
      </c>
      <c r="F452" s="26" t="s">
        <v>2172</v>
      </c>
      <c r="G452" s="26" t="s">
        <v>5017</v>
      </c>
      <c r="H452" s="26" t="s">
        <v>5010</v>
      </c>
      <c r="I452" s="26" t="s">
        <v>4976</v>
      </c>
      <c r="J452" s="26">
        <v>7</v>
      </c>
      <c r="K452" s="26" t="s">
        <v>4517</v>
      </c>
      <c r="L452" s="26" t="s">
        <v>5018</v>
      </c>
      <c r="M452" s="26">
        <v>274</v>
      </c>
    </row>
    <row r="453" spans="1:13">
      <c r="A453" s="26" t="s">
        <v>4510</v>
      </c>
      <c r="B453" s="26" t="s">
        <v>4990</v>
      </c>
      <c r="C453" s="26" t="s">
        <v>4564</v>
      </c>
      <c r="D453" s="26" t="s">
        <v>4513</v>
      </c>
      <c r="E453" s="26" t="s">
        <v>4513</v>
      </c>
      <c r="F453" s="26" t="s">
        <v>2172</v>
      </c>
      <c r="G453" s="26" t="s">
        <v>5361</v>
      </c>
      <c r="H453" s="26" t="s">
        <v>5362</v>
      </c>
      <c r="I453" s="26" t="s">
        <v>5015</v>
      </c>
      <c r="J453" s="26">
        <v>1</v>
      </c>
      <c r="K453" s="26" t="s">
        <v>4517</v>
      </c>
      <c r="L453" s="26" t="s">
        <v>5363</v>
      </c>
      <c r="M453" s="26">
        <v>274</v>
      </c>
    </row>
    <row r="454" spans="1:13">
      <c r="A454" s="26" t="s">
        <v>4510</v>
      </c>
      <c r="B454" s="26" t="s">
        <v>4990</v>
      </c>
      <c r="C454" s="26" t="s">
        <v>4605</v>
      </c>
      <c r="D454" s="26" t="s">
        <v>4513</v>
      </c>
      <c r="E454" s="26" t="s">
        <v>4513</v>
      </c>
      <c r="F454" s="26" t="s">
        <v>2172</v>
      </c>
      <c r="G454" s="26" t="s">
        <v>5513</v>
      </c>
      <c r="H454" s="26" t="s">
        <v>5024</v>
      </c>
      <c r="I454" s="26" t="s">
        <v>4970</v>
      </c>
      <c r="J454" s="26">
        <v>28</v>
      </c>
      <c r="K454" s="26" t="s">
        <v>4517</v>
      </c>
      <c r="L454" s="26" t="s">
        <v>5514</v>
      </c>
      <c r="M454" s="26">
        <v>274</v>
      </c>
    </row>
    <row r="455" spans="1:13">
      <c r="A455" s="26" t="s">
        <v>4510</v>
      </c>
      <c r="B455" s="26" t="s">
        <v>4990</v>
      </c>
      <c r="C455" s="26" t="s">
        <v>4627</v>
      </c>
      <c r="D455" s="26" t="s">
        <v>4513</v>
      </c>
      <c r="E455" s="26" t="s">
        <v>4513</v>
      </c>
      <c r="F455" s="26" t="s">
        <v>2172</v>
      </c>
      <c r="G455" s="26" t="s">
        <v>5515</v>
      </c>
      <c r="H455" s="26" t="s">
        <v>5024</v>
      </c>
      <c r="I455" s="26" t="s">
        <v>5015</v>
      </c>
      <c r="J455" s="26">
        <v>23</v>
      </c>
      <c r="K455" s="26" t="s">
        <v>4517</v>
      </c>
      <c r="L455" s="26" t="s">
        <v>5516</v>
      </c>
      <c r="M455" s="26">
        <v>274</v>
      </c>
    </row>
    <row r="456" spans="1:13">
      <c r="A456" s="26" t="s">
        <v>4510</v>
      </c>
      <c r="B456" s="26" t="s">
        <v>4990</v>
      </c>
      <c r="C456" s="26" t="s">
        <v>4629</v>
      </c>
      <c r="D456" s="26" t="s">
        <v>4513</v>
      </c>
      <c r="E456" s="26" t="s">
        <v>4513</v>
      </c>
      <c r="F456" s="26" t="s">
        <v>2172</v>
      </c>
      <c r="G456" s="26" t="s">
        <v>5026</v>
      </c>
      <c r="H456" s="26" t="s">
        <v>5024</v>
      </c>
      <c r="I456" s="26" t="s">
        <v>4976</v>
      </c>
      <c r="J456" s="26">
        <v>6</v>
      </c>
      <c r="K456" s="26" t="s">
        <v>4517</v>
      </c>
      <c r="L456" s="26" t="s">
        <v>5027</v>
      </c>
      <c r="M456" s="26">
        <v>274</v>
      </c>
    </row>
    <row r="457" spans="1:13" ht="27.6">
      <c r="A457" s="26" t="s">
        <v>4510</v>
      </c>
      <c r="B457" s="26" t="s">
        <v>4990</v>
      </c>
      <c r="C457" s="26" t="s">
        <v>4631</v>
      </c>
      <c r="D457" s="26" t="s">
        <v>4513</v>
      </c>
      <c r="E457" s="26" t="s">
        <v>4513</v>
      </c>
      <c r="F457" s="26" t="s">
        <v>2172</v>
      </c>
      <c r="G457" s="26" t="s">
        <v>5517</v>
      </c>
      <c r="H457" s="26" t="s">
        <v>5518</v>
      </c>
      <c r="I457" s="26" t="s">
        <v>4566</v>
      </c>
      <c r="J457" s="26">
        <v>4</v>
      </c>
      <c r="K457" s="26" t="s">
        <v>4517</v>
      </c>
      <c r="L457" s="26" t="s">
        <v>5519</v>
      </c>
      <c r="M457" s="26">
        <v>274</v>
      </c>
    </row>
    <row r="458" spans="1:13">
      <c r="A458" s="26" t="s">
        <v>4510</v>
      </c>
      <c r="B458" s="26" t="s">
        <v>4990</v>
      </c>
      <c r="C458" s="26" t="s">
        <v>4633</v>
      </c>
      <c r="D458" s="26" t="s">
        <v>4513</v>
      </c>
      <c r="E458" s="26" t="s">
        <v>4513</v>
      </c>
      <c r="F458" s="26" t="s">
        <v>2172</v>
      </c>
      <c r="G458" s="26" t="s">
        <v>5031</v>
      </c>
      <c r="H458" s="26" t="s">
        <v>5032</v>
      </c>
      <c r="I458" s="26" t="s">
        <v>4970</v>
      </c>
      <c r="J458" s="26">
        <v>172.4</v>
      </c>
      <c r="K458" s="26" t="s">
        <v>517</v>
      </c>
      <c r="L458" s="26" t="s">
        <v>5033</v>
      </c>
      <c r="M458" s="26">
        <v>274</v>
      </c>
    </row>
    <row r="459" spans="1:13">
      <c r="A459" s="26" t="s">
        <v>4510</v>
      </c>
      <c r="B459" s="26" t="s">
        <v>4990</v>
      </c>
      <c r="C459" s="26" t="s">
        <v>4635</v>
      </c>
      <c r="D459" s="26" t="s">
        <v>4513</v>
      </c>
      <c r="E459" s="26" t="s">
        <v>4513</v>
      </c>
      <c r="F459" s="26" t="s">
        <v>2172</v>
      </c>
      <c r="G459" s="26" t="s">
        <v>5036</v>
      </c>
      <c r="H459" s="26" t="s">
        <v>5032</v>
      </c>
      <c r="I459" s="26" t="s">
        <v>5015</v>
      </c>
      <c r="J459" s="26">
        <v>126</v>
      </c>
      <c r="K459" s="26" t="s">
        <v>517</v>
      </c>
      <c r="L459" s="26" t="s">
        <v>5037</v>
      </c>
      <c r="M459" s="26">
        <v>274</v>
      </c>
    </row>
    <row r="460" spans="1:13">
      <c r="A460" s="26" t="s">
        <v>4510</v>
      </c>
      <c r="B460" s="26" t="s">
        <v>4990</v>
      </c>
      <c r="C460" s="26" t="s">
        <v>4637</v>
      </c>
      <c r="D460" s="26" t="s">
        <v>4513</v>
      </c>
      <c r="E460" s="26" t="s">
        <v>4513</v>
      </c>
      <c r="F460" s="26" t="s">
        <v>2172</v>
      </c>
      <c r="G460" s="26" t="s">
        <v>5038</v>
      </c>
      <c r="H460" s="26" t="s">
        <v>5032</v>
      </c>
      <c r="I460" s="26" t="s">
        <v>4976</v>
      </c>
      <c r="J460" s="26">
        <v>35.6</v>
      </c>
      <c r="K460" s="26" t="s">
        <v>517</v>
      </c>
      <c r="L460" s="26" t="s">
        <v>5039</v>
      </c>
      <c r="M460" s="26">
        <v>274</v>
      </c>
    </row>
    <row r="461" spans="1:13">
      <c r="A461" s="26" t="s">
        <v>4510</v>
      </c>
      <c r="B461" s="26" t="s">
        <v>4990</v>
      </c>
      <c r="C461" s="26" t="s">
        <v>4639</v>
      </c>
      <c r="D461" s="26" t="s">
        <v>4513</v>
      </c>
      <c r="E461" s="26" t="s">
        <v>4513</v>
      </c>
      <c r="F461" s="26" t="s">
        <v>2172</v>
      </c>
      <c r="G461" s="26" t="s">
        <v>5520</v>
      </c>
      <c r="H461" s="26" t="s">
        <v>5041</v>
      </c>
      <c r="I461" s="26" t="s">
        <v>4970</v>
      </c>
      <c r="J461" s="26">
        <v>29</v>
      </c>
      <c r="K461" s="26" t="s">
        <v>4517</v>
      </c>
      <c r="L461" s="26" t="s">
        <v>5521</v>
      </c>
      <c r="M461" s="26">
        <v>274</v>
      </c>
    </row>
    <row r="462" spans="1:13">
      <c r="A462" s="26" t="s">
        <v>4510</v>
      </c>
      <c r="B462" s="26" t="s">
        <v>4990</v>
      </c>
      <c r="C462" s="26" t="s">
        <v>4641</v>
      </c>
      <c r="D462" s="26" t="s">
        <v>4513</v>
      </c>
      <c r="E462" s="26" t="s">
        <v>4513</v>
      </c>
      <c r="F462" s="26" t="s">
        <v>2172</v>
      </c>
      <c r="G462" s="26" t="s">
        <v>5372</v>
      </c>
      <c r="H462" s="26" t="s">
        <v>5041</v>
      </c>
      <c r="I462" s="26" t="s">
        <v>5015</v>
      </c>
      <c r="J462" s="26">
        <v>15</v>
      </c>
      <c r="K462" s="26" t="s">
        <v>4517</v>
      </c>
      <c r="L462" s="26" t="s">
        <v>5373</v>
      </c>
      <c r="M462" s="26">
        <v>274</v>
      </c>
    </row>
    <row r="463" spans="1:13">
      <c r="A463" s="26" t="s">
        <v>4510</v>
      </c>
      <c r="B463" s="26" t="s">
        <v>4990</v>
      </c>
      <c r="C463" s="26" t="s">
        <v>4643</v>
      </c>
      <c r="D463" s="26" t="s">
        <v>4513</v>
      </c>
      <c r="E463" s="26" t="s">
        <v>4513</v>
      </c>
      <c r="F463" s="26" t="s">
        <v>2172</v>
      </c>
      <c r="G463" s="26" t="s">
        <v>5043</v>
      </c>
      <c r="H463" s="26" t="s">
        <v>5041</v>
      </c>
      <c r="I463" s="26" t="s">
        <v>4976</v>
      </c>
      <c r="J463" s="26">
        <v>7</v>
      </c>
      <c r="K463" s="26" t="s">
        <v>4517</v>
      </c>
      <c r="L463" s="26" t="s">
        <v>5044</v>
      </c>
      <c r="M463" s="26">
        <v>274</v>
      </c>
    </row>
    <row r="464" spans="1:13">
      <c r="A464" s="26" t="s">
        <v>4510</v>
      </c>
      <c r="B464" s="26" t="s">
        <v>4990</v>
      </c>
      <c r="C464" s="26" t="s">
        <v>4645</v>
      </c>
      <c r="D464" s="26" t="s">
        <v>4513</v>
      </c>
      <c r="E464" s="26" t="s">
        <v>4513</v>
      </c>
      <c r="F464" s="26" t="s">
        <v>2172</v>
      </c>
      <c r="G464" s="26" t="s">
        <v>5522</v>
      </c>
      <c r="H464" s="26" t="s">
        <v>5046</v>
      </c>
      <c r="I464" s="26" t="s">
        <v>5496</v>
      </c>
      <c r="J464" s="26">
        <v>1</v>
      </c>
      <c r="K464" s="26" t="s">
        <v>4517</v>
      </c>
      <c r="L464" s="26" t="s">
        <v>5523</v>
      </c>
      <c r="M464" s="26">
        <v>274</v>
      </c>
    </row>
    <row r="465" spans="1:13">
      <c r="A465" s="26" t="s">
        <v>4510</v>
      </c>
      <c r="B465" s="26" t="s">
        <v>4990</v>
      </c>
      <c r="C465" s="26" t="s">
        <v>4647</v>
      </c>
      <c r="D465" s="26" t="s">
        <v>4513</v>
      </c>
      <c r="E465" s="26" t="s">
        <v>4513</v>
      </c>
      <c r="F465" s="26" t="s">
        <v>2172</v>
      </c>
      <c r="G465" s="26" t="s">
        <v>5524</v>
      </c>
      <c r="H465" s="26" t="s">
        <v>5046</v>
      </c>
      <c r="I465" s="26" t="s">
        <v>5499</v>
      </c>
      <c r="J465" s="26">
        <v>1</v>
      </c>
      <c r="K465" s="26" t="s">
        <v>4517</v>
      </c>
      <c r="L465" s="26" t="s">
        <v>5500</v>
      </c>
      <c r="M465" s="26">
        <v>274</v>
      </c>
    </row>
    <row r="466" spans="1:13">
      <c r="A466" s="26" t="s">
        <v>4510</v>
      </c>
      <c r="B466" s="26" t="s">
        <v>4990</v>
      </c>
      <c r="C466" s="26" t="s">
        <v>4649</v>
      </c>
      <c r="D466" s="26" t="s">
        <v>4513</v>
      </c>
      <c r="E466" s="26" t="s">
        <v>4513</v>
      </c>
      <c r="F466" s="26" t="s">
        <v>2172</v>
      </c>
      <c r="G466" s="26" t="s">
        <v>5045</v>
      </c>
      <c r="H466" s="26" t="s">
        <v>5046</v>
      </c>
      <c r="I466" s="26" t="s">
        <v>5004</v>
      </c>
      <c r="J466" s="26">
        <v>6</v>
      </c>
      <c r="K466" s="26" t="s">
        <v>4517</v>
      </c>
      <c r="L466" s="26" t="s">
        <v>5047</v>
      </c>
      <c r="M466" s="26">
        <v>274</v>
      </c>
    </row>
    <row r="467" spans="1:13">
      <c r="A467" s="26" t="s">
        <v>4510</v>
      </c>
      <c r="B467" s="26" t="s">
        <v>4990</v>
      </c>
      <c r="C467" s="26" t="s">
        <v>4651</v>
      </c>
      <c r="D467" s="26" t="s">
        <v>4513</v>
      </c>
      <c r="E467" s="26" t="s">
        <v>4513</v>
      </c>
      <c r="F467" s="26" t="s">
        <v>2172</v>
      </c>
      <c r="G467" s="26" t="s">
        <v>5525</v>
      </c>
      <c r="H467" s="26" t="s">
        <v>5049</v>
      </c>
      <c r="I467" s="26" t="s">
        <v>4970</v>
      </c>
      <c r="J467" s="26">
        <v>1</v>
      </c>
      <c r="K467" s="26" t="s">
        <v>4517</v>
      </c>
      <c r="L467" s="26" t="s">
        <v>5526</v>
      </c>
      <c r="M467" s="26">
        <v>274</v>
      </c>
    </row>
    <row r="468" spans="1:13" ht="41.4">
      <c r="A468" s="26" t="s">
        <v>4510</v>
      </c>
      <c r="B468" s="26" t="s">
        <v>4990</v>
      </c>
      <c r="C468" s="26" t="s">
        <v>4512</v>
      </c>
      <c r="D468" s="26"/>
      <c r="E468" s="26"/>
      <c r="F468" s="26"/>
      <c r="G468" s="26"/>
      <c r="H468" s="26" t="s">
        <v>4513</v>
      </c>
      <c r="I468" s="26" t="s">
        <v>4513</v>
      </c>
      <c r="J468" s="26"/>
      <c r="K468" s="26" t="s">
        <v>5527</v>
      </c>
      <c r="L468" s="26" t="s">
        <v>5528</v>
      </c>
      <c r="M468" s="26">
        <v>274</v>
      </c>
    </row>
    <row r="469" spans="1:13" ht="27.6">
      <c r="A469" s="26" t="s">
        <v>4510</v>
      </c>
      <c r="B469" s="26" t="s">
        <v>4990</v>
      </c>
      <c r="C469" s="26" t="s">
        <v>4519</v>
      </c>
      <c r="D469" s="26"/>
      <c r="E469" s="26"/>
      <c r="F469" s="26"/>
      <c r="G469" s="26"/>
      <c r="H469" s="26" t="s">
        <v>4513</v>
      </c>
      <c r="I469" s="26" t="s">
        <v>4513</v>
      </c>
      <c r="J469" s="26"/>
      <c r="K469" s="26" t="s">
        <v>5529</v>
      </c>
      <c r="L469" s="26" t="s">
        <v>5530</v>
      </c>
      <c r="M469" s="26">
        <v>274</v>
      </c>
    </row>
    <row r="470" spans="1:13" ht="27.6">
      <c r="A470" s="26" t="s">
        <v>4510</v>
      </c>
      <c r="B470" s="26" t="s">
        <v>4990</v>
      </c>
      <c r="C470" s="26" t="s">
        <v>4522</v>
      </c>
      <c r="D470" s="26" t="s">
        <v>4513</v>
      </c>
      <c r="E470" s="26" t="s">
        <v>4513</v>
      </c>
      <c r="F470" s="26" t="s">
        <v>2172</v>
      </c>
      <c r="G470" s="26" t="s">
        <v>5531</v>
      </c>
      <c r="H470" s="26" t="s">
        <v>5532</v>
      </c>
      <c r="I470" s="26" t="s">
        <v>5533</v>
      </c>
      <c r="J470" s="26">
        <v>24</v>
      </c>
      <c r="K470" s="26" t="s">
        <v>4517</v>
      </c>
      <c r="L470" s="26" t="s">
        <v>5534</v>
      </c>
      <c r="M470" s="26">
        <v>274</v>
      </c>
    </row>
    <row r="471" spans="1:13">
      <c r="A471" s="26" t="s">
        <v>4510</v>
      </c>
      <c r="B471" s="26" t="s">
        <v>4990</v>
      </c>
      <c r="C471" s="26" t="s">
        <v>4512</v>
      </c>
      <c r="D471" s="26" t="s">
        <v>4513</v>
      </c>
      <c r="E471" s="26" t="s">
        <v>4513</v>
      </c>
      <c r="F471" s="26" t="s">
        <v>2172</v>
      </c>
      <c r="G471" s="26" t="s">
        <v>5535</v>
      </c>
      <c r="H471" s="26" t="s">
        <v>5536</v>
      </c>
      <c r="I471" s="26" t="s">
        <v>5537</v>
      </c>
      <c r="J471" s="26">
        <v>5</v>
      </c>
      <c r="K471" s="26" t="s">
        <v>4517</v>
      </c>
      <c r="L471" s="26" t="s">
        <v>5538</v>
      </c>
      <c r="M471" s="26">
        <v>274</v>
      </c>
    </row>
    <row r="472" spans="1:13" ht="41.4">
      <c r="A472" s="26" t="s">
        <v>4510</v>
      </c>
      <c r="B472" s="26" t="s">
        <v>4964</v>
      </c>
      <c r="C472" s="26" t="s">
        <v>4512</v>
      </c>
      <c r="D472" s="26"/>
      <c r="E472" s="26"/>
      <c r="F472" s="26"/>
      <c r="G472" s="26"/>
      <c r="H472" s="26" t="s">
        <v>4513</v>
      </c>
      <c r="I472" s="26" t="s">
        <v>4513</v>
      </c>
      <c r="J472" s="26"/>
      <c r="K472" s="26" t="s">
        <v>4968</v>
      </c>
      <c r="L472" s="26" t="s">
        <v>5539</v>
      </c>
      <c r="M472" s="26">
        <v>274</v>
      </c>
    </row>
    <row r="473" spans="1:13" ht="41.4">
      <c r="A473" s="26" t="s">
        <v>4510</v>
      </c>
      <c r="B473" s="26" t="s">
        <v>4964</v>
      </c>
      <c r="C473" s="26" t="s">
        <v>4519</v>
      </c>
      <c r="D473" s="26"/>
      <c r="E473" s="26"/>
      <c r="F473" s="26"/>
      <c r="G473" s="26"/>
      <c r="H473" s="26" t="s">
        <v>4513</v>
      </c>
      <c r="I473" s="26" t="s">
        <v>4513</v>
      </c>
      <c r="J473" s="26"/>
      <c r="K473" s="26" t="s">
        <v>4972</v>
      </c>
      <c r="L473" s="26" t="s">
        <v>5540</v>
      </c>
      <c r="M473" s="26">
        <v>274</v>
      </c>
    </row>
    <row r="474" spans="1:13" ht="41.4">
      <c r="A474" s="26" t="s">
        <v>4510</v>
      </c>
      <c r="B474" s="26" t="s">
        <v>4964</v>
      </c>
      <c r="C474" s="26" t="s">
        <v>4522</v>
      </c>
      <c r="D474" s="26"/>
      <c r="E474" s="26"/>
      <c r="F474" s="26"/>
      <c r="G474" s="26"/>
      <c r="H474" s="26" t="s">
        <v>4513</v>
      </c>
      <c r="I474" s="26" t="s">
        <v>4513</v>
      </c>
      <c r="J474" s="26"/>
      <c r="K474" s="26" t="s">
        <v>4975</v>
      </c>
      <c r="L474" s="26" t="s">
        <v>5541</v>
      </c>
      <c r="M474" s="26">
        <v>274</v>
      </c>
    </row>
    <row r="475" spans="1:13" ht="27.6">
      <c r="A475" s="26" t="s">
        <v>4510</v>
      </c>
      <c r="B475" s="26" t="s">
        <v>4990</v>
      </c>
      <c r="C475" s="26" t="s">
        <v>4512</v>
      </c>
      <c r="D475" s="26" t="s">
        <v>4513</v>
      </c>
      <c r="E475" s="26" t="s">
        <v>4513</v>
      </c>
      <c r="F475" s="26" t="s">
        <v>2172</v>
      </c>
      <c r="G475" s="26" t="s">
        <v>4995</v>
      </c>
      <c r="H475" s="26" t="s">
        <v>4996</v>
      </c>
      <c r="I475" s="26" t="s">
        <v>4988</v>
      </c>
      <c r="J475" s="26">
        <v>2</v>
      </c>
      <c r="K475" s="26" t="s">
        <v>4517</v>
      </c>
      <c r="L475" s="26" t="s">
        <v>5493</v>
      </c>
      <c r="M475" s="26">
        <v>274</v>
      </c>
    </row>
    <row r="476" spans="1:13">
      <c r="A476" s="26" t="s">
        <v>4510</v>
      </c>
      <c r="B476" s="26" t="s">
        <v>4990</v>
      </c>
      <c r="C476" s="26" t="s">
        <v>4519</v>
      </c>
      <c r="D476" s="26" t="s">
        <v>4513</v>
      </c>
      <c r="E476" s="26" t="s">
        <v>4513</v>
      </c>
      <c r="F476" s="26" t="s">
        <v>2172</v>
      </c>
      <c r="G476" s="26" t="s">
        <v>5542</v>
      </c>
      <c r="H476" s="26" t="s">
        <v>5003</v>
      </c>
      <c r="I476" s="26" t="s">
        <v>5021</v>
      </c>
      <c r="J476" s="26">
        <v>2</v>
      </c>
      <c r="K476" s="26" t="s">
        <v>4517</v>
      </c>
      <c r="L476" s="26" t="s">
        <v>5543</v>
      </c>
      <c r="M476" s="26">
        <v>274</v>
      </c>
    </row>
    <row r="477" spans="1:13">
      <c r="A477" s="26" t="s">
        <v>4510</v>
      </c>
      <c r="B477" s="26" t="s">
        <v>4990</v>
      </c>
      <c r="C477" s="26" t="s">
        <v>4522</v>
      </c>
      <c r="D477" s="26" t="s">
        <v>4513</v>
      </c>
      <c r="E477" s="26" t="s">
        <v>4513</v>
      </c>
      <c r="F477" s="26" t="s">
        <v>2172</v>
      </c>
      <c r="G477" s="26" t="s">
        <v>5508</v>
      </c>
      <c r="H477" s="26" t="s">
        <v>5007</v>
      </c>
      <c r="I477" s="26" t="s">
        <v>4970</v>
      </c>
      <c r="J477" s="26">
        <v>1</v>
      </c>
      <c r="K477" s="26" t="s">
        <v>4517</v>
      </c>
      <c r="L477" s="26" t="s">
        <v>5509</v>
      </c>
      <c r="M477" s="26">
        <v>274</v>
      </c>
    </row>
    <row r="478" spans="1:13">
      <c r="A478" s="26" t="s">
        <v>4510</v>
      </c>
      <c r="B478" s="26" t="s">
        <v>4990</v>
      </c>
      <c r="C478" s="26" t="s">
        <v>4525</v>
      </c>
      <c r="D478" s="26" t="s">
        <v>4513</v>
      </c>
      <c r="E478" s="26" t="s">
        <v>4513</v>
      </c>
      <c r="F478" s="26" t="s">
        <v>2172</v>
      </c>
      <c r="G478" s="26" t="s">
        <v>5510</v>
      </c>
      <c r="H478" s="26" t="s">
        <v>5007</v>
      </c>
      <c r="I478" s="26" t="s">
        <v>4976</v>
      </c>
      <c r="J478" s="26">
        <v>1</v>
      </c>
      <c r="K478" s="26" t="s">
        <v>4517</v>
      </c>
      <c r="L478" s="26" t="s">
        <v>5511</v>
      </c>
      <c r="M478" s="26">
        <v>274</v>
      </c>
    </row>
    <row r="479" spans="1:13">
      <c r="A479" s="26" t="s">
        <v>4510</v>
      </c>
      <c r="B479" s="26" t="s">
        <v>4990</v>
      </c>
      <c r="C479" s="26" t="s">
        <v>4527</v>
      </c>
      <c r="D479" s="26" t="s">
        <v>4513</v>
      </c>
      <c r="E479" s="26" t="s">
        <v>4513</v>
      </c>
      <c r="F479" s="26" t="s">
        <v>2172</v>
      </c>
      <c r="G479" s="26" t="s">
        <v>5009</v>
      </c>
      <c r="H479" s="26" t="s">
        <v>5010</v>
      </c>
      <c r="I479" s="26" t="s">
        <v>4970</v>
      </c>
      <c r="J479" s="26">
        <v>5</v>
      </c>
      <c r="K479" s="26" t="s">
        <v>4517</v>
      </c>
      <c r="L479" s="26" t="s">
        <v>5011</v>
      </c>
      <c r="M479" s="26">
        <v>274</v>
      </c>
    </row>
    <row r="480" spans="1:13">
      <c r="A480" s="26" t="s">
        <v>4510</v>
      </c>
      <c r="B480" s="26" t="s">
        <v>4990</v>
      </c>
      <c r="C480" s="26" t="s">
        <v>4531</v>
      </c>
      <c r="D480" s="26" t="s">
        <v>4513</v>
      </c>
      <c r="E480" s="26" t="s">
        <v>4513</v>
      </c>
      <c r="F480" s="26" t="s">
        <v>2172</v>
      </c>
      <c r="G480" s="26" t="s">
        <v>5012</v>
      </c>
      <c r="H480" s="26" t="s">
        <v>5010</v>
      </c>
      <c r="I480" s="26" t="s">
        <v>4973</v>
      </c>
      <c r="J480" s="26">
        <v>1</v>
      </c>
      <c r="K480" s="26" t="s">
        <v>4517</v>
      </c>
      <c r="L480" s="26" t="s">
        <v>5544</v>
      </c>
      <c r="M480" s="26">
        <v>274</v>
      </c>
    </row>
    <row r="481" spans="1:13">
      <c r="A481" s="26" t="s">
        <v>4510</v>
      </c>
      <c r="B481" s="26" t="s">
        <v>4990</v>
      </c>
      <c r="C481" s="26" t="s">
        <v>4534</v>
      </c>
      <c r="D481" s="26" t="s">
        <v>4513</v>
      </c>
      <c r="E481" s="26" t="s">
        <v>4513</v>
      </c>
      <c r="F481" s="26" t="s">
        <v>2172</v>
      </c>
      <c r="G481" s="26" t="s">
        <v>5017</v>
      </c>
      <c r="H481" s="26" t="s">
        <v>5010</v>
      </c>
      <c r="I481" s="26" t="s">
        <v>4976</v>
      </c>
      <c r="J481" s="26">
        <v>6</v>
      </c>
      <c r="K481" s="26" t="s">
        <v>4517</v>
      </c>
      <c r="L481" s="26" t="s">
        <v>5018</v>
      </c>
      <c r="M481" s="26">
        <v>274</v>
      </c>
    </row>
    <row r="482" spans="1:13">
      <c r="A482" s="26" t="s">
        <v>4510</v>
      </c>
      <c r="B482" s="26" t="s">
        <v>4990</v>
      </c>
      <c r="C482" s="26" t="s">
        <v>4538</v>
      </c>
      <c r="D482" s="26" t="s">
        <v>4513</v>
      </c>
      <c r="E482" s="26" t="s">
        <v>4513</v>
      </c>
      <c r="F482" s="26" t="s">
        <v>2172</v>
      </c>
      <c r="G482" s="26" t="s">
        <v>5019</v>
      </c>
      <c r="H482" s="26" t="s">
        <v>5020</v>
      </c>
      <c r="I482" s="26" t="s">
        <v>5021</v>
      </c>
      <c r="J482" s="26">
        <v>1</v>
      </c>
      <c r="K482" s="26" t="s">
        <v>4517</v>
      </c>
      <c r="L482" s="26" t="s">
        <v>5545</v>
      </c>
      <c r="M482" s="26">
        <v>274</v>
      </c>
    </row>
    <row r="483" spans="1:13">
      <c r="A483" s="26" t="s">
        <v>4510</v>
      </c>
      <c r="B483" s="26" t="s">
        <v>4990</v>
      </c>
      <c r="C483" s="26" t="s">
        <v>4542</v>
      </c>
      <c r="D483" s="26" t="s">
        <v>4513</v>
      </c>
      <c r="E483" s="26" t="s">
        <v>4513</v>
      </c>
      <c r="F483" s="26" t="s">
        <v>2172</v>
      </c>
      <c r="G483" s="26" t="s">
        <v>5023</v>
      </c>
      <c r="H483" s="26" t="s">
        <v>5024</v>
      </c>
      <c r="I483" s="26" t="s">
        <v>4973</v>
      </c>
      <c r="J483" s="26">
        <v>1</v>
      </c>
      <c r="K483" s="26" t="s">
        <v>4517</v>
      </c>
      <c r="L483" s="26" t="s">
        <v>5546</v>
      </c>
      <c r="M483" s="26">
        <v>274</v>
      </c>
    </row>
    <row r="484" spans="1:13">
      <c r="A484" s="26" t="s">
        <v>4510</v>
      </c>
      <c r="B484" s="26" t="s">
        <v>4990</v>
      </c>
      <c r="C484" s="26" t="s">
        <v>4547</v>
      </c>
      <c r="D484" s="26" t="s">
        <v>4513</v>
      </c>
      <c r="E484" s="26" t="s">
        <v>4513</v>
      </c>
      <c r="F484" s="26" t="s">
        <v>2172</v>
      </c>
      <c r="G484" s="26" t="s">
        <v>5031</v>
      </c>
      <c r="H484" s="26" t="s">
        <v>5032</v>
      </c>
      <c r="I484" s="26" t="s">
        <v>4970</v>
      </c>
      <c r="J484" s="26">
        <v>103.2</v>
      </c>
      <c r="K484" s="26" t="s">
        <v>517</v>
      </c>
      <c r="L484" s="26" t="s">
        <v>5033</v>
      </c>
      <c r="M484" s="26">
        <v>274</v>
      </c>
    </row>
    <row r="485" spans="1:13">
      <c r="A485" s="26" t="s">
        <v>4510</v>
      </c>
      <c r="B485" s="26" t="s">
        <v>4990</v>
      </c>
      <c r="C485" s="26" t="s">
        <v>4552</v>
      </c>
      <c r="D485" s="26" t="s">
        <v>4513</v>
      </c>
      <c r="E485" s="26" t="s">
        <v>4513</v>
      </c>
      <c r="F485" s="26" t="s">
        <v>2172</v>
      </c>
      <c r="G485" s="26" t="s">
        <v>5034</v>
      </c>
      <c r="H485" s="26" t="s">
        <v>5032</v>
      </c>
      <c r="I485" s="26" t="s">
        <v>4973</v>
      </c>
      <c r="J485" s="26">
        <v>1.1000000000000001</v>
      </c>
      <c r="K485" s="26" t="s">
        <v>517</v>
      </c>
      <c r="L485" s="26" t="s">
        <v>5547</v>
      </c>
      <c r="M485" s="26">
        <v>274</v>
      </c>
    </row>
    <row r="486" spans="1:13">
      <c r="A486" s="26" t="s">
        <v>4510</v>
      </c>
      <c r="B486" s="26" t="s">
        <v>4990</v>
      </c>
      <c r="C486" s="26" t="s">
        <v>4556</v>
      </c>
      <c r="D486" s="26" t="s">
        <v>4513</v>
      </c>
      <c r="E486" s="26" t="s">
        <v>4513</v>
      </c>
      <c r="F486" s="26" t="s">
        <v>2172</v>
      </c>
      <c r="G486" s="26" t="s">
        <v>5038</v>
      </c>
      <c r="H486" s="26" t="s">
        <v>5032</v>
      </c>
      <c r="I486" s="26" t="s">
        <v>4976</v>
      </c>
      <c r="J486" s="26">
        <v>12.7</v>
      </c>
      <c r="K486" s="26" t="s">
        <v>517</v>
      </c>
      <c r="L486" s="26" t="s">
        <v>5039</v>
      </c>
      <c r="M486" s="26">
        <v>274</v>
      </c>
    </row>
    <row r="487" spans="1:13">
      <c r="A487" s="26" t="s">
        <v>4510</v>
      </c>
      <c r="B487" s="26" t="s">
        <v>4990</v>
      </c>
      <c r="C487" s="26" t="s">
        <v>4558</v>
      </c>
      <c r="D487" s="26" t="s">
        <v>4513</v>
      </c>
      <c r="E487" s="26" t="s">
        <v>4513</v>
      </c>
      <c r="F487" s="26" t="s">
        <v>2172</v>
      </c>
      <c r="G487" s="26" t="s">
        <v>5520</v>
      </c>
      <c r="H487" s="26" t="s">
        <v>5041</v>
      </c>
      <c r="I487" s="26" t="s">
        <v>4970</v>
      </c>
      <c r="J487" s="26">
        <v>1</v>
      </c>
      <c r="K487" s="26" t="s">
        <v>4517</v>
      </c>
      <c r="L487" s="26" t="s">
        <v>5521</v>
      </c>
      <c r="M487" s="26">
        <v>274</v>
      </c>
    </row>
    <row r="488" spans="1:13">
      <c r="A488" s="26" t="s">
        <v>4510</v>
      </c>
      <c r="B488" s="26" t="s">
        <v>4990</v>
      </c>
      <c r="C488" s="26" t="s">
        <v>4560</v>
      </c>
      <c r="D488" s="26" t="s">
        <v>4513</v>
      </c>
      <c r="E488" s="26" t="s">
        <v>4513</v>
      </c>
      <c r="F488" s="26" t="s">
        <v>2172</v>
      </c>
      <c r="G488" s="26" t="s">
        <v>5040</v>
      </c>
      <c r="H488" s="26" t="s">
        <v>5041</v>
      </c>
      <c r="I488" s="26" t="s">
        <v>4973</v>
      </c>
      <c r="J488" s="26">
        <v>1</v>
      </c>
      <c r="K488" s="26" t="s">
        <v>4517</v>
      </c>
      <c r="L488" s="26" t="s">
        <v>5548</v>
      </c>
      <c r="M488" s="26">
        <v>274</v>
      </c>
    </row>
    <row r="489" spans="1:13">
      <c r="A489" s="26" t="s">
        <v>4510</v>
      </c>
      <c r="B489" s="26" t="s">
        <v>4990</v>
      </c>
      <c r="C489" s="26" t="s">
        <v>4564</v>
      </c>
      <c r="D489" s="26" t="s">
        <v>4513</v>
      </c>
      <c r="E489" s="26" t="s">
        <v>4513</v>
      </c>
      <c r="F489" s="26" t="s">
        <v>2172</v>
      </c>
      <c r="G489" s="26" t="s">
        <v>5043</v>
      </c>
      <c r="H489" s="26" t="s">
        <v>5041</v>
      </c>
      <c r="I489" s="26" t="s">
        <v>4976</v>
      </c>
      <c r="J489" s="26">
        <v>1</v>
      </c>
      <c r="K489" s="26" t="s">
        <v>4517</v>
      </c>
      <c r="L489" s="26" t="s">
        <v>5044</v>
      </c>
      <c r="M489" s="26">
        <v>274</v>
      </c>
    </row>
    <row r="490" spans="1:13">
      <c r="A490" s="26" t="s">
        <v>4510</v>
      </c>
      <c r="B490" s="26" t="s">
        <v>4990</v>
      </c>
      <c r="C490" s="26" t="s">
        <v>4605</v>
      </c>
      <c r="D490" s="26" t="s">
        <v>4513</v>
      </c>
      <c r="E490" s="26" t="s">
        <v>4513</v>
      </c>
      <c r="F490" s="26" t="s">
        <v>2172</v>
      </c>
      <c r="G490" s="26" t="s">
        <v>5524</v>
      </c>
      <c r="H490" s="26" t="s">
        <v>5046</v>
      </c>
      <c r="I490" s="26" t="s">
        <v>5499</v>
      </c>
      <c r="J490" s="26">
        <v>2</v>
      </c>
      <c r="K490" s="26" t="s">
        <v>4517</v>
      </c>
      <c r="L490" s="26" t="s">
        <v>5549</v>
      </c>
      <c r="M490" s="26">
        <v>274</v>
      </c>
    </row>
    <row r="491" spans="1:13">
      <c r="A491" s="26" t="s">
        <v>4510</v>
      </c>
      <c r="B491" s="26" t="s">
        <v>4990</v>
      </c>
      <c r="C491" s="26" t="s">
        <v>4627</v>
      </c>
      <c r="D491" s="26" t="s">
        <v>4513</v>
      </c>
      <c r="E491" s="26" t="s">
        <v>4513</v>
      </c>
      <c r="F491" s="26" t="s">
        <v>2172</v>
      </c>
      <c r="G491" s="26" t="s">
        <v>5048</v>
      </c>
      <c r="H491" s="26" t="s">
        <v>5049</v>
      </c>
      <c r="I491" s="26" t="s">
        <v>4973</v>
      </c>
      <c r="J491" s="26">
        <v>1</v>
      </c>
      <c r="K491" s="26" t="s">
        <v>4517</v>
      </c>
      <c r="L491" s="26" t="s">
        <v>5050</v>
      </c>
      <c r="M491" s="26">
        <v>274</v>
      </c>
    </row>
    <row r="492" spans="1:13">
      <c r="A492" s="26" t="s">
        <v>4510</v>
      </c>
      <c r="B492" s="26" t="s">
        <v>4990</v>
      </c>
      <c r="C492" s="26" t="s">
        <v>4629</v>
      </c>
      <c r="D492" s="26" t="s">
        <v>4513</v>
      </c>
      <c r="E492" s="26" t="s">
        <v>4513</v>
      </c>
      <c r="F492" s="26" t="s">
        <v>2172</v>
      </c>
      <c r="G492" s="26" t="s">
        <v>5053</v>
      </c>
      <c r="H492" s="26" t="s">
        <v>5049</v>
      </c>
      <c r="I492" s="26" t="s">
        <v>4976</v>
      </c>
      <c r="J492" s="26">
        <v>2</v>
      </c>
      <c r="K492" s="26" t="s">
        <v>4517</v>
      </c>
      <c r="L492" s="26" t="s">
        <v>5054</v>
      </c>
      <c r="M492" s="26">
        <v>274</v>
      </c>
    </row>
    <row r="493" spans="1:13" ht="27.6">
      <c r="A493" s="26" t="s">
        <v>4510</v>
      </c>
      <c r="B493" s="26" t="s">
        <v>4990</v>
      </c>
      <c r="C493" s="26" t="s">
        <v>4512</v>
      </c>
      <c r="D493" s="26" t="s">
        <v>4513</v>
      </c>
      <c r="E493" s="26" t="s">
        <v>4513</v>
      </c>
      <c r="F493" s="26" t="s">
        <v>2172</v>
      </c>
      <c r="G493" s="26" t="s">
        <v>5527</v>
      </c>
      <c r="H493" s="26" t="s">
        <v>5550</v>
      </c>
      <c r="I493" s="26" t="s">
        <v>4988</v>
      </c>
      <c r="J493" s="26">
        <v>2</v>
      </c>
      <c r="K493" s="26" t="s">
        <v>4517</v>
      </c>
      <c r="L493" s="26" t="s">
        <v>5551</v>
      </c>
      <c r="M493" s="26">
        <v>274</v>
      </c>
    </row>
    <row r="494" spans="1:13">
      <c r="A494" s="26" t="s">
        <v>4510</v>
      </c>
      <c r="B494" s="26" t="s">
        <v>4990</v>
      </c>
      <c r="C494" s="26" t="s">
        <v>4519</v>
      </c>
      <c r="D494" s="26" t="s">
        <v>4513</v>
      </c>
      <c r="E494" s="26" t="s">
        <v>4513</v>
      </c>
      <c r="F494" s="26" t="s">
        <v>2172</v>
      </c>
      <c r="G494" s="26" t="s">
        <v>5552</v>
      </c>
      <c r="H494" s="26" t="s">
        <v>5553</v>
      </c>
      <c r="I494" s="26" t="s">
        <v>5554</v>
      </c>
      <c r="J494" s="26">
        <v>3</v>
      </c>
      <c r="K494" s="26" t="s">
        <v>4517</v>
      </c>
      <c r="L494" s="26" t="s">
        <v>5555</v>
      </c>
      <c r="M494" s="26">
        <v>274</v>
      </c>
    </row>
    <row r="495" spans="1:13">
      <c r="A495" s="26" t="s">
        <v>5556</v>
      </c>
      <c r="B495" s="26" t="s">
        <v>4511</v>
      </c>
      <c r="C495" s="26" t="s">
        <v>4512</v>
      </c>
      <c r="D495" s="26"/>
      <c r="E495" s="26"/>
      <c r="F495" s="26"/>
      <c r="G495" s="26"/>
      <c r="H495" s="26" t="s">
        <v>4529</v>
      </c>
      <c r="I495" s="26" t="s">
        <v>4530</v>
      </c>
      <c r="J495" s="26">
        <v>119</v>
      </c>
      <c r="K495" s="26" t="s">
        <v>4517</v>
      </c>
      <c r="L495" s="26" t="s">
        <v>1474</v>
      </c>
      <c r="M495" s="26">
        <v>275</v>
      </c>
    </row>
    <row r="496" spans="1:13">
      <c r="A496" s="26" t="s">
        <v>5556</v>
      </c>
      <c r="B496" s="26" t="s">
        <v>4511</v>
      </c>
      <c r="C496" s="26" t="s">
        <v>4519</v>
      </c>
      <c r="D496" s="26"/>
      <c r="E496" s="26"/>
      <c r="F496" s="26"/>
      <c r="G496" s="26"/>
      <c r="H496" s="26" t="s">
        <v>5557</v>
      </c>
      <c r="I496" s="26" t="s">
        <v>5300</v>
      </c>
      <c r="J496" s="26">
        <v>6</v>
      </c>
      <c r="K496" s="26" t="s">
        <v>4517</v>
      </c>
      <c r="L496" s="26" t="s">
        <v>5558</v>
      </c>
      <c r="M496" s="26">
        <v>275</v>
      </c>
    </row>
    <row r="497" spans="1:13">
      <c r="A497" s="26" t="s">
        <v>5556</v>
      </c>
      <c r="B497" s="26" t="s">
        <v>4511</v>
      </c>
      <c r="C497" s="26" t="s">
        <v>4522</v>
      </c>
      <c r="D497" s="26"/>
      <c r="E497" s="26"/>
      <c r="F497" s="26"/>
      <c r="G497" s="26"/>
      <c r="H497" s="26" t="s">
        <v>5557</v>
      </c>
      <c r="I497" s="26" t="s">
        <v>4555</v>
      </c>
      <c r="J497" s="26">
        <v>70</v>
      </c>
      <c r="K497" s="26" t="s">
        <v>4517</v>
      </c>
      <c r="L497" s="26" t="s">
        <v>5558</v>
      </c>
      <c r="M497" s="26">
        <v>275</v>
      </c>
    </row>
    <row r="498" spans="1:13">
      <c r="A498" s="26" t="s">
        <v>5556</v>
      </c>
      <c r="B498" s="26" t="s">
        <v>4511</v>
      </c>
      <c r="C498" s="26" t="s">
        <v>4525</v>
      </c>
      <c r="D498" s="26"/>
      <c r="E498" s="26"/>
      <c r="F498" s="26"/>
      <c r="G498" s="26"/>
      <c r="H498" s="26" t="s">
        <v>4851</v>
      </c>
      <c r="I498" s="26" t="s">
        <v>4555</v>
      </c>
      <c r="J498" s="26">
        <v>250</v>
      </c>
      <c r="K498" s="26" t="s">
        <v>4517</v>
      </c>
      <c r="L498" s="26" t="s">
        <v>4518</v>
      </c>
      <c r="M498" s="26">
        <v>275</v>
      </c>
    </row>
    <row r="499" spans="1:13">
      <c r="A499" s="26" t="s">
        <v>5556</v>
      </c>
      <c r="B499" s="26" t="s">
        <v>4511</v>
      </c>
      <c r="C499" s="26" t="s">
        <v>4527</v>
      </c>
      <c r="D499" s="26"/>
      <c r="E499" s="26"/>
      <c r="F499" s="26"/>
      <c r="G499" s="26"/>
      <c r="H499" s="26" t="s">
        <v>4851</v>
      </c>
      <c r="I499" s="26" t="s">
        <v>5300</v>
      </c>
      <c r="J499" s="26">
        <v>30</v>
      </c>
      <c r="K499" s="26" t="s">
        <v>4517</v>
      </c>
      <c r="L499" s="26" t="s">
        <v>4518</v>
      </c>
      <c r="M499" s="26">
        <v>275</v>
      </c>
    </row>
    <row r="500" spans="1:13">
      <c r="A500" s="26" t="s">
        <v>5556</v>
      </c>
      <c r="B500" s="26" t="s">
        <v>4511</v>
      </c>
      <c r="C500" s="26" t="s">
        <v>4531</v>
      </c>
      <c r="D500" s="26"/>
      <c r="E500" s="26"/>
      <c r="F500" s="26"/>
      <c r="G500" s="26"/>
      <c r="H500" s="26" t="s">
        <v>5559</v>
      </c>
      <c r="I500" s="26" t="s">
        <v>5560</v>
      </c>
      <c r="J500" s="26">
        <v>8</v>
      </c>
      <c r="K500" s="26" t="s">
        <v>4517</v>
      </c>
      <c r="L500" s="26" t="s">
        <v>5561</v>
      </c>
      <c r="M500" s="26">
        <v>275</v>
      </c>
    </row>
    <row r="501" spans="1:13">
      <c r="A501" s="26" t="s">
        <v>5556</v>
      </c>
      <c r="B501" s="26" t="s">
        <v>4511</v>
      </c>
      <c r="C501" s="26" t="s">
        <v>4534</v>
      </c>
      <c r="D501" s="26"/>
      <c r="E501" s="26"/>
      <c r="F501" s="26"/>
      <c r="G501" s="26"/>
      <c r="H501" s="26" t="s">
        <v>4554</v>
      </c>
      <c r="I501" s="26" t="s">
        <v>4555</v>
      </c>
      <c r="J501" s="26">
        <v>1</v>
      </c>
      <c r="K501" s="26" t="s">
        <v>4517</v>
      </c>
      <c r="L501" s="26" t="s">
        <v>5562</v>
      </c>
      <c r="M501" s="26">
        <v>275</v>
      </c>
    </row>
    <row r="502" spans="1:13">
      <c r="A502" s="26" t="s">
        <v>5556</v>
      </c>
      <c r="B502" s="26" t="s">
        <v>4511</v>
      </c>
      <c r="C502" s="26" t="s">
        <v>4538</v>
      </c>
      <c r="D502" s="26"/>
      <c r="E502" s="26"/>
      <c r="F502" s="26"/>
      <c r="G502" s="26"/>
      <c r="H502" s="26" t="s">
        <v>5563</v>
      </c>
      <c r="I502" s="26" t="s">
        <v>5564</v>
      </c>
      <c r="J502" s="26">
        <v>8</v>
      </c>
      <c r="K502" s="26" t="s">
        <v>4517</v>
      </c>
      <c r="L502" s="26" t="s">
        <v>5565</v>
      </c>
      <c r="M502" s="26">
        <v>275</v>
      </c>
    </row>
    <row r="503" spans="1:13">
      <c r="A503" s="26" t="s">
        <v>5556</v>
      </c>
      <c r="B503" s="26" t="s">
        <v>4567</v>
      </c>
      <c r="C503" s="26" t="s">
        <v>4512</v>
      </c>
      <c r="D503" s="26"/>
      <c r="E503" s="26"/>
      <c r="F503" s="26"/>
      <c r="G503" s="26"/>
      <c r="H503" s="26" t="s">
        <v>4573</v>
      </c>
      <c r="I503" s="26" t="s">
        <v>4570</v>
      </c>
      <c r="J503" s="26">
        <v>1670</v>
      </c>
      <c r="K503" s="26" t="s">
        <v>4517</v>
      </c>
      <c r="L503" s="26" t="s">
        <v>4518</v>
      </c>
      <c r="M503" s="26">
        <v>275</v>
      </c>
    </row>
    <row r="504" spans="1:13">
      <c r="A504" s="26" t="s">
        <v>5556</v>
      </c>
      <c r="B504" s="26" t="s">
        <v>4567</v>
      </c>
      <c r="C504" s="26" t="s">
        <v>4519</v>
      </c>
      <c r="D504" s="26"/>
      <c r="E504" s="26"/>
      <c r="F504" s="26"/>
      <c r="G504" s="26"/>
      <c r="H504" s="26" t="s">
        <v>4573</v>
      </c>
      <c r="I504" s="26" t="s">
        <v>4575</v>
      </c>
      <c r="J504" s="26">
        <v>209</v>
      </c>
      <c r="K504" s="26" t="s">
        <v>4517</v>
      </c>
      <c r="L504" s="26" t="s">
        <v>4518</v>
      </c>
      <c r="M504" s="26">
        <v>275</v>
      </c>
    </row>
    <row r="505" spans="1:13">
      <c r="A505" s="26" t="s">
        <v>5556</v>
      </c>
      <c r="B505" s="26" t="s">
        <v>4567</v>
      </c>
      <c r="C505" s="26" t="s">
        <v>4522</v>
      </c>
      <c r="D505" s="26"/>
      <c r="E505" s="26"/>
      <c r="F505" s="26"/>
      <c r="G505" s="26"/>
      <c r="H505" s="26" t="s">
        <v>4577</v>
      </c>
      <c r="I505" s="26" t="s">
        <v>4578</v>
      </c>
      <c r="J505" s="26">
        <v>209</v>
      </c>
      <c r="K505" s="26" t="s">
        <v>4517</v>
      </c>
      <c r="L505" s="26" t="s">
        <v>4518</v>
      </c>
      <c r="M505" s="26">
        <v>275</v>
      </c>
    </row>
    <row r="506" spans="1:13">
      <c r="A506" s="26" t="s">
        <v>5556</v>
      </c>
      <c r="B506" s="26" t="s">
        <v>4567</v>
      </c>
      <c r="C506" s="26" t="s">
        <v>4525</v>
      </c>
      <c r="D506" s="26"/>
      <c r="E506" s="26"/>
      <c r="F506" s="26"/>
      <c r="G506" s="26"/>
      <c r="H506" s="26" t="s">
        <v>4577</v>
      </c>
      <c r="I506" s="26" t="s">
        <v>4582</v>
      </c>
      <c r="J506" s="26">
        <v>17</v>
      </c>
      <c r="K506" s="26" t="s">
        <v>4517</v>
      </c>
      <c r="L506" s="26" t="s">
        <v>4518</v>
      </c>
      <c r="M506" s="26">
        <v>275</v>
      </c>
    </row>
    <row r="507" spans="1:13">
      <c r="A507" s="26" t="s">
        <v>5556</v>
      </c>
      <c r="B507" s="26" t="s">
        <v>4567</v>
      </c>
      <c r="C507" s="26" t="s">
        <v>4527</v>
      </c>
      <c r="D507" s="26"/>
      <c r="E507" s="26"/>
      <c r="F507" s="26"/>
      <c r="G507" s="26"/>
      <c r="H507" s="26" t="s">
        <v>5566</v>
      </c>
      <c r="I507" s="26" t="s">
        <v>4604</v>
      </c>
      <c r="J507" s="26">
        <v>209</v>
      </c>
      <c r="K507" s="26" t="s">
        <v>4517</v>
      </c>
      <c r="L507" s="26" t="s">
        <v>4518</v>
      </c>
      <c r="M507" s="26">
        <v>275</v>
      </c>
    </row>
    <row r="508" spans="1:13">
      <c r="A508" s="26" t="s">
        <v>5556</v>
      </c>
      <c r="B508" s="26" t="s">
        <v>4567</v>
      </c>
      <c r="C508" s="26" t="s">
        <v>4531</v>
      </c>
      <c r="D508" s="26"/>
      <c r="E508" s="26"/>
      <c r="F508" s="26"/>
      <c r="G508" s="26"/>
      <c r="H508" s="26" t="s">
        <v>4586</v>
      </c>
      <c r="I508" s="26" t="s">
        <v>4589</v>
      </c>
      <c r="J508" s="26">
        <v>17</v>
      </c>
      <c r="K508" s="26" t="s">
        <v>4517</v>
      </c>
      <c r="L508" s="26" t="s">
        <v>4518</v>
      </c>
      <c r="M508" s="26">
        <v>275</v>
      </c>
    </row>
    <row r="509" spans="1:13">
      <c r="A509" s="26" t="s">
        <v>5556</v>
      </c>
      <c r="B509" s="26" t="s">
        <v>4567</v>
      </c>
      <c r="C509" s="26" t="s">
        <v>4534</v>
      </c>
      <c r="D509" s="26"/>
      <c r="E509" s="26"/>
      <c r="F509" s="26"/>
      <c r="G509" s="26"/>
      <c r="H509" s="26" t="s">
        <v>4595</v>
      </c>
      <c r="I509" s="26" t="s">
        <v>4596</v>
      </c>
      <c r="J509" s="26">
        <v>209</v>
      </c>
      <c r="K509" s="26" t="s">
        <v>4517</v>
      </c>
      <c r="L509" s="26" t="s">
        <v>4518</v>
      </c>
      <c r="M509" s="26">
        <v>275</v>
      </c>
    </row>
    <row r="510" spans="1:13">
      <c r="A510" s="26" t="s">
        <v>5556</v>
      </c>
      <c r="B510" s="26" t="s">
        <v>4567</v>
      </c>
      <c r="C510" s="26" t="s">
        <v>4538</v>
      </c>
      <c r="D510" s="26"/>
      <c r="E510" s="26"/>
      <c r="F510" s="26"/>
      <c r="G510" s="26"/>
      <c r="H510" s="26" t="s">
        <v>4598</v>
      </c>
      <c r="I510" s="26" t="s">
        <v>4599</v>
      </c>
      <c r="J510" s="26">
        <v>1152</v>
      </c>
      <c r="K510" s="26" t="s">
        <v>4517</v>
      </c>
      <c r="L510" s="26" t="s">
        <v>4518</v>
      </c>
      <c r="M510" s="26">
        <v>275</v>
      </c>
    </row>
    <row r="511" spans="1:13">
      <c r="A511" s="26" t="s">
        <v>5556</v>
      </c>
      <c r="B511" s="26" t="s">
        <v>4567</v>
      </c>
      <c r="C511" s="26" t="s">
        <v>4542</v>
      </c>
      <c r="D511" s="26"/>
      <c r="E511" s="26"/>
      <c r="F511" s="26"/>
      <c r="G511" s="26"/>
      <c r="H511" s="26" t="s">
        <v>4601</v>
      </c>
      <c r="I511" s="26" t="s">
        <v>4570</v>
      </c>
      <c r="J511" s="26">
        <v>1561</v>
      </c>
      <c r="K511" s="26" t="s">
        <v>4517</v>
      </c>
      <c r="L511" s="26" t="s">
        <v>4518</v>
      </c>
      <c r="M511" s="26">
        <v>275</v>
      </c>
    </row>
    <row r="512" spans="1:13">
      <c r="A512" s="26" t="s">
        <v>5556</v>
      </c>
      <c r="B512" s="26" t="s">
        <v>4567</v>
      </c>
      <c r="C512" s="26" t="s">
        <v>4547</v>
      </c>
      <c r="D512" s="26"/>
      <c r="E512" s="26"/>
      <c r="F512" s="26"/>
      <c r="G512" s="26"/>
      <c r="H512" s="26" t="s">
        <v>4607</v>
      </c>
      <c r="I512" s="26" t="s">
        <v>4608</v>
      </c>
      <c r="J512" s="26">
        <v>209</v>
      </c>
      <c r="K512" s="26" t="s">
        <v>4517</v>
      </c>
      <c r="L512" s="26" t="s">
        <v>4518</v>
      </c>
      <c r="M512" s="26">
        <v>275</v>
      </c>
    </row>
    <row r="513" spans="1:13">
      <c r="A513" s="26" t="s">
        <v>5556</v>
      </c>
      <c r="B513" s="26" t="s">
        <v>4698</v>
      </c>
      <c r="C513" s="26" t="s">
        <v>4512</v>
      </c>
      <c r="D513" s="26"/>
      <c r="E513" s="26"/>
      <c r="F513" s="26"/>
      <c r="G513" s="26"/>
      <c r="H513" s="26" t="s">
        <v>4700</v>
      </c>
      <c r="I513" s="26" t="s">
        <v>4701</v>
      </c>
      <c r="J513" s="26">
        <v>4</v>
      </c>
      <c r="K513" s="26" t="s">
        <v>4517</v>
      </c>
      <c r="L513" s="26" t="s">
        <v>1711</v>
      </c>
      <c r="M513" s="26">
        <v>275</v>
      </c>
    </row>
    <row r="514" spans="1:13">
      <c r="A514" s="26" t="s">
        <v>5556</v>
      </c>
      <c r="B514" s="26" t="s">
        <v>4698</v>
      </c>
      <c r="C514" s="26" t="s">
        <v>4519</v>
      </c>
      <c r="D514" s="26"/>
      <c r="E514" s="26"/>
      <c r="F514" s="26"/>
      <c r="G514" s="26"/>
      <c r="H514" s="26" t="s">
        <v>4700</v>
      </c>
      <c r="I514" s="26" t="s">
        <v>4705</v>
      </c>
      <c r="J514" s="26">
        <v>4</v>
      </c>
      <c r="K514" s="26" t="s">
        <v>4517</v>
      </c>
      <c r="L514" s="26" t="s">
        <v>1714</v>
      </c>
      <c r="M514" s="26">
        <v>275</v>
      </c>
    </row>
    <row r="515" spans="1:13">
      <c r="A515" s="26" t="s">
        <v>5556</v>
      </c>
      <c r="B515" s="26" t="s">
        <v>4698</v>
      </c>
      <c r="C515" s="26" t="s">
        <v>4522</v>
      </c>
      <c r="D515" s="26"/>
      <c r="E515" s="26"/>
      <c r="F515" s="26"/>
      <c r="G515" s="26"/>
      <c r="H515" s="26" t="s">
        <v>4712</v>
      </c>
      <c r="I515" s="26" t="s">
        <v>5567</v>
      </c>
      <c r="J515" s="26">
        <v>10</v>
      </c>
      <c r="K515" s="26" t="s">
        <v>4517</v>
      </c>
      <c r="L515" s="26" t="s">
        <v>1718</v>
      </c>
      <c r="M515" s="26">
        <v>275</v>
      </c>
    </row>
    <row r="516" spans="1:13">
      <c r="A516" s="26" t="s">
        <v>5556</v>
      </c>
      <c r="B516" s="26" t="s">
        <v>4698</v>
      </c>
      <c r="C516" s="26" t="s">
        <v>4525</v>
      </c>
      <c r="D516" s="26"/>
      <c r="E516" s="26"/>
      <c r="F516" s="26"/>
      <c r="G516" s="26"/>
      <c r="H516" s="26" t="s">
        <v>4712</v>
      </c>
      <c r="I516" s="26" t="s">
        <v>5568</v>
      </c>
      <c r="J516" s="26">
        <v>1</v>
      </c>
      <c r="K516" s="26" t="s">
        <v>4517</v>
      </c>
      <c r="L516" s="26" t="s">
        <v>5569</v>
      </c>
      <c r="M516" s="26">
        <v>275</v>
      </c>
    </row>
    <row r="517" spans="1:13" ht="27.6">
      <c r="A517" s="26" t="s">
        <v>5556</v>
      </c>
      <c r="B517" s="26" t="s">
        <v>4698</v>
      </c>
      <c r="C517" s="26" t="s">
        <v>4512</v>
      </c>
      <c r="D517" s="26"/>
      <c r="E517" s="26"/>
      <c r="F517" s="26"/>
      <c r="G517" s="26"/>
      <c r="H517" s="26" t="s">
        <v>4787</v>
      </c>
      <c r="I517" s="26" t="s">
        <v>4788</v>
      </c>
      <c r="J517" s="26">
        <v>21</v>
      </c>
      <c r="K517" s="26" t="s">
        <v>4517</v>
      </c>
      <c r="L517" s="26" t="s">
        <v>4571</v>
      </c>
      <c r="M517" s="26">
        <v>275</v>
      </c>
    </row>
    <row r="518" spans="1:13" ht="27.6">
      <c r="A518" s="26" t="s">
        <v>5556</v>
      </c>
      <c r="B518" s="26" t="s">
        <v>4698</v>
      </c>
      <c r="C518" s="26" t="s">
        <v>4519</v>
      </c>
      <c r="D518" s="26"/>
      <c r="E518" s="26"/>
      <c r="F518" s="26"/>
      <c r="G518" s="26"/>
      <c r="H518" s="26" t="s">
        <v>4787</v>
      </c>
      <c r="I518" s="26" t="s">
        <v>4790</v>
      </c>
      <c r="J518" s="26">
        <v>38</v>
      </c>
      <c r="K518" s="26" t="s">
        <v>4517</v>
      </c>
      <c r="L518" s="26" t="s">
        <v>4571</v>
      </c>
      <c r="M518" s="26">
        <v>275</v>
      </c>
    </row>
    <row r="519" spans="1:13" ht="27.6">
      <c r="A519" s="26" t="s">
        <v>5556</v>
      </c>
      <c r="B519" s="26" t="s">
        <v>4698</v>
      </c>
      <c r="C519" s="26" t="s">
        <v>4522</v>
      </c>
      <c r="D519" s="26"/>
      <c r="E519" s="26"/>
      <c r="F519" s="26"/>
      <c r="G519" s="26"/>
      <c r="H519" s="26" t="s">
        <v>5570</v>
      </c>
      <c r="I519" s="26" t="s">
        <v>5571</v>
      </c>
      <c r="J519" s="26">
        <v>5</v>
      </c>
      <c r="K519" s="26" t="s">
        <v>4517</v>
      </c>
      <c r="L519" s="26" t="s">
        <v>4571</v>
      </c>
      <c r="M519" s="26">
        <v>275</v>
      </c>
    </row>
    <row r="520" spans="1:13" ht="27.6">
      <c r="A520" s="26" t="s">
        <v>5556</v>
      </c>
      <c r="B520" s="26" t="s">
        <v>4698</v>
      </c>
      <c r="C520" s="26" t="s">
        <v>4525</v>
      </c>
      <c r="D520" s="26"/>
      <c r="E520" s="26"/>
      <c r="F520" s="26"/>
      <c r="G520" s="26"/>
      <c r="H520" s="26" t="s">
        <v>5572</v>
      </c>
      <c r="I520" s="26" t="s">
        <v>5571</v>
      </c>
      <c r="J520" s="26">
        <v>1</v>
      </c>
      <c r="K520" s="26" t="s">
        <v>4517</v>
      </c>
      <c r="L520" s="26" t="s">
        <v>4571</v>
      </c>
      <c r="M520" s="26">
        <v>275</v>
      </c>
    </row>
    <row r="521" spans="1:13" ht="27.6">
      <c r="A521" s="26" t="s">
        <v>5556</v>
      </c>
      <c r="B521" s="26" t="s">
        <v>4698</v>
      </c>
      <c r="C521" s="26" t="s">
        <v>4527</v>
      </c>
      <c r="D521" s="26"/>
      <c r="E521" s="26"/>
      <c r="F521" s="26"/>
      <c r="G521" s="26"/>
      <c r="H521" s="26" t="s">
        <v>5573</v>
      </c>
      <c r="I521" s="26" t="s">
        <v>5574</v>
      </c>
      <c r="J521" s="26">
        <v>1</v>
      </c>
      <c r="K521" s="26" t="s">
        <v>4517</v>
      </c>
      <c r="L521" s="26" t="s">
        <v>4571</v>
      </c>
      <c r="M521" s="26">
        <v>275</v>
      </c>
    </row>
    <row r="522" spans="1:13" ht="27.6">
      <c r="A522" s="26" t="s">
        <v>5556</v>
      </c>
      <c r="B522" s="26" t="s">
        <v>4698</v>
      </c>
      <c r="C522" s="26" t="s">
        <v>4531</v>
      </c>
      <c r="D522" s="26"/>
      <c r="E522" s="26"/>
      <c r="F522" s="26"/>
      <c r="G522" s="26"/>
      <c r="H522" s="26" t="s">
        <v>5573</v>
      </c>
      <c r="I522" s="26" t="s">
        <v>5571</v>
      </c>
      <c r="J522" s="26">
        <v>2</v>
      </c>
      <c r="K522" s="26" t="s">
        <v>4517</v>
      </c>
      <c r="L522" s="26" t="s">
        <v>4571</v>
      </c>
      <c r="M522" s="26">
        <v>275</v>
      </c>
    </row>
    <row r="523" spans="1:13">
      <c r="A523" s="26" t="s">
        <v>5556</v>
      </c>
      <c r="B523" s="26" t="s">
        <v>4698</v>
      </c>
      <c r="C523" s="26" t="s">
        <v>4534</v>
      </c>
      <c r="D523" s="26"/>
      <c r="E523" s="26"/>
      <c r="F523" s="26"/>
      <c r="G523" s="26"/>
      <c r="H523" s="26" t="s">
        <v>5575</v>
      </c>
      <c r="I523" s="26" t="s">
        <v>5574</v>
      </c>
      <c r="J523" s="26">
        <v>179.9</v>
      </c>
      <c r="K523" s="26" t="s">
        <v>517</v>
      </c>
      <c r="L523" s="26" t="s">
        <v>1725</v>
      </c>
      <c r="M523" s="26">
        <v>275</v>
      </c>
    </row>
    <row r="524" spans="1:13">
      <c r="A524" s="26" t="s">
        <v>5556</v>
      </c>
      <c r="B524" s="26" t="s">
        <v>4698</v>
      </c>
      <c r="C524" s="26" t="s">
        <v>4538</v>
      </c>
      <c r="D524" s="26"/>
      <c r="E524" s="26"/>
      <c r="F524" s="26"/>
      <c r="G524" s="26"/>
      <c r="H524" s="26" t="s">
        <v>5575</v>
      </c>
      <c r="I524" s="26" t="s">
        <v>5571</v>
      </c>
      <c r="J524" s="26">
        <v>55.5</v>
      </c>
      <c r="K524" s="26" t="s">
        <v>517</v>
      </c>
      <c r="L524" s="26" t="s">
        <v>1728</v>
      </c>
      <c r="M524" s="26">
        <v>275</v>
      </c>
    </row>
    <row r="525" spans="1:13">
      <c r="A525" s="26" t="s">
        <v>5556</v>
      </c>
      <c r="B525" s="26" t="s">
        <v>4698</v>
      </c>
      <c r="C525" s="26" t="s">
        <v>4542</v>
      </c>
      <c r="D525" s="26"/>
      <c r="E525" s="26"/>
      <c r="F525" s="26"/>
      <c r="G525" s="26"/>
      <c r="H525" s="26" t="s">
        <v>5575</v>
      </c>
      <c r="I525" s="26" t="s">
        <v>4796</v>
      </c>
      <c r="J525" s="26">
        <v>15.7</v>
      </c>
      <c r="K525" s="26" t="s">
        <v>517</v>
      </c>
      <c r="L525" s="26" t="s">
        <v>1731</v>
      </c>
      <c r="M525" s="26">
        <v>275</v>
      </c>
    </row>
    <row r="526" spans="1:13" ht="27.6">
      <c r="A526" s="26" t="s">
        <v>5556</v>
      </c>
      <c r="B526" s="26" t="s">
        <v>4698</v>
      </c>
      <c r="C526" s="26" t="s">
        <v>4547</v>
      </c>
      <c r="D526" s="26"/>
      <c r="E526" s="26"/>
      <c r="F526" s="26"/>
      <c r="G526" s="26"/>
      <c r="H526" s="26" t="s">
        <v>4802</v>
      </c>
      <c r="I526" s="26" t="s">
        <v>5576</v>
      </c>
      <c r="J526" s="26">
        <v>13</v>
      </c>
      <c r="K526" s="26" t="s">
        <v>4517</v>
      </c>
      <c r="L526" s="26" t="s">
        <v>4571</v>
      </c>
      <c r="M526" s="26">
        <v>275</v>
      </c>
    </row>
    <row r="527" spans="1:13" ht="27.6">
      <c r="A527" s="26" t="s">
        <v>5556</v>
      </c>
      <c r="B527" s="26" t="s">
        <v>4698</v>
      </c>
      <c r="C527" s="26" t="s">
        <v>4552</v>
      </c>
      <c r="D527" s="26"/>
      <c r="E527" s="26"/>
      <c r="F527" s="26"/>
      <c r="G527" s="26"/>
      <c r="H527" s="26" t="s">
        <v>4805</v>
      </c>
      <c r="I527" s="26" t="s">
        <v>5577</v>
      </c>
      <c r="J527" s="26">
        <v>45</v>
      </c>
      <c r="K527" s="26" t="s">
        <v>4517</v>
      </c>
      <c r="L527" s="26" t="s">
        <v>4571</v>
      </c>
      <c r="M527" s="26">
        <v>275</v>
      </c>
    </row>
    <row r="528" spans="1:13" ht="27.6">
      <c r="A528" s="26" t="s">
        <v>5556</v>
      </c>
      <c r="B528" s="26" t="s">
        <v>4698</v>
      </c>
      <c r="C528" s="26" t="s">
        <v>4556</v>
      </c>
      <c r="D528" s="26"/>
      <c r="E528" s="26"/>
      <c r="F528" s="26"/>
      <c r="G528" s="26"/>
      <c r="H528" s="26" t="s">
        <v>4805</v>
      </c>
      <c r="I528" s="26" t="s">
        <v>4806</v>
      </c>
      <c r="J528" s="26">
        <v>13</v>
      </c>
      <c r="K528" s="26" t="s">
        <v>4517</v>
      </c>
      <c r="L528" s="26" t="s">
        <v>4571</v>
      </c>
      <c r="M528" s="26">
        <v>275</v>
      </c>
    </row>
    <row r="529" spans="1:13" ht="27.6">
      <c r="A529" s="26" t="s">
        <v>5556</v>
      </c>
      <c r="B529" s="26" t="s">
        <v>4698</v>
      </c>
      <c r="C529" s="26" t="s">
        <v>4558</v>
      </c>
      <c r="D529" s="26"/>
      <c r="E529" s="26"/>
      <c r="F529" s="26"/>
      <c r="G529" s="26"/>
      <c r="H529" s="26" t="s">
        <v>4805</v>
      </c>
      <c r="I529" s="26" t="s">
        <v>5578</v>
      </c>
      <c r="J529" s="26">
        <v>151</v>
      </c>
      <c r="K529" s="26" t="s">
        <v>4517</v>
      </c>
      <c r="L529" s="26" t="s">
        <v>4571</v>
      </c>
      <c r="M529" s="26">
        <v>275</v>
      </c>
    </row>
    <row r="530" spans="1:13" ht="27.6">
      <c r="A530" s="26" t="s">
        <v>5556</v>
      </c>
      <c r="B530" s="26" t="s">
        <v>4698</v>
      </c>
      <c r="C530" s="26" t="s">
        <v>4560</v>
      </c>
      <c r="D530" s="26"/>
      <c r="E530" s="26"/>
      <c r="F530" s="26"/>
      <c r="G530" s="26"/>
      <c r="H530" s="26" t="s">
        <v>4810</v>
      </c>
      <c r="I530" s="26" t="s">
        <v>5571</v>
      </c>
      <c r="J530" s="26">
        <v>4</v>
      </c>
      <c r="K530" s="26" t="s">
        <v>4517</v>
      </c>
      <c r="L530" s="26" t="s">
        <v>4571</v>
      </c>
      <c r="M530" s="26">
        <v>275</v>
      </c>
    </row>
    <row r="531" spans="1:13" ht="27.6">
      <c r="A531" s="26" t="s">
        <v>5556</v>
      </c>
      <c r="B531" s="26" t="s">
        <v>4698</v>
      </c>
      <c r="C531" s="26" t="s">
        <v>4564</v>
      </c>
      <c r="D531" s="26"/>
      <c r="E531" s="26"/>
      <c r="F531" s="26"/>
      <c r="G531" s="26"/>
      <c r="H531" s="26" t="s">
        <v>4815</v>
      </c>
      <c r="I531" s="26" t="s">
        <v>5308</v>
      </c>
      <c r="J531" s="26">
        <v>96</v>
      </c>
      <c r="K531" s="26" t="s">
        <v>4517</v>
      </c>
      <c r="L531" s="26" t="s">
        <v>4571</v>
      </c>
      <c r="M531" s="26">
        <v>275</v>
      </c>
    </row>
    <row r="532" spans="1:13" ht="27.6">
      <c r="A532" s="26" t="s">
        <v>5556</v>
      </c>
      <c r="B532" s="26" t="s">
        <v>4698</v>
      </c>
      <c r="C532" s="26" t="s">
        <v>4605</v>
      </c>
      <c r="D532" s="26"/>
      <c r="E532" s="26"/>
      <c r="F532" s="26"/>
      <c r="G532" s="26"/>
      <c r="H532" s="26" t="s">
        <v>4815</v>
      </c>
      <c r="I532" s="26" t="s">
        <v>4816</v>
      </c>
      <c r="J532" s="26">
        <v>192</v>
      </c>
      <c r="K532" s="26" t="s">
        <v>4517</v>
      </c>
      <c r="L532" s="26" t="s">
        <v>4571</v>
      </c>
      <c r="M532" s="26">
        <v>275</v>
      </c>
    </row>
    <row r="533" spans="1:13" ht="27.6">
      <c r="A533" s="26" t="s">
        <v>5556</v>
      </c>
      <c r="B533" s="26" t="s">
        <v>4698</v>
      </c>
      <c r="C533" s="26" t="s">
        <v>4627</v>
      </c>
      <c r="D533" s="26"/>
      <c r="E533" s="26"/>
      <c r="F533" s="26"/>
      <c r="G533" s="26"/>
      <c r="H533" s="26" t="s">
        <v>4835</v>
      </c>
      <c r="I533" s="26" t="s">
        <v>5574</v>
      </c>
      <c r="J533" s="26">
        <v>13</v>
      </c>
      <c r="K533" s="26" t="s">
        <v>4517</v>
      </c>
      <c r="L533" s="26" t="s">
        <v>4571</v>
      </c>
      <c r="M533" s="26">
        <v>275</v>
      </c>
    </row>
    <row r="534" spans="1:13" ht="27.6">
      <c r="A534" s="26" t="s">
        <v>5556</v>
      </c>
      <c r="B534" s="26" t="s">
        <v>4698</v>
      </c>
      <c r="C534" s="26" t="s">
        <v>4629</v>
      </c>
      <c r="D534" s="26"/>
      <c r="E534" s="26"/>
      <c r="F534" s="26"/>
      <c r="G534" s="26"/>
      <c r="H534" s="26" t="s">
        <v>4835</v>
      </c>
      <c r="I534" s="26" t="s">
        <v>5571</v>
      </c>
      <c r="J534" s="26">
        <v>2</v>
      </c>
      <c r="K534" s="26" t="s">
        <v>4517</v>
      </c>
      <c r="L534" s="26" t="s">
        <v>4571</v>
      </c>
      <c r="M534" s="26">
        <v>275</v>
      </c>
    </row>
    <row r="535" spans="1:13">
      <c r="A535" s="26" t="s">
        <v>5556</v>
      </c>
      <c r="B535" s="26" t="s">
        <v>4698</v>
      </c>
      <c r="C535" s="26" t="s">
        <v>4512</v>
      </c>
      <c r="D535" s="26"/>
      <c r="E535" s="26"/>
      <c r="F535" s="26"/>
      <c r="G535" s="26"/>
      <c r="H535" s="26"/>
      <c r="I535" s="26"/>
      <c r="J535" s="26"/>
      <c r="K535" s="26"/>
      <c r="L535" s="26"/>
      <c r="M535" s="26">
        <v>275</v>
      </c>
    </row>
    <row r="536" spans="1:13" ht="27.6">
      <c r="A536" s="26" t="s">
        <v>5556</v>
      </c>
      <c r="B536" s="26" t="s">
        <v>4698</v>
      </c>
      <c r="C536" s="26" t="s">
        <v>4519</v>
      </c>
      <c r="D536" s="26"/>
      <c r="E536" s="26"/>
      <c r="F536" s="26"/>
      <c r="G536" s="26"/>
      <c r="H536" s="26" t="s">
        <v>5579</v>
      </c>
      <c r="I536" s="26" t="s">
        <v>5580</v>
      </c>
      <c r="J536" s="26">
        <v>238</v>
      </c>
      <c r="K536" s="26" t="s">
        <v>4517</v>
      </c>
      <c r="L536" s="26" t="s">
        <v>5581</v>
      </c>
      <c r="M536" s="26">
        <v>275</v>
      </c>
    </row>
    <row r="537" spans="1:13">
      <c r="A537" s="26" t="s">
        <v>5556</v>
      </c>
      <c r="B537" s="26" t="s">
        <v>4698</v>
      </c>
      <c r="C537" s="26" t="s">
        <v>4512</v>
      </c>
      <c r="D537" s="26"/>
      <c r="E537" s="26"/>
      <c r="F537" s="26"/>
      <c r="G537" s="26"/>
      <c r="H537" s="26" t="s">
        <v>5582</v>
      </c>
      <c r="I537" s="26" t="s">
        <v>4555</v>
      </c>
      <c r="J537" s="26">
        <v>487</v>
      </c>
      <c r="K537" s="26" t="s">
        <v>517</v>
      </c>
      <c r="L537" s="26" t="s">
        <v>1734</v>
      </c>
      <c r="M537" s="26">
        <v>275</v>
      </c>
    </row>
    <row r="538" spans="1:13">
      <c r="A538" s="26" t="s">
        <v>5556</v>
      </c>
      <c r="B538" s="26" t="s">
        <v>4698</v>
      </c>
      <c r="C538" s="26" t="s">
        <v>4519</v>
      </c>
      <c r="D538" s="26"/>
      <c r="E538" s="26"/>
      <c r="F538" s="26"/>
      <c r="G538" s="26"/>
      <c r="H538" s="26" t="s">
        <v>5582</v>
      </c>
      <c r="I538" s="26" t="s">
        <v>4854</v>
      </c>
      <c r="J538" s="26">
        <v>22.8</v>
      </c>
      <c r="K538" s="26" t="s">
        <v>517</v>
      </c>
      <c r="L538" s="26" t="s">
        <v>1737</v>
      </c>
      <c r="M538" s="26">
        <v>275</v>
      </c>
    </row>
    <row r="539" spans="1:13">
      <c r="A539" s="26" t="s">
        <v>5556</v>
      </c>
      <c r="B539" s="26" t="s">
        <v>4698</v>
      </c>
      <c r="C539" s="26" t="s">
        <v>4522</v>
      </c>
      <c r="D539" s="26"/>
      <c r="E539" s="26"/>
      <c r="F539" s="26"/>
      <c r="G539" s="26"/>
      <c r="H539" s="26" t="s">
        <v>5583</v>
      </c>
      <c r="I539" s="26" t="s">
        <v>4840</v>
      </c>
      <c r="J539" s="26">
        <v>31</v>
      </c>
      <c r="K539" s="26" t="s">
        <v>517</v>
      </c>
      <c r="L539" s="26" t="s">
        <v>1507</v>
      </c>
      <c r="M539" s="26">
        <v>275</v>
      </c>
    </row>
    <row r="540" spans="1:13">
      <c r="A540" s="26" t="s">
        <v>5556</v>
      </c>
      <c r="B540" s="26" t="s">
        <v>4698</v>
      </c>
      <c r="C540" s="26" t="s">
        <v>4512</v>
      </c>
      <c r="D540" s="26"/>
      <c r="E540" s="26"/>
      <c r="F540" s="26"/>
      <c r="G540" s="26"/>
      <c r="H540" s="26" t="s">
        <v>5584</v>
      </c>
      <c r="I540" s="26" t="s">
        <v>4555</v>
      </c>
      <c r="J540" s="26">
        <v>11</v>
      </c>
      <c r="K540" s="26" t="s">
        <v>4517</v>
      </c>
      <c r="L540" s="26" t="s">
        <v>5585</v>
      </c>
      <c r="M540" s="26">
        <v>275</v>
      </c>
    </row>
    <row r="541" spans="1:13">
      <c r="A541" s="26" t="s">
        <v>5556</v>
      </c>
      <c r="B541" s="26" t="s">
        <v>4698</v>
      </c>
      <c r="C541" s="26" t="s">
        <v>4519</v>
      </c>
      <c r="D541" s="26"/>
      <c r="E541" s="26"/>
      <c r="F541" s="26"/>
      <c r="G541" s="26"/>
      <c r="H541" s="26" t="s">
        <v>5584</v>
      </c>
      <c r="I541" s="26" t="s">
        <v>4840</v>
      </c>
      <c r="J541" s="26">
        <v>6</v>
      </c>
      <c r="K541" s="26" t="s">
        <v>4517</v>
      </c>
      <c r="L541" s="26" t="s">
        <v>5585</v>
      </c>
      <c r="M541" s="26">
        <v>275</v>
      </c>
    </row>
    <row r="542" spans="1:13">
      <c r="A542" s="26" t="s">
        <v>5556</v>
      </c>
      <c r="B542" s="26" t="s">
        <v>4698</v>
      </c>
      <c r="C542" s="26" t="s">
        <v>4522</v>
      </c>
      <c r="D542" s="26"/>
      <c r="E542" s="26"/>
      <c r="F542" s="26"/>
      <c r="G542" s="26"/>
      <c r="H542" s="26" t="s">
        <v>5586</v>
      </c>
      <c r="I542" s="26" t="s">
        <v>4555</v>
      </c>
      <c r="J542" s="26">
        <v>2</v>
      </c>
      <c r="K542" s="26" t="s">
        <v>4517</v>
      </c>
      <c r="L542" s="26" t="s">
        <v>1748</v>
      </c>
      <c r="M542" s="26">
        <v>275</v>
      </c>
    </row>
    <row r="543" spans="1:13">
      <c r="A543" s="26" t="s">
        <v>5556</v>
      </c>
      <c r="B543" s="26" t="s">
        <v>4698</v>
      </c>
      <c r="C543" s="26" t="s">
        <v>4525</v>
      </c>
      <c r="D543" s="26"/>
      <c r="E543" s="26"/>
      <c r="F543" s="26"/>
      <c r="G543" s="26"/>
      <c r="H543" s="26" t="s">
        <v>4866</v>
      </c>
      <c r="I543" s="26" t="s">
        <v>4555</v>
      </c>
      <c r="J543" s="26">
        <v>9.8000000000000007</v>
      </c>
      <c r="K543" s="26" t="s">
        <v>517</v>
      </c>
      <c r="L543" s="26" t="s">
        <v>1741</v>
      </c>
      <c r="M543" s="26">
        <v>275</v>
      </c>
    </row>
    <row r="544" spans="1:13">
      <c r="A544" s="26" t="s">
        <v>5556</v>
      </c>
      <c r="B544" s="26" t="s">
        <v>4698</v>
      </c>
      <c r="C544" s="26" t="s">
        <v>4527</v>
      </c>
      <c r="D544" s="26"/>
      <c r="E544" s="26"/>
      <c r="F544" s="26"/>
      <c r="G544" s="26"/>
      <c r="H544" s="26" t="s">
        <v>4866</v>
      </c>
      <c r="I544" s="26" t="s">
        <v>4840</v>
      </c>
      <c r="J544" s="26">
        <v>5.3</v>
      </c>
      <c r="K544" s="26" t="s">
        <v>517</v>
      </c>
      <c r="L544" s="26" t="s">
        <v>1538</v>
      </c>
      <c r="M544" s="26">
        <v>275</v>
      </c>
    </row>
    <row r="546" spans="1:13">
      <c r="A546" s="52" t="s">
        <v>2</v>
      </c>
      <c r="B546" s="53"/>
      <c r="C546" s="53"/>
      <c r="D546" s="53"/>
      <c r="E546" s="53"/>
      <c r="F546" s="53"/>
      <c r="G546" s="53"/>
      <c r="H546" s="53"/>
      <c r="I546" s="53"/>
      <c r="J546" s="53"/>
      <c r="K546" s="53"/>
      <c r="L546" s="53"/>
      <c r="M546" s="53"/>
    </row>
    <row r="547" spans="1:13">
      <c r="A547" s="53"/>
      <c r="B547" s="54"/>
      <c r="C547" s="54"/>
      <c r="D547" s="54"/>
      <c r="E547" s="54"/>
      <c r="F547" s="54"/>
      <c r="G547" s="54"/>
      <c r="H547" s="54"/>
      <c r="I547" s="54"/>
      <c r="J547" s="54"/>
      <c r="K547" s="54"/>
      <c r="L547" s="53"/>
      <c r="M547" s="53"/>
    </row>
    <row r="548" spans="1:13">
      <c r="A548" s="53"/>
      <c r="B548" s="53"/>
      <c r="C548" s="53"/>
      <c r="D548" s="53"/>
      <c r="E548" s="53"/>
      <c r="F548" s="53"/>
      <c r="G548" s="53"/>
      <c r="H548" s="53"/>
      <c r="I548" s="53"/>
      <c r="J548" s="53"/>
      <c r="K548" s="53"/>
      <c r="L548" s="53"/>
      <c r="M548" s="53"/>
    </row>
    <row r="550" spans="1:13">
      <c r="A550" s="55" t="s">
        <v>3</v>
      </c>
      <c r="B550" s="53"/>
      <c r="C550" s="53"/>
      <c r="D550" s="53"/>
      <c r="E550" s="53"/>
      <c r="F550" s="53"/>
      <c r="G550" s="53"/>
      <c r="H550" s="53"/>
      <c r="I550" s="53"/>
      <c r="J550" s="53"/>
      <c r="K550" s="53"/>
      <c r="L550" s="53"/>
      <c r="M550" s="1"/>
    </row>
    <row r="551" spans="1:13">
      <c r="A551" s="53"/>
      <c r="B551" s="54"/>
      <c r="C551" s="54"/>
      <c r="D551" s="54"/>
      <c r="E551" s="54"/>
      <c r="F551" s="54"/>
      <c r="G551" s="54"/>
      <c r="H551" s="54"/>
      <c r="I551" s="54"/>
      <c r="J551" s="54"/>
      <c r="K551" s="54"/>
      <c r="L551" s="54"/>
      <c r="M551" s="1"/>
    </row>
    <row r="552" spans="1:13">
      <c r="A552" s="53"/>
      <c r="B552" s="54"/>
      <c r="C552" s="54"/>
      <c r="D552" s="54"/>
      <c r="E552" s="54"/>
      <c r="F552" s="54"/>
      <c r="G552" s="54"/>
      <c r="H552" s="54"/>
      <c r="I552" s="54"/>
      <c r="J552" s="54"/>
      <c r="K552" s="54"/>
      <c r="L552" s="54"/>
      <c r="M552" s="1"/>
    </row>
    <row r="553" spans="1:13">
      <c r="A553" s="53"/>
      <c r="B553" s="53"/>
      <c r="C553" s="53"/>
      <c r="D553" s="53"/>
      <c r="E553" s="53"/>
      <c r="F553" s="53"/>
      <c r="G553" s="53"/>
      <c r="H553" s="53"/>
      <c r="I553" s="53"/>
      <c r="J553" s="53"/>
      <c r="K553" s="53"/>
      <c r="L553" s="53"/>
      <c r="M553" s="1"/>
    </row>
  </sheetData>
  <mergeCells count="4">
    <mergeCell ref="A550:L553"/>
    <mergeCell ref="A1:M3"/>
    <mergeCell ref="A4:M4"/>
    <mergeCell ref="A546:M548"/>
  </mergeCells>
  <pageMargins left="0.7" right="0.7" top="0.75" bottom="0.75" header="0.3" footer="0.3"/>
  <pageSetup paperSize="9" scale="34"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10</vt:i4>
      </vt:variant>
      <vt:variant>
        <vt:lpstr>Intervalos Nomeados</vt:lpstr>
      </vt:variant>
      <vt:variant>
        <vt:i4>3</vt:i4>
      </vt:variant>
    </vt:vector>
  </HeadingPairs>
  <TitlesOfParts>
    <vt:vector size="13" baseType="lpstr">
      <vt:lpstr>Capa</vt:lpstr>
      <vt:lpstr>Resumo do Orçamento</vt:lpstr>
      <vt:lpstr>Orçamento Sintético</vt:lpstr>
      <vt:lpstr>Composição BDI</vt:lpstr>
      <vt:lpstr>Cronograma Físico-Financeiro</vt:lpstr>
      <vt:lpstr>Índice</vt:lpstr>
      <vt:lpstr>Analítica - Lote 1</vt:lpstr>
      <vt:lpstr>Base de Cálculo</vt:lpstr>
      <vt:lpstr>Lista de Materiais</vt:lpstr>
      <vt:lpstr>Controle de Grupos</vt:lpstr>
      <vt:lpstr>Índice!Area_de_impressao</vt:lpstr>
      <vt:lpstr>'Orçamento Sintético'!Area_de_impressao</vt:lpstr>
      <vt:lpstr>'Resumo do Orçamento'!Area_de_impressao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AGC EMPREENDIMENTOS</cp:lastModifiedBy>
  <cp:lastPrinted>2026-07-24T04:51:46Z</cp:lastPrinted>
  <dcterms:created xsi:type="dcterms:W3CDTF">2026-07-24T04:31:23Z</dcterms:created>
  <dcterms:modified xsi:type="dcterms:W3CDTF">2026-07-24T04:59:38Z</dcterms:modified>
</cp:coreProperties>
</file>