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mc:AlternateContent xmlns:mc="http://schemas.openxmlformats.org/markup-compatibility/2006">
    <mc:Choice Requires="x15">
      <x15ac:absPath xmlns:x15ac="http://schemas.microsoft.com/office/spreadsheetml/2010/11/ac" url="C:\Users\Rangel\Downloads\Defensoria Publica Macae\"/>
    </mc:Choice>
  </mc:AlternateContent>
  <xr:revisionPtr revIDLastSave="0" documentId="13_ncr:1_{DB2F4CC7-F765-4DDE-9334-02DD23BE8055}" xr6:coauthVersionLast="47" xr6:coauthVersionMax="47" xr10:uidLastSave="{00000000-0000-0000-0000-000000000000}"/>
  <bookViews>
    <workbookView xWindow="20370" yWindow="-120" windowWidth="29040" windowHeight="15720" tabRatio="500" firstSheet="1" activeTab="4" xr2:uid="{00000000-000D-0000-FFFF-FFFF00000000}"/>
  </bookViews>
  <sheets>
    <sheet name="Leia-me" sheetId="1" state="hidden" r:id="rId1"/>
    <sheet name="Resumo" sheetId="2" r:id="rId2"/>
    <sheet name="BDI" sheetId="3" r:id="rId3"/>
    <sheet name="Curva ABC" sheetId="4" r:id="rId4"/>
    <sheet name="Planilha Detalhada" sheetId="5" r:id="rId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I697" i="5" l="1"/>
  <c r="I696" i="5"/>
  <c r="I695" i="5"/>
  <c r="I694" i="5"/>
  <c r="I692" i="5"/>
  <c r="I691" i="5"/>
  <c r="I690" i="5"/>
  <c r="I689" i="5"/>
  <c r="I686" i="5"/>
  <c r="I685" i="5"/>
  <c r="I684" i="5"/>
  <c r="I683" i="5"/>
  <c r="I682" i="5"/>
  <c r="I681" i="5"/>
  <c r="I680" i="5"/>
  <c r="I678" i="5"/>
  <c r="I677" i="5"/>
  <c r="I676" i="5"/>
  <c r="I675" i="5"/>
  <c r="I673" i="5"/>
  <c r="I672" i="5"/>
  <c r="I671" i="5"/>
  <c r="I669" i="5"/>
  <c r="I668" i="5"/>
  <c r="I667" i="5"/>
  <c r="I666" i="5"/>
  <c r="I665" i="5"/>
  <c r="I664" i="5"/>
  <c r="I663" i="5"/>
  <c r="I662" i="5"/>
  <c r="I661" i="5"/>
  <c r="I660" i="5"/>
  <c r="I659" i="5"/>
  <c r="I658" i="5"/>
  <c r="I657" i="5"/>
  <c r="I656" i="5"/>
  <c r="I655" i="5"/>
  <c r="I654" i="5"/>
  <c r="I653" i="5"/>
  <c r="I652" i="5"/>
  <c r="I651" i="5"/>
  <c r="I650" i="5"/>
  <c r="I649" i="5"/>
  <c r="I648" i="5"/>
  <c r="I647" i="5"/>
  <c r="I644" i="5"/>
  <c r="I643" i="5"/>
  <c r="I642" i="5"/>
  <c r="I641" i="5"/>
  <c r="I640" i="5"/>
  <c r="I638" i="5"/>
  <c r="I637" i="5"/>
  <c r="I636" i="5"/>
  <c r="I635" i="5"/>
  <c r="I634" i="5"/>
  <c r="I633" i="5"/>
  <c r="I632" i="5"/>
  <c r="I629" i="5"/>
  <c r="I628" i="5"/>
  <c r="I627" i="5"/>
  <c r="I626" i="5"/>
  <c r="I625" i="5"/>
  <c r="I624" i="5"/>
  <c r="I623" i="5"/>
  <c r="I622" i="5"/>
  <c r="I621" i="5"/>
  <c r="I620" i="5"/>
  <c r="I619" i="5"/>
  <c r="I618" i="5"/>
  <c r="I616" i="5"/>
  <c r="I615" i="5"/>
  <c r="I614" i="5"/>
  <c r="I613" i="5"/>
  <c r="I612" i="5"/>
  <c r="I611" i="5"/>
  <c r="I610" i="5"/>
  <c r="I609" i="5"/>
  <c r="I608" i="5"/>
  <c r="I607" i="5"/>
  <c r="I606" i="5"/>
  <c r="I605" i="5"/>
  <c r="I604" i="5"/>
  <c r="I603" i="5"/>
  <c r="I602" i="5"/>
  <c r="I601" i="5"/>
  <c r="I600" i="5"/>
  <c r="I599" i="5"/>
  <c r="I598" i="5"/>
  <c r="I597" i="5"/>
  <c r="I595" i="5"/>
  <c r="I594" i="5"/>
  <c r="I593" i="5"/>
  <c r="I592" i="5"/>
  <c r="I591" i="5"/>
  <c r="I590" i="5"/>
  <c r="I589" i="5"/>
  <c r="I588" i="5"/>
  <c r="I587" i="5"/>
  <c r="I586" i="5"/>
  <c r="I585" i="5"/>
  <c r="I584" i="5"/>
  <c r="I583" i="5"/>
  <c r="I581" i="5"/>
  <c r="I580" i="5"/>
  <c r="I579" i="5"/>
  <c r="I578" i="5"/>
  <c r="I577" i="5"/>
  <c r="I576" i="5"/>
  <c r="I575" i="5"/>
  <c r="I574" i="5"/>
  <c r="I573" i="5"/>
  <c r="I572" i="5"/>
  <c r="I571" i="5"/>
  <c r="I570" i="5"/>
  <c r="I569" i="5"/>
  <c r="I568" i="5"/>
  <c r="I567" i="5"/>
  <c r="I566" i="5"/>
  <c r="I565" i="5"/>
  <c r="I564" i="5"/>
  <c r="I563" i="5"/>
  <c r="I561" i="5"/>
  <c r="I560" i="5"/>
  <c r="I559" i="5"/>
  <c r="I558" i="5"/>
  <c r="I557" i="5"/>
  <c r="I556" i="5"/>
  <c r="I555" i="5"/>
  <c r="I554" i="5"/>
  <c r="I553" i="5"/>
  <c r="I552" i="5"/>
  <c r="I551" i="5"/>
  <c r="I550" i="5"/>
  <c r="I549" i="5"/>
  <c r="I548" i="5"/>
  <c r="I546" i="5"/>
  <c r="I545" i="5"/>
  <c r="I544" i="5"/>
  <c r="I543" i="5"/>
  <c r="I542" i="5"/>
  <c r="I541" i="5"/>
  <c r="I540" i="5"/>
  <c r="I539" i="5"/>
  <c r="I538" i="5"/>
  <c r="I537" i="5"/>
  <c r="I536" i="5"/>
  <c r="I535" i="5"/>
  <c r="I534" i="5"/>
  <c r="I533" i="5"/>
  <c r="I532" i="5"/>
  <c r="I531" i="5"/>
  <c r="I530" i="5"/>
  <c r="I529" i="5"/>
  <c r="I528" i="5"/>
  <c r="I527" i="5"/>
  <c r="I526" i="5"/>
  <c r="I525" i="5"/>
  <c r="I524" i="5"/>
  <c r="I523" i="5"/>
  <c r="I522" i="5"/>
  <c r="I521" i="5"/>
  <c r="I520" i="5"/>
  <c r="I519" i="5"/>
  <c r="I518" i="5"/>
  <c r="I517" i="5"/>
  <c r="I516" i="5"/>
  <c r="I515" i="5"/>
  <c r="I514" i="5"/>
  <c r="I513" i="5"/>
  <c r="I512" i="5"/>
  <c r="I510" i="5"/>
  <c r="I509" i="5" s="1"/>
  <c r="I508" i="5"/>
  <c r="I507" i="5"/>
  <c r="I506" i="5"/>
  <c r="I505" i="5"/>
  <c r="I504" i="5"/>
  <c r="I503" i="5"/>
  <c r="I502" i="5"/>
  <c r="I501" i="5"/>
  <c r="I499" i="5"/>
  <c r="I498" i="5"/>
  <c r="I497" i="5"/>
  <c r="I496" i="5"/>
  <c r="I495" i="5"/>
  <c r="I494" i="5"/>
  <c r="I493" i="5"/>
  <c r="I492" i="5"/>
  <c r="I490" i="5"/>
  <c r="I489" i="5"/>
  <c r="I488" i="5"/>
  <c r="I487" i="5"/>
  <c r="I486" i="5"/>
  <c r="I485" i="5"/>
  <c r="I484" i="5"/>
  <c r="I483" i="5"/>
  <c r="I482" i="5"/>
  <c r="I481" i="5"/>
  <c r="I480" i="5"/>
  <c r="I479" i="5"/>
  <c r="I478" i="5"/>
  <c r="I477" i="5"/>
  <c r="I476" i="5"/>
  <c r="I475" i="5"/>
  <c r="I474" i="5"/>
  <c r="I473" i="5"/>
  <c r="I472" i="5"/>
  <c r="I471" i="5"/>
  <c r="I470" i="5"/>
  <c r="I467" i="5"/>
  <c r="I466" i="5"/>
  <c r="I465" i="5"/>
  <c r="I464" i="5"/>
  <c r="I463" i="5"/>
  <c r="I462" i="5"/>
  <c r="I461" i="5"/>
  <c r="I460" i="5"/>
  <c r="I459" i="5"/>
  <c r="I458" i="5"/>
  <c r="I457" i="5"/>
  <c r="I456" i="5"/>
  <c r="I455" i="5"/>
  <c r="I454" i="5"/>
  <c r="I453" i="5"/>
  <c r="I452" i="5"/>
  <c r="I451" i="5"/>
  <c r="I449" i="5"/>
  <c r="I448" i="5"/>
  <c r="I447" i="5"/>
  <c r="I446" i="5"/>
  <c r="I444" i="5"/>
  <c r="I443" i="5"/>
  <c r="I442" i="5"/>
  <c r="I441" i="5"/>
  <c r="I440" i="5"/>
  <c r="I439" i="5"/>
  <c r="I438" i="5"/>
  <c r="I437" i="5"/>
  <c r="I436" i="5"/>
  <c r="I435" i="5"/>
  <c r="I434" i="5"/>
  <c r="I432" i="5"/>
  <c r="I431" i="5"/>
  <c r="I430" i="5"/>
  <c r="I429" i="5"/>
  <c r="I428" i="5"/>
  <c r="I427" i="5"/>
  <c r="I426" i="5"/>
  <c r="I425" i="5"/>
  <c r="I424" i="5"/>
  <c r="I423" i="5"/>
  <c r="I422" i="5"/>
  <c r="I421" i="5"/>
  <c r="I420" i="5"/>
  <c r="I419" i="5"/>
  <c r="I418" i="5"/>
  <c r="I417" i="5"/>
  <c r="I416" i="5"/>
  <c r="I415" i="5"/>
  <c r="I414" i="5"/>
  <c r="I413" i="5"/>
  <c r="I412" i="5"/>
  <c r="I411" i="5"/>
  <c r="I410" i="5"/>
  <c r="I409" i="5"/>
  <c r="I408" i="5"/>
  <c r="I406" i="5"/>
  <c r="I405" i="5"/>
  <c r="I404" i="5"/>
  <c r="I403" i="5"/>
  <c r="I402" i="5"/>
  <c r="I401" i="5"/>
  <c r="I400" i="5"/>
  <c r="I399" i="5"/>
  <c r="I398" i="5"/>
  <c r="I397" i="5"/>
  <c r="I396" i="5"/>
  <c r="I395" i="5"/>
  <c r="I394" i="5"/>
  <c r="I393" i="5"/>
  <c r="I392" i="5"/>
  <c r="I390" i="5"/>
  <c r="I389" i="5"/>
  <c r="I388" i="5"/>
  <c r="I387" i="5"/>
  <c r="I386" i="5"/>
  <c r="I385" i="5"/>
  <c r="I384" i="5"/>
  <c r="I383" i="5"/>
  <c r="I382" i="5"/>
  <c r="I381" i="5"/>
  <c r="I380" i="5"/>
  <c r="I379" i="5"/>
  <c r="I378" i="5"/>
  <c r="I377" i="5"/>
  <c r="I376" i="5"/>
  <c r="I375" i="5"/>
  <c r="I374" i="5"/>
  <c r="I373" i="5"/>
  <c r="I372" i="5"/>
  <c r="I371" i="5"/>
  <c r="I370" i="5"/>
  <c r="I369" i="5"/>
  <c r="I368" i="5"/>
  <c r="I367" i="5"/>
  <c r="I366" i="5"/>
  <c r="I365" i="5"/>
  <c r="I364" i="5"/>
  <c r="I363" i="5"/>
  <c r="I362" i="5"/>
  <c r="I361" i="5"/>
  <c r="I360" i="5"/>
  <c r="I359" i="5"/>
  <c r="I358" i="5"/>
  <c r="I357" i="5"/>
  <c r="I356" i="5"/>
  <c r="I354" i="5"/>
  <c r="I353" i="5"/>
  <c r="I352" i="5"/>
  <c r="I351" i="5"/>
  <c r="I350" i="5"/>
  <c r="I349" i="5"/>
  <c r="I348" i="5"/>
  <c r="I347" i="5"/>
  <c r="I346" i="5"/>
  <c r="I345" i="5"/>
  <c r="I344" i="5"/>
  <c r="I343" i="5"/>
  <c r="I342" i="5"/>
  <c r="I341" i="5"/>
  <c r="I340" i="5"/>
  <c r="I339" i="5"/>
  <c r="I338" i="5"/>
  <c r="I337" i="5"/>
  <c r="I336" i="5"/>
  <c r="I335" i="5"/>
  <c r="I334" i="5"/>
  <c r="I333" i="5"/>
  <c r="I332" i="5"/>
  <c r="I331" i="5"/>
  <c r="I329" i="5"/>
  <c r="I328" i="5"/>
  <c r="I327" i="5"/>
  <c r="I326" i="5"/>
  <c r="I325" i="5"/>
  <c r="I324" i="5"/>
  <c r="I323" i="5"/>
  <c r="I322" i="5"/>
  <c r="I321" i="5"/>
  <c r="I320" i="5"/>
  <c r="I319" i="5"/>
  <c r="I318" i="5"/>
  <c r="I317" i="5"/>
  <c r="I316" i="5"/>
  <c r="I315" i="5"/>
  <c r="I314" i="5"/>
  <c r="I313" i="5"/>
  <c r="I312" i="5"/>
  <c r="I311" i="5"/>
  <c r="I310" i="5"/>
  <c r="I309" i="5"/>
  <c r="I308" i="5"/>
  <c r="I307" i="5"/>
  <c r="I306" i="5"/>
  <c r="I305" i="5"/>
  <c r="I304" i="5"/>
  <c r="I303" i="5"/>
  <c r="I302" i="5"/>
  <c r="I301" i="5"/>
  <c r="I300" i="5"/>
  <c r="I299" i="5"/>
  <c r="I298" i="5"/>
  <c r="I297" i="5"/>
  <c r="I296" i="5"/>
  <c r="I294" i="5"/>
  <c r="I293" i="5"/>
  <c r="I292" i="5"/>
  <c r="I291" i="5"/>
  <c r="I290" i="5"/>
  <c r="I289" i="5"/>
  <c r="I288" i="5"/>
  <c r="I287" i="5"/>
  <c r="I286" i="5"/>
  <c r="I285" i="5"/>
  <c r="I284" i="5"/>
  <c r="I283" i="5"/>
  <c r="I282" i="5"/>
  <c r="I281" i="5"/>
  <c r="I280" i="5"/>
  <c r="I279" i="5"/>
  <c r="I278" i="5"/>
  <c r="I277" i="5"/>
  <c r="I276" i="5"/>
  <c r="I275" i="5"/>
  <c r="I274" i="5"/>
  <c r="I273" i="5"/>
  <c r="I272" i="5"/>
  <c r="I271" i="5"/>
  <c r="I270" i="5"/>
  <c r="I269" i="5"/>
  <c r="I268" i="5"/>
  <c r="I267" i="5"/>
  <c r="I266" i="5"/>
  <c r="I265" i="5"/>
  <c r="I264" i="5"/>
  <c r="I263" i="5"/>
  <c r="I262" i="5"/>
  <c r="I261" i="5"/>
  <c r="I260" i="5"/>
  <c r="I259" i="5"/>
  <c r="I258" i="5"/>
  <c r="I257" i="5"/>
  <c r="I256" i="5"/>
  <c r="I253" i="5"/>
  <c r="I252" i="5" s="1"/>
  <c r="I251" i="5"/>
  <c r="I250" i="5"/>
  <c r="I249" i="5"/>
  <c r="I248" i="5"/>
  <c r="I246" i="5"/>
  <c r="I245" i="5"/>
  <c r="I244" i="5"/>
  <c r="I243" i="5"/>
  <c r="I242" i="5"/>
  <c r="I241" i="5"/>
  <c r="I240" i="5"/>
  <c r="I239" i="5"/>
  <c r="I238" i="5"/>
  <c r="I237" i="5"/>
  <c r="I236" i="5"/>
  <c r="I235" i="5"/>
  <c r="I233" i="5"/>
  <c r="I232" i="5"/>
  <c r="I231" i="5"/>
  <c r="I230" i="5"/>
  <c r="I229" i="5"/>
  <c r="I228" i="5"/>
  <c r="I227" i="5"/>
  <c r="I226" i="5"/>
  <c r="I225" i="5"/>
  <c r="I224" i="5"/>
  <c r="I222" i="5"/>
  <c r="I221" i="5"/>
  <c r="I220" i="5"/>
  <c r="I219" i="5"/>
  <c r="I218" i="5"/>
  <c r="I217" i="5"/>
  <c r="I216" i="5"/>
  <c r="I215" i="5"/>
  <c r="I214" i="5"/>
  <c r="I213" i="5"/>
  <c r="I212" i="5"/>
  <c r="I211" i="5"/>
  <c r="I208" i="5"/>
  <c r="I207" i="5"/>
  <c r="I206" i="5"/>
  <c r="I204" i="5"/>
  <c r="I203" i="5"/>
  <c r="I202" i="5" s="1"/>
  <c r="I201" i="5"/>
  <c r="I200" i="5"/>
  <c r="I197" i="5" s="1"/>
  <c r="I199" i="5"/>
  <c r="I198" i="5"/>
  <c r="I196" i="5"/>
  <c r="I195" i="5"/>
  <c r="I194" i="5"/>
  <c r="I191" i="5"/>
  <c r="I187" i="5" s="1"/>
  <c r="I190" i="5"/>
  <c r="I189" i="5"/>
  <c r="I188" i="5"/>
  <c r="I186" i="5"/>
  <c r="I185" i="5"/>
  <c r="I184" i="5"/>
  <c r="I183" i="5"/>
  <c r="I182" i="5"/>
  <c r="I180" i="5"/>
  <c r="I179" i="5"/>
  <c r="I178" i="5"/>
  <c r="I177" i="5"/>
  <c r="I176" i="5"/>
  <c r="I175" i="5"/>
  <c r="I174" i="5"/>
  <c r="I173" i="5"/>
  <c r="I172" i="5"/>
  <c r="I171" i="5"/>
  <c r="I170" i="5"/>
  <c r="I169" i="5"/>
  <c r="I167" i="5"/>
  <c r="I166" i="5"/>
  <c r="I165" i="5"/>
  <c r="I164" i="5" s="1"/>
  <c r="I163" i="5"/>
  <c r="I162" i="5"/>
  <c r="I161" i="5"/>
  <c r="I159" i="5"/>
  <c r="I158" i="5"/>
  <c r="I157" i="5"/>
  <c r="I156" i="5"/>
  <c r="I155" i="5"/>
  <c r="I154" i="5"/>
  <c r="I153" i="5"/>
  <c r="I151" i="5"/>
  <c r="I150" i="5"/>
  <c r="I149" i="5"/>
  <c r="I148" i="5"/>
  <c r="I147" i="5"/>
  <c r="I146" i="5"/>
  <c r="I144" i="5"/>
  <c r="I143" i="5"/>
  <c r="I142" i="5"/>
  <c r="I141" i="5"/>
  <c r="I140" i="5"/>
  <c r="I139" i="5"/>
  <c r="I138" i="5"/>
  <c r="I135" i="5"/>
  <c r="I134" i="5"/>
  <c r="I133" i="5"/>
  <c r="I132" i="5"/>
  <c r="I131" i="5"/>
  <c r="I130" i="5"/>
  <c r="I129" i="5"/>
  <c r="I128" i="5"/>
  <c r="I127" i="5"/>
  <c r="I126" i="5"/>
  <c r="I125" i="5"/>
  <c r="I123" i="5"/>
  <c r="I122" i="5"/>
  <c r="I121" i="5"/>
  <c r="I120" i="5"/>
  <c r="I119" i="5"/>
  <c r="I118" i="5"/>
  <c r="I117" i="5"/>
  <c r="I116" i="5"/>
  <c r="I115" i="5"/>
  <c r="I114" i="5"/>
  <c r="I113" i="5"/>
  <c r="I112" i="5"/>
  <c r="I111" i="5"/>
  <c r="I110" i="5"/>
  <c r="I108" i="5"/>
  <c r="I107" i="5"/>
  <c r="I106" i="5"/>
  <c r="I105" i="5"/>
  <c r="I104" i="5"/>
  <c r="I103" i="5"/>
  <c r="I101" i="5"/>
  <c r="I100" i="5"/>
  <c r="I99" i="5"/>
  <c r="I98" i="5"/>
  <c r="I97" i="5"/>
  <c r="I96" i="5"/>
  <c r="I95" i="5"/>
  <c r="I94" i="5"/>
  <c r="I93" i="5"/>
  <c r="I92" i="5"/>
  <c r="I91" i="5"/>
  <c r="I90" i="5"/>
  <c r="I89" i="5"/>
  <c r="I88" i="5"/>
  <c r="I87" i="5"/>
  <c r="I85" i="5"/>
  <c r="I84" i="5"/>
  <c r="I83" i="5"/>
  <c r="I82" i="5"/>
  <c r="I81" i="5"/>
  <c r="I80" i="5"/>
  <c r="I78" i="5"/>
  <c r="I77" i="5"/>
  <c r="I76" i="5"/>
  <c r="I75" i="5"/>
  <c r="I74" i="5"/>
  <c r="I73" i="5"/>
  <c r="I72" i="5"/>
  <c r="I71" i="5"/>
  <c r="I70" i="5"/>
  <c r="I69" i="5"/>
  <c r="I68" i="5"/>
  <c r="I67" i="5"/>
  <c r="I66" i="5"/>
  <c r="I63" i="5"/>
  <c r="I62" i="5"/>
  <c r="I60" i="5"/>
  <c r="I59" i="5"/>
  <c r="I58" i="5" s="1"/>
  <c r="I56" i="5"/>
  <c r="I55" i="5"/>
  <c r="I54" i="5"/>
  <c r="I53" i="5"/>
  <c r="I52" i="5"/>
  <c r="I51" i="5"/>
  <c r="I50" i="5"/>
  <c r="I49" i="5"/>
  <c r="I47" i="5"/>
  <c r="I46" i="5"/>
  <c r="I45" i="5"/>
  <c r="I44" i="5"/>
  <c r="I43" i="5"/>
  <c r="I42" i="5" s="1"/>
  <c r="I41" i="5"/>
  <c r="I40" i="5"/>
  <c r="I39" i="5"/>
  <c r="I36" i="5"/>
  <c r="I35" i="5"/>
  <c r="I34" i="5"/>
  <c r="I33" i="5"/>
  <c r="I32" i="5" s="1"/>
  <c r="I31" i="5"/>
  <c r="I30" i="5"/>
  <c r="I29" i="5"/>
  <c r="I28" i="5"/>
  <c r="I27" i="5"/>
  <c r="I26" i="5"/>
  <c r="I24" i="5"/>
  <c r="I23" i="5"/>
  <c r="I22" i="5"/>
  <c r="I21" i="5"/>
  <c r="I20" i="5"/>
  <c r="I19" i="5"/>
  <c r="I16" i="5"/>
  <c r="I15" i="5"/>
  <c r="I14" i="5"/>
  <c r="I13" i="5"/>
  <c r="I12" i="5"/>
  <c r="I11" i="5"/>
  <c r="I9" i="5"/>
  <c r="I8" i="5"/>
  <c r="C31" i="3"/>
  <c r="D20" i="2"/>
  <c r="D19" i="2"/>
  <c r="D18" i="2"/>
  <c r="D17" i="2"/>
  <c r="D16" i="2"/>
  <c r="D15" i="2"/>
  <c r="D14" i="2"/>
  <c r="D13" i="2"/>
  <c r="D12" i="2"/>
  <c r="D11" i="2"/>
  <c r="D10" i="2"/>
  <c r="D9" i="2"/>
  <c r="D8" i="2"/>
  <c r="I631" i="5" l="1"/>
  <c r="I630" i="5" s="1"/>
  <c r="C18" i="2" s="1"/>
  <c r="I639" i="5"/>
  <c r="I547" i="5"/>
  <c r="I25" i="5"/>
  <c r="I445" i="5"/>
  <c r="I433" i="5"/>
  <c r="I693" i="5"/>
  <c r="I38" i="5"/>
  <c r="I255" i="5"/>
  <c r="I160" i="5"/>
  <c r="I61" i="5"/>
  <c r="I124" i="5"/>
  <c r="I152" i="5"/>
  <c r="I330" i="5"/>
  <c r="I596" i="5"/>
  <c r="I210" i="5"/>
  <c r="I247" i="5"/>
  <c r="I670" i="5"/>
  <c r="I7" i="5"/>
  <c r="I18" i="5"/>
  <c r="I17" i="5" s="1"/>
  <c r="C9" i="2" s="1"/>
  <c r="I102" i="5"/>
  <c r="I181" i="5"/>
  <c r="I193" i="5"/>
  <c r="I205" i="5"/>
  <c r="I617" i="5"/>
  <c r="I674" i="5"/>
  <c r="I48" i="5"/>
  <c r="I57" i="5"/>
  <c r="C11" i="2" s="1"/>
  <c r="I137" i="5"/>
  <c r="I469" i="5"/>
  <c r="I145" i="5"/>
  <c r="I168" i="5"/>
  <c r="I295" i="5"/>
  <c r="I491" i="5"/>
  <c r="I10" i="5"/>
  <c r="I79" i="5"/>
  <c r="I391" i="5"/>
  <c r="I688" i="5"/>
  <c r="I6" i="5"/>
  <c r="I109" i="5"/>
  <c r="I37" i="5"/>
  <c r="C10" i="2" s="1"/>
  <c r="I86" i="5"/>
  <c r="I65" i="5"/>
  <c r="I223" i="5"/>
  <c r="I234" i="5"/>
  <c r="I355" i="5"/>
  <c r="I407" i="5"/>
  <c r="I450" i="5"/>
  <c r="I500" i="5"/>
  <c r="I511" i="5"/>
  <c r="I679" i="5"/>
  <c r="I562" i="5"/>
  <c r="I646" i="5"/>
  <c r="I582" i="5"/>
  <c r="I192" i="5" l="1"/>
  <c r="C14" i="2" s="1"/>
  <c r="I687" i="5"/>
  <c r="C20" i="2" s="1"/>
  <c r="I209" i="5"/>
  <c r="C15" i="2" s="1"/>
  <c r="I136" i="5"/>
  <c r="C13" i="2" s="1"/>
  <c r="I64" i="5"/>
  <c r="C12" i="2" s="1"/>
  <c r="I645" i="5"/>
  <c r="C19" i="2" s="1"/>
  <c r="I468" i="5"/>
  <c r="C17" i="2" s="1"/>
  <c r="I254" i="5"/>
  <c r="C16" i="2" s="1"/>
  <c r="C8" i="2"/>
  <c r="I698" i="5" l="1"/>
  <c r="B35" i="1"/>
  <c r="C21" i="2"/>
  <c r="K684" i="5" l="1"/>
  <c r="L684" i="5" s="1"/>
  <c r="M684" i="5" s="1"/>
  <c r="K672" i="5"/>
  <c r="L672" i="5" s="1"/>
  <c r="M672" i="5" s="1"/>
  <c r="K662" i="5"/>
  <c r="L662" i="5" s="1"/>
  <c r="M662" i="5" s="1"/>
  <c r="K654" i="5"/>
  <c r="L654" i="5" s="1"/>
  <c r="M654" i="5" s="1"/>
  <c r="K642" i="5"/>
  <c r="L642" i="5" s="1"/>
  <c r="M642" i="5" s="1"/>
  <c r="K632" i="5"/>
  <c r="L632" i="5" s="1"/>
  <c r="M632" i="5" s="1"/>
  <c r="K628" i="5"/>
  <c r="L628" i="5" s="1"/>
  <c r="M628" i="5" s="1"/>
  <c r="K620" i="5"/>
  <c r="L620" i="5" s="1"/>
  <c r="M620" i="5" s="1"/>
  <c r="K610" i="5"/>
  <c r="L610" i="5" s="1"/>
  <c r="M610" i="5" s="1"/>
  <c r="K602" i="5"/>
  <c r="L602" i="5" s="1"/>
  <c r="M602" i="5" s="1"/>
  <c r="K592" i="5"/>
  <c r="L592" i="5" s="1"/>
  <c r="M592" i="5" s="1"/>
  <c r="K584" i="5"/>
  <c r="L584" i="5" s="1"/>
  <c r="M584" i="5" s="1"/>
  <c r="K574" i="5"/>
  <c r="L574" i="5" s="1"/>
  <c r="M574" i="5" s="1"/>
  <c r="K566" i="5"/>
  <c r="L566" i="5" s="1"/>
  <c r="M566" i="5" s="1"/>
  <c r="K556" i="5"/>
  <c r="L556" i="5" s="1"/>
  <c r="M556" i="5" s="1"/>
  <c r="K548" i="5"/>
  <c r="L548" i="5" s="1"/>
  <c r="M548" i="5" s="1"/>
  <c r="K546" i="5"/>
  <c r="L546" i="5" s="1"/>
  <c r="M546" i="5" s="1"/>
  <c r="K538" i="5"/>
  <c r="L538" i="5" s="1"/>
  <c r="M538" i="5" s="1"/>
  <c r="K530" i="5"/>
  <c r="L530" i="5" s="1"/>
  <c r="M530" i="5" s="1"/>
  <c r="K691" i="5"/>
  <c r="L691" i="5" s="1"/>
  <c r="M691" i="5" s="1"/>
  <c r="K677" i="5"/>
  <c r="L677" i="5" s="1"/>
  <c r="M677" i="5" s="1"/>
  <c r="K665" i="5"/>
  <c r="L665" i="5" s="1"/>
  <c r="M665" i="5" s="1"/>
  <c r="K657" i="5"/>
  <c r="L657" i="5" s="1"/>
  <c r="M657" i="5" s="1"/>
  <c r="K649" i="5"/>
  <c r="L649" i="5" s="1"/>
  <c r="M649" i="5" s="1"/>
  <c r="K635" i="5"/>
  <c r="L635" i="5" s="1"/>
  <c r="M635" i="5" s="1"/>
  <c r="K623" i="5"/>
  <c r="L623" i="5" s="1"/>
  <c r="M623" i="5" s="1"/>
  <c r="K613" i="5"/>
  <c r="L613" i="5" s="1"/>
  <c r="M613" i="5" s="1"/>
  <c r="K605" i="5"/>
  <c r="L605" i="5" s="1"/>
  <c r="M605" i="5" s="1"/>
  <c r="K597" i="5"/>
  <c r="L597" i="5" s="1"/>
  <c r="M597" i="5" s="1"/>
  <c r="K595" i="5"/>
  <c r="L595" i="5" s="1"/>
  <c r="M595" i="5" s="1"/>
  <c r="K587" i="5"/>
  <c r="L587" i="5" s="1"/>
  <c r="M587" i="5" s="1"/>
  <c r="K577" i="5"/>
  <c r="L577" i="5" s="1"/>
  <c r="M577" i="5" s="1"/>
  <c r="K569" i="5"/>
  <c r="L569" i="5" s="1"/>
  <c r="M569" i="5" s="1"/>
  <c r="K559" i="5"/>
  <c r="L559" i="5" s="1"/>
  <c r="M559" i="5" s="1"/>
  <c r="K551" i="5"/>
  <c r="L551" i="5" s="1"/>
  <c r="M551" i="5" s="1"/>
  <c r="K696" i="5"/>
  <c r="L696" i="5" s="1"/>
  <c r="M696" i="5" s="1"/>
  <c r="K682" i="5"/>
  <c r="L682" i="5" s="1"/>
  <c r="M682" i="5" s="1"/>
  <c r="K668" i="5"/>
  <c r="L668" i="5" s="1"/>
  <c r="M668" i="5" s="1"/>
  <c r="K660" i="5"/>
  <c r="L660" i="5" s="1"/>
  <c r="M660" i="5" s="1"/>
  <c r="K652" i="5"/>
  <c r="L652" i="5" s="1"/>
  <c r="M652" i="5" s="1"/>
  <c r="K640" i="5"/>
  <c r="L640" i="5" s="1"/>
  <c r="M640" i="5" s="1"/>
  <c r="K638" i="5"/>
  <c r="L638" i="5" s="1"/>
  <c r="M638" i="5" s="1"/>
  <c r="K626" i="5"/>
  <c r="L626" i="5" s="1"/>
  <c r="M626" i="5" s="1"/>
  <c r="K618" i="5"/>
  <c r="L618" i="5" s="1"/>
  <c r="M618" i="5" s="1"/>
  <c r="K616" i="5"/>
  <c r="L616" i="5" s="1"/>
  <c r="M616" i="5" s="1"/>
  <c r="K608" i="5"/>
  <c r="L608" i="5" s="1"/>
  <c r="M608" i="5" s="1"/>
  <c r="K600" i="5"/>
  <c r="L600" i="5" s="1"/>
  <c r="M600" i="5" s="1"/>
  <c r="K590" i="5"/>
  <c r="L590" i="5" s="1"/>
  <c r="M590" i="5" s="1"/>
  <c r="K580" i="5"/>
  <c r="L580" i="5" s="1"/>
  <c r="M580" i="5" s="1"/>
  <c r="K572" i="5"/>
  <c r="L572" i="5" s="1"/>
  <c r="M572" i="5" s="1"/>
  <c r="K564" i="5"/>
  <c r="L564" i="5" s="1"/>
  <c r="M564" i="5" s="1"/>
  <c r="K554" i="5"/>
  <c r="L554" i="5" s="1"/>
  <c r="M554" i="5" s="1"/>
  <c r="K544" i="5"/>
  <c r="L544" i="5" s="1"/>
  <c r="M544" i="5" s="1"/>
  <c r="K536" i="5"/>
  <c r="L536" i="5" s="1"/>
  <c r="M536" i="5" s="1"/>
  <c r="K528" i="5"/>
  <c r="L528" i="5" s="1"/>
  <c r="M528" i="5" s="1"/>
  <c r="K689" i="5"/>
  <c r="L689" i="5" s="1"/>
  <c r="M689" i="5" s="1"/>
  <c r="K685" i="5"/>
  <c r="L685" i="5" s="1"/>
  <c r="M685" i="5" s="1"/>
  <c r="K675" i="5"/>
  <c r="L675" i="5" s="1"/>
  <c r="M675" i="5" s="1"/>
  <c r="K673" i="5"/>
  <c r="L673" i="5" s="1"/>
  <c r="M673" i="5" s="1"/>
  <c r="K663" i="5"/>
  <c r="L663" i="5" s="1"/>
  <c r="M663" i="5" s="1"/>
  <c r="K655" i="5"/>
  <c r="L655" i="5" s="1"/>
  <c r="M655" i="5" s="1"/>
  <c r="K647" i="5"/>
  <c r="L647" i="5" s="1"/>
  <c r="M647" i="5" s="1"/>
  <c r="K643" i="5"/>
  <c r="L643" i="5" s="1"/>
  <c r="M643" i="5" s="1"/>
  <c r="K633" i="5"/>
  <c r="L633" i="5" s="1"/>
  <c r="M633" i="5" s="1"/>
  <c r="K629" i="5"/>
  <c r="L629" i="5" s="1"/>
  <c r="M629" i="5" s="1"/>
  <c r="K621" i="5"/>
  <c r="L621" i="5" s="1"/>
  <c r="M621" i="5" s="1"/>
  <c r="K611" i="5"/>
  <c r="L611" i="5" s="1"/>
  <c r="M611" i="5" s="1"/>
  <c r="K603" i="5"/>
  <c r="L603" i="5" s="1"/>
  <c r="M603" i="5" s="1"/>
  <c r="K593" i="5"/>
  <c r="L593" i="5" s="1"/>
  <c r="M593" i="5" s="1"/>
  <c r="K585" i="5"/>
  <c r="L585" i="5" s="1"/>
  <c r="M585" i="5" s="1"/>
  <c r="K575" i="5"/>
  <c r="L575" i="5" s="1"/>
  <c r="M575" i="5" s="1"/>
  <c r="K567" i="5"/>
  <c r="L567" i="5" s="1"/>
  <c r="M567" i="5" s="1"/>
  <c r="K557" i="5"/>
  <c r="L557" i="5" s="1"/>
  <c r="M557" i="5" s="1"/>
  <c r="K549" i="5"/>
  <c r="L549" i="5" s="1"/>
  <c r="M549" i="5" s="1"/>
  <c r="K697" i="5"/>
  <c r="L697" i="5" s="1"/>
  <c r="M697" i="5" s="1"/>
  <c r="K683" i="5"/>
  <c r="L683" i="5" s="1"/>
  <c r="M683" i="5" s="1"/>
  <c r="K671" i="5"/>
  <c r="L671" i="5" s="1"/>
  <c r="M671" i="5" s="1"/>
  <c r="K669" i="5"/>
  <c r="L669" i="5" s="1"/>
  <c r="M669" i="5" s="1"/>
  <c r="K661" i="5"/>
  <c r="L661" i="5" s="1"/>
  <c r="M661" i="5" s="1"/>
  <c r="K653" i="5"/>
  <c r="L653" i="5" s="1"/>
  <c r="M653" i="5" s="1"/>
  <c r="K641" i="5"/>
  <c r="L641" i="5" s="1"/>
  <c r="M641" i="5" s="1"/>
  <c r="K627" i="5"/>
  <c r="L627" i="5" s="1"/>
  <c r="M627" i="5" s="1"/>
  <c r="K619" i="5"/>
  <c r="L619" i="5" s="1"/>
  <c r="M619" i="5" s="1"/>
  <c r="K609" i="5"/>
  <c r="L609" i="5" s="1"/>
  <c r="M609" i="5" s="1"/>
  <c r="K601" i="5"/>
  <c r="L601" i="5" s="1"/>
  <c r="M601" i="5" s="1"/>
  <c r="K591" i="5"/>
  <c r="L591" i="5" s="1"/>
  <c r="M591" i="5" s="1"/>
  <c r="K583" i="5"/>
  <c r="L583" i="5" s="1"/>
  <c r="M583" i="5" s="1"/>
  <c r="K581" i="5"/>
  <c r="L581" i="5" s="1"/>
  <c r="M581" i="5" s="1"/>
  <c r="K573" i="5"/>
  <c r="L573" i="5" s="1"/>
  <c r="M573" i="5" s="1"/>
  <c r="K565" i="5"/>
  <c r="L565" i="5" s="1"/>
  <c r="M565" i="5" s="1"/>
  <c r="K555" i="5"/>
  <c r="L555" i="5" s="1"/>
  <c r="M555" i="5" s="1"/>
  <c r="K545" i="5"/>
  <c r="L545" i="5" s="1"/>
  <c r="M545" i="5" s="1"/>
  <c r="K537" i="5"/>
  <c r="L537" i="5" s="1"/>
  <c r="M537" i="5" s="1"/>
  <c r="K529" i="5"/>
  <c r="L529" i="5" s="1"/>
  <c r="M529" i="5" s="1"/>
  <c r="K695" i="5"/>
  <c r="L695" i="5" s="1"/>
  <c r="M695" i="5" s="1"/>
  <c r="K681" i="5"/>
  <c r="L681" i="5" s="1"/>
  <c r="M681" i="5" s="1"/>
  <c r="K667" i="5"/>
  <c r="L667" i="5" s="1"/>
  <c r="M667" i="5" s="1"/>
  <c r="K659" i="5"/>
  <c r="L659" i="5" s="1"/>
  <c r="M659" i="5" s="1"/>
  <c r="K651" i="5"/>
  <c r="L651" i="5" s="1"/>
  <c r="M651" i="5" s="1"/>
  <c r="K637" i="5"/>
  <c r="L637" i="5" s="1"/>
  <c r="M637" i="5" s="1"/>
  <c r="K625" i="5"/>
  <c r="L625" i="5" s="1"/>
  <c r="M625" i="5" s="1"/>
  <c r="K615" i="5"/>
  <c r="L615" i="5" s="1"/>
  <c r="M615" i="5" s="1"/>
  <c r="K607" i="5"/>
  <c r="L607" i="5" s="1"/>
  <c r="M607" i="5" s="1"/>
  <c r="K599" i="5"/>
  <c r="L599" i="5" s="1"/>
  <c r="M599" i="5" s="1"/>
  <c r="K589" i="5"/>
  <c r="L589" i="5" s="1"/>
  <c r="M589" i="5" s="1"/>
  <c r="K579" i="5"/>
  <c r="L579" i="5" s="1"/>
  <c r="M579" i="5" s="1"/>
  <c r="K571" i="5"/>
  <c r="L571" i="5" s="1"/>
  <c r="M571" i="5" s="1"/>
  <c r="K563" i="5"/>
  <c r="L563" i="5" s="1"/>
  <c r="M563" i="5" s="1"/>
  <c r="K561" i="5"/>
  <c r="L561" i="5" s="1"/>
  <c r="M561" i="5" s="1"/>
  <c r="K553" i="5"/>
  <c r="L553" i="5" s="1"/>
  <c r="M553" i="5" s="1"/>
  <c r="K543" i="5"/>
  <c r="L543" i="5" s="1"/>
  <c r="M543" i="5" s="1"/>
  <c r="K535" i="5"/>
  <c r="L535" i="5" s="1"/>
  <c r="M535" i="5" s="1"/>
  <c r="K527" i="5"/>
  <c r="L527" i="5" s="1"/>
  <c r="M527" i="5" s="1"/>
  <c r="K664" i="5"/>
  <c r="L664" i="5" s="1"/>
  <c r="M664" i="5" s="1"/>
  <c r="K656" i="5"/>
  <c r="L656" i="5" s="1"/>
  <c r="M656" i="5" s="1"/>
  <c r="K648" i="5"/>
  <c r="L648" i="5" s="1"/>
  <c r="M648" i="5" s="1"/>
  <c r="K634" i="5"/>
  <c r="L634" i="5" s="1"/>
  <c r="M634" i="5" s="1"/>
  <c r="K624" i="5"/>
  <c r="L624" i="5" s="1"/>
  <c r="M624" i="5" s="1"/>
  <c r="K612" i="5"/>
  <c r="L612" i="5" s="1"/>
  <c r="M612" i="5" s="1"/>
  <c r="K604" i="5"/>
  <c r="L604" i="5" s="1"/>
  <c r="M604" i="5" s="1"/>
  <c r="K578" i="5"/>
  <c r="L578" i="5" s="1"/>
  <c r="M578" i="5" s="1"/>
  <c r="K570" i="5"/>
  <c r="L570" i="5" s="1"/>
  <c r="M570" i="5" s="1"/>
  <c r="K558" i="5"/>
  <c r="L558" i="5" s="1"/>
  <c r="M558" i="5" s="1"/>
  <c r="K550" i="5"/>
  <c r="L550" i="5" s="1"/>
  <c r="M550" i="5" s="1"/>
  <c r="K542" i="5"/>
  <c r="L542" i="5" s="1"/>
  <c r="M542" i="5" s="1"/>
  <c r="K534" i="5"/>
  <c r="L534" i="5" s="1"/>
  <c r="M534" i="5" s="1"/>
  <c r="K521" i="5"/>
  <c r="L521" i="5" s="1"/>
  <c r="M521" i="5" s="1"/>
  <c r="K513" i="5"/>
  <c r="L513" i="5" s="1"/>
  <c r="M513" i="5" s="1"/>
  <c r="K501" i="5"/>
  <c r="L501" i="5" s="1"/>
  <c r="M501" i="5" s="1"/>
  <c r="K499" i="5"/>
  <c r="L499" i="5" s="1"/>
  <c r="M499" i="5" s="1"/>
  <c r="K489" i="5"/>
  <c r="L489" i="5" s="1"/>
  <c r="M489" i="5" s="1"/>
  <c r="K481" i="5"/>
  <c r="L481" i="5" s="1"/>
  <c r="M481" i="5" s="1"/>
  <c r="K473" i="5"/>
  <c r="L473" i="5" s="1"/>
  <c r="M473" i="5" s="1"/>
  <c r="K461" i="5"/>
  <c r="L461" i="5" s="1"/>
  <c r="M461" i="5" s="1"/>
  <c r="K453" i="5"/>
  <c r="L453" i="5" s="1"/>
  <c r="M453" i="5" s="1"/>
  <c r="K441" i="5"/>
  <c r="L441" i="5" s="1"/>
  <c r="M441" i="5" s="1"/>
  <c r="K431" i="5"/>
  <c r="L431" i="5" s="1"/>
  <c r="M431" i="5" s="1"/>
  <c r="K423" i="5"/>
  <c r="L423" i="5" s="1"/>
  <c r="M423" i="5" s="1"/>
  <c r="K415" i="5"/>
  <c r="L415" i="5" s="1"/>
  <c r="M415" i="5" s="1"/>
  <c r="K686" i="5"/>
  <c r="L686" i="5" s="1"/>
  <c r="M686" i="5" s="1"/>
  <c r="K526" i="5"/>
  <c r="L526" i="5" s="1"/>
  <c r="M526" i="5" s="1"/>
  <c r="K524" i="5"/>
  <c r="L524" i="5" s="1"/>
  <c r="M524" i="5" s="1"/>
  <c r="K516" i="5"/>
  <c r="L516" i="5" s="1"/>
  <c r="M516" i="5" s="1"/>
  <c r="K504" i="5"/>
  <c r="L504" i="5" s="1"/>
  <c r="M504" i="5" s="1"/>
  <c r="K494" i="5"/>
  <c r="L494" i="5" s="1"/>
  <c r="M494" i="5" s="1"/>
  <c r="K484" i="5"/>
  <c r="L484" i="5" s="1"/>
  <c r="M484" i="5" s="1"/>
  <c r="K476" i="5"/>
  <c r="L476" i="5" s="1"/>
  <c r="M476" i="5" s="1"/>
  <c r="K464" i="5"/>
  <c r="L464" i="5" s="1"/>
  <c r="M464" i="5" s="1"/>
  <c r="K456" i="5"/>
  <c r="L456" i="5" s="1"/>
  <c r="M456" i="5" s="1"/>
  <c r="K446" i="5"/>
  <c r="L446" i="5" s="1"/>
  <c r="M446" i="5" s="1"/>
  <c r="K444" i="5"/>
  <c r="L444" i="5" s="1"/>
  <c r="M444" i="5" s="1"/>
  <c r="K436" i="5"/>
  <c r="L436" i="5" s="1"/>
  <c r="M436" i="5" s="1"/>
  <c r="K426" i="5"/>
  <c r="L426" i="5" s="1"/>
  <c r="M426" i="5" s="1"/>
  <c r="K418" i="5"/>
  <c r="L418" i="5" s="1"/>
  <c r="M418" i="5" s="1"/>
  <c r="K410" i="5"/>
  <c r="L410" i="5" s="1"/>
  <c r="M410" i="5" s="1"/>
  <c r="K539" i="5"/>
  <c r="L539" i="5" s="1"/>
  <c r="M539" i="5" s="1"/>
  <c r="K531" i="5"/>
  <c r="L531" i="5" s="1"/>
  <c r="M531" i="5" s="1"/>
  <c r="K519" i="5"/>
  <c r="L519" i="5" s="1"/>
  <c r="M519" i="5" s="1"/>
  <c r="K507" i="5"/>
  <c r="L507" i="5" s="1"/>
  <c r="M507" i="5" s="1"/>
  <c r="K497" i="5"/>
  <c r="L497" i="5" s="1"/>
  <c r="M497" i="5" s="1"/>
  <c r="K487" i="5"/>
  <c r="L487" i="5" s="1"/>
  <c r="M487" i="5" s="1"/>
  <c r="K479" i="5"/>
  <c r="L479" i="5" s="1"/>
  <c r="M479" i="5" s="1"/>
  <c r="K471" i="5"/>
  <c r="L471" i="5" s="1"/>
  <c r="M471" i="5" s="1"/>
  <c r="K467" i="5"/>
  <c r="L467" i="5" s="1"/>
  <c r="M467" i="5" s="1"/>
  <c r="K459" i="5"/>
  <c r="L459" i="5" s="1"/>
  <c r="M459" i="5" s="1"/>
  <c r="K451" i="5"/>
  <c r="L451" i="5" s="1"/>
  <c r="M451" i="5" s="1"/>
  <c r="K449" i="5"/>
  <c r="L449" i="5" s="1"/>
  <c r="M449" i="5" s="1"/>
  <c r="K439" i="5"/>
  <c r="L439" i="5" s="1"/>
  <c r="M439" i="5" s="1"/>
  <c r="K429" i="5"/>
  <c r="L429" i="5" s="1"/>
  <c r="M429" i="5" s="1"/>
  <c r="K421" i="5"/>
  <c r="L421" i="5" s="1"/>
  <c r="M421" i="5" s="1"/>
  <c r="K413" i="5"/>
  <c r="L413" i="5" s="1"/>
  <c r="M413" i="5" s="1"/>
  <c r="K666" i="5"/>
  <c r="L666" i="5" s="1"/>
  <c r="M666" i="5" s="1"/>
  <c r="K658" i="5"/>
  <c r="L658" i="5" s="1"/>
  <c r="M658" i="5" s="1"/>
  <c r="K650" i="5"/>
  <c r="L650" i="5" s="1"/>
  <c r="M650" i="5" s="1"/>
  <c r="K636" i="5"/>
  <c r="L636" i="5" s="1"/>
  <c r="M636" i="5" s="1"/>
  <c r="K614" i="5"/>
  <c r="L614" i="5" s="1"/>
  <c r="M614" i="5" s="1"/>
  <c r="K606" i="5"/>
  <c r="L606" i="5" s="1"/>
  <c r="M606" i="5" s="1"/>
  <c r="K598" i="5"/>
  <c r="L598" i="5" s="1"/>
  <c r="M598" i="5" s="1"/>
  <c r="K594" i="5"/>
  <c r="L594" i="5" s="1"/>
  <c r="M594" i="5" s="1"/>
  <c r="K586" i="5"/>
  <c r="L586" i="5" s="1"/>
  <c r="M586" i="5" s="1"/>
  <c r="K560" i="5"/>
  <c r="L560" i="5" s="1"/>
  <c r="M560" i="5" s="1"/>
  <c r="K552" i="5"/>
  <c r="L552" i="5" s="1"/>
  <c r="M552" i="5" s="1"/>
  <c r="K541" i="5"/>
  <c r="L541" i="5" s="1"/>
  <c r="M541" i="5" s="1"/>
  <c r="K533" i="5"/>
  <c r="L533" i="5" s="1"/>
  <c r="M533" i="5" s="1"/>
  <c r="K522" i="5"/>
  <c r="L522" i="5" s="1"/>
  <c r="M522" i="5" s="1"/>
  <c r="K514" i="5"/>
  <c r="L514" i="5" s="1"/>
  <c r="M514" i="5" s="1"/>
  <c r="K502" i="5"/>
  <c r="L502" i="5" s="1"/>
  <c r="M502" i="5" s="1"/>
  <c r="K492" i="5"/>
  <c r="L492" i="5" s="1"/>
  <c r="M492" i="5" s="1"/>
  <c r="K490" i="5"/>
  <c r="L490" i="5" s="1"/>
  <c r="M490" i="5" s="1"/>
  <c r="K482" i="5"/>
  <c r="L482" i="5" s="1"/>
  <c r="M482" i="5" s="1"/>
  <c r="K474" i="5"/>
  <c r="L474" i="5" s="1"/>
  <c r="M474" i="5" s="1"/>
  <c r="K462" i="5"/>
  <c r="L462" i="5" s="1"/>
  <c r="M462" i="5" s="1"/>
  <c r="K454" i="5"/>
  <c r="L454" i="5" s="1"/>
  <c r="M454" i="5" s="1"/>
  <c r="K442" i="5"/>
  <c r="L442" i="5" s="1"/>
  <c r="M442" i="5" s="1"/>
  <c r="K434" i="5"/>
  <c r="L434" i="5" s="1"/>
  <c r="M434" i="5" s="1"/>
  <c r="K432" i="5"/>
  <c r="L432" i="5" s="1"/>
  <c r="M432" i="5" s="1"/>
  <c r="K424" i="5"/>
  <c r="L424" i="5" s="1"/>
  <c r="M424" i="5" s="1"/>
  <c r="K416" i="5"/>
  <c r="L416" i="5" s="1"/>
  <c r="M416" i="5" s="1"/>
  <c r="K694" i="5"/>
  <c r="L694" i="5" s="1"/>
  <c r="M694" i="5" s="1"/>
  <c r="K690" i="5"/>
  <c r="L690" i="5" s="1"/>
  <c r="M690" i="5" s="1"/>
  <c r="K680" i="5"/>
  <c r="L680" i="5" s="1"/>
  <c r="M680" i="5" s="1"/>
  <c r="K676" i="5"/>
  <c r="L676" i="5" s="1"/>
  <c r="M676" i="5" s="1"/>
  <c r="K517" i="5"/>
  <c r="L517" i="5" s="1"/>
  <c r="M517" i="5" s="1"/>
  <c r="K505" i="5"/>
  <c r="L505" i="5" s="1"/>
  <c r="M505" i="5" s="1"/>
  <c r="K495" i="5"/>
  <c r="L495" i="5" s="1"/>
  <c r="M495" i="5" s="1"/>
  <c r="K485" i="5"/>
  <c r="L485" i="5" s="1"/>
  <c r="M485" i="5" s="1"/>
  <c r="K477" i="5"/>
  <c r="L477" i="5" s="1"/>
  <c r="M477" i="5" s="1"/>
  <c r="K465" i="5"/>
  <c r="L465" i="5" s="1"/>
  <c r="M465" i="5" s="1"/>
  <c r="K457" i="5"/>
  <c r="L457" i="5" s="1"/>
  <c r="M457" i="5" s="1"/>
  <c r="K447" i="5"/>
  <c r="L447" i="5" s="1"/>
  <c r="M447" i="5" s="1"/>
  <c r="K437" i="5"/>
  <c r="L437" i="5" s="1"/>
  <c r="M437" i="5" s="1"/>
  <c r="K622" i="5"/>
  <c r="L622" i="5" s="1"/>
  <c r="M622" i="5" s="1"/>
  <c r="K475" i="5"/>
  <c r="L475" i="5" s="1"/>
  <c r="M475" i="5" s="1"/>
  <c r="K455" i="5"/>
  <c r="L455" i="5" s="1"/>
  <c r="M455" i="5" s="1"/>
  <c r="K402" i="5"/>
  <c r="L402" i="5" s="1"/>
  <c r="M402" i="5" s="1"/>
  <c r="K394" i="5"/>
  <c r="L394" i="5" s="1"/>
  <c r="M394" i="5" s="1"/>
  <c r="K384" i="5"/>
  <c r="L384" i="5" s="1"/>
  <c r="M384" i="5" s="1"/>
  <c r="K376" i="5"/>
  <c r="L376" i="5" s="1"/>
  <c r="M376" i="5" s="1"/>
  <c r="K368" i="5"/>
  <c r="L368" i="5" s="1"/>
  <c r="M368" i="5" s="1"/>
  <c r="K360" i="5"/>
  <c r="L360" i="5" s="1"/>
  <c r="M360" i="5" s="1"/>
  <c r="K350" i="5"/>
  <c r="L350" i="5" s="1"/>
  <c r="M350" i="5" s="1"/>
  <c r="K342" i="5"/>
  <c r="L342" i="5" s="1"/>
  <c r="M342" i="5" s="1"/>
  <c r="K334" i="5"/>
  <c r="L334" i="5" s="1"/>
  <c r="M334" i="5" s="1"/>
  <c r="K525" i="5"/>
  <c r="L525" i="5" s="1"/>
  <c r="M525" i="5" s="1"/>
  <c r="K512" i="5"/>
  <c r="L512" i="5" s="1"/>
  <c r="M512" i="5" s="1"/>
  <c r="K478" i="5"/>
  <c r="L478" i="5" s="1"/>
  <c r="M478" i="5" s="1"/>
  <c r="K458" i="5"/>
  <c r="L458" i="5" s="1"/>
  <c r="M458" i="5" s="1"/>
  <c r="K448" i="5"/>
  <c r="L448" i="5" s="1"/>
  <c r="M448" i="5" s="1"/>
  <c r="K438" i="5"/>
  <c r="L438" i="5" s="1"/>
  <c r="M438" i="5" s="1"/>
  <c r="K435" i="5"/>
  <c r="L435" i="5" s="1"/>
  <c r="M435" i="5" s="1"/>
  <c r="K405" i="5"/>
  <c r="L405" i="5" s="1"/>
  <c r="M405" i="5" s="1"/>
  <c r="K397" i="5"/>
  <c r="L397" i="5" s="1"/>
  <c r="M397" i="5" s="1"/>
  <c r="K387" i="5"/>
  <c r="L387" i="5" s="1"/>
  <c r="M387" i="5" s="1"/>
  <c r="K379" i="5"/>
  <c r="L379" i="5" s="1"/>
  <c r="M379" i="5" s="1"/>
  <c r="K371" i="5"/>
  <c r="L371" i="5" s="1"/>
  <c r="M371" i="5" s="1"/>
  <c r="K363" i="5"/>
  <c r="L363" i="5" s="1"/>
  <c r="M363" i="5" s="1"/>
  <c r="K353" i="5"/>
  <c r="L353" i="5" s="1"/>
  <c r="M353" i="5" s="1"/>
  <c r="K345" i="5"/>
  <c r="L345" i="5" s="1"/>
  <c r="M345" i="5" s="1"/>
  <c r="K337" i="5"/>
  <c r="L337" i="5" s="1"/>
  <c r="M337" i="5" s="1"/>
  <c r="K515" i="5"/>
  <c r="L515" i="5" s="1"/>
  <c r="M515" i="5" s="1"/>
  <c r="K400" i="5"/>
  <c r="L400" i="5" s="1"/>
  <c r="M400" i="5" s="1"/>
  <c r="K392" i="5"/>
  <c r="L392" i="5" s="1"/>
  <c r="M392" i="5" s="1"/>
  <c r="K390" i="5"/>
  <c r="L390" i="5" s="1"/>
  <c r="M390" i="5" s="1"/>
  <c r="K382" i="5"/>
  <c r="L382" i="5" s="1"/>
  <c r="M382" i="5" s="1"/>
  <c r="K374" i="5"/>
  <c r="L374" i="5" s="1"/>
  <c r="M374" i="5" s="1"/>
  <c r="K366" i="5"/>
  <c r="L366" i="5" s="1"/>
  <c r="M366" i="5" s="1"/>
  <c r="K358" i="5"/>
  <c r="L358" i="5" s="1"/>
  <c r="M358" i="5" s="1"/>
  <c r="K348" i="5"/>
  <c r="L348" i="5" s="1"/>
  <c r="M348" i="5" s="1"/>
  <c r="K340" i="5"/>
  <c r="L340" i="5" s="1"/>
  <c r="M340" i="5" s="1"/>
  <c r="K678" i="5"/>
  <c r="L678" i="5" s="1"/>
  <c r="M678" i="5" s="1"/>
  <c r="K576" i="5"/>
  <c r="L576" i="5" s="1"/>
  <c r="M576" i="5" s="1"/>
  <c r="K518" i="5"/>
  <c r="L518" i="5" s="1"/>
  <c r="M518" i="5" s="1"/>
  <c r="K480" i="5"/>
  <c r="L480" i="5" s="1"/>
  <c r="M480" i="5" s="1"/>
  <c r="K460" i="5"/>
  <c r="L460" i="5" s="1"/>
  <c r="M460" i="5" s="1"/>
  <c r="K440" i="5"/>
  <c r="L440" i="5" s="1"/>
  <c r="M440" i="5" s="1"/>
  <c r="K403" i="5"/>
  <c r="L403" i="5" s="1"/>
  <c r="M403" i="5" s="1"/>
  <c r="K395" i="5"/>
  <c r="L395" i="5" s="1"/>
  <c r="M395" i="5" s="1"/>
  <c r="K385" i="5"/>
  <c r="L385" i="5" s="1"/>
  <c r="M385" i="5" s="1"/>
  <c r="K692" i="5"/>
  <c r="L692" i="5" s="1"/>
  <c r="M692" i="5" s="1"/>
  <c r="K644" i="5"/>
  <c r="L644" i="5" s="1"/>
  <c r="M644" i="5" s="1"/>
  <c r="K588" i="5"/>
  <c r="L588" i="5" s="1"/>
  <c r="M588" i="5" s="1"/>
  <c r="K510" i="5"/>
  <c r="L510" i="5" s="1"/>
  <c r="M510" i="5" s="1"/>
  <c r="K503" i="5"/>
  <c r="L503" i="5" s="1"/>
  <c r="M503" i="5" s="1"/>
  <c r="K493" i="5"/>
  <c r="L493" i="5" s="1"/>
  <c r="M493" i="5" s="1"/>
  <c r="K483" i="5"/>
  <c r="L483" i="5" s="1"/>
  <c r="M483" i="5" s="1"/>
  <c r="K463" i="5"/>
  <c r="L463" i="5" s="1"/>
  <c r="M463" i="5" s="1"/>
  <c r="K443" i="5"/>
  <c r="L443" i="5" s="1"/>
  <c r="M443" i="5" s="1"/>
  <c r="K428" i="5"/>
  <c r="L428" i="5" s="1"/>
  <c r="M428" i="5" s="1"/>
  <c r="K420" i="5"/>
  <c r="L420" i="5" s="1"/>
  <c r="M420" i="5" s="1"/>
  <c r="K412" i="5"/>
  <c r="L412" i="5" s="1"/>
  <c r="M412" i="5" s="1"/>
  <c r="K408" i="5"/>
  <c r="L408" i="5" s="1"/>
  <c r="M408" i="5" s="1"/>
  <c r="K406" i="5"/>
  <c r="L406" i="5" s="1"/>
  <c r="M406" i="5" s="1"/>
  <c r="K398" i="5"/>
  <c r="L398" i="5" s="1"/>
  <c r="M398" i="5" s="1"/>
  <c r="K388" i="5"/>
  <c r="L388" i="5" s="1"/>
  <c r="M388" i="5" s="1"/>
  <c r="K380" i="5"/>
  <c r="L380" i="5" s="1"/>
  <c r="M380" i="5" s="1"/>
  <c r="K372" i="5"/>
  <c r="L372" i="5" s="1"/>
  <c r="M372" i="5" s="1"/>
  <c r="K364" i="5"/>
  <c r="L364" i="5" s="1"/>
  <c r="M364" i="5" s="1"/>
  <c r="K356" i="5"/>
  <c r="L356" i="5" s="1"/>
  <c r="M356" i="5" s="1"/>
  <c r="K354" i="5"/>
  <c r="L354" i="5" s="1"/>
  <c r="M354" i="5" s="1"/>
  <c r="K346" i="5"/>
  <c r="L346" i="5" s="1"/>
  <c r="M346" i="5" s="1"/>
  <c r="K532" i="5"/>
  <c r="L532" i="5" s="1"/>
  <c r="M532" i="5" s="1"/>
  <c r="K520" i="5"/>
  <c r="L520" i="5" s="1"/>
  <c r="M520" i="5" s="1"/>
  <c r="K506" i="5"/>
  <c r="L506" i="5" s="1"/>
  <c r="M506" i="5" s="1"/>
  <c r="K496" i="5"/>
  <c r="L496" i="5" s="1"/>
  <c r="M496" i="5" s="1"/>
  <c r="K486" i="5"/>
  <c r="L486" i="5" s="1"/>
  <c r="M486" i="5" s="1"/>
  <c r="K470" i="5"/>
  <c r="L470" i="5" s="1"/>
  <c r="M470" i="5" s="1"/>
  <c r="K466" i="5"/>
  <c r="L466" i="5" s="1"/>
  <c r="M466" i="5" s="1"/>
  <c r="K430" i="5"/>
  <c r="L430" i="5" s="1"/>
  <c r="M430" i="5" s="1"/>
  <c r="K425" i="5"/>
  <c r="L425" i="5" s="1"/>
  <c r="M425" i="5" s="1"/>
  <c r="K422" i="5"/>
  <c r="L422" i="5" s="1"/>
  <c r="M422" i="5" s="1"/>
  <c r="K417" i="5"/>
  <c r="L417" i="5" s="1"/>
  <c r="M417" i="5" s="1"/>
  <c r="K414" i="5"/>
  <c r="L414" i="5" s="1"/>
  <c r="M414" i="5" s="1"/>
  <c r="K401" i="5"/>
  <c r="L401" i="5" s="1"/>
  <c r="M401" i="5" s="1"/>
  <c r="K393" i="5"/>
  <c r="L393" i="5" s="1"/>
  <c r="M393" i="5" s="1"/>
  <c r="K383" i="5"/>
  <c r="L383" i="5" s="1"/>
  <c r="M383" i="5" s="1"/>
  <c r="K472" i="5"/>
  <c r="L472" i="5" s="1"/>
  <c r="M472" i="5" s="1"/>
  <c r="K399" i="5"/>
  <c r="L399" i="5" s="1"/>
  <c r="M399" i="5" s="1"/>
  <c r="K347" i="5"/>
  <c r="L347" i="5" s="1"/>
  <c r="M347" i="5" s="1"/>
  <c r="K331" i="5"/>
  <c r="L331" i="5" s="1"/>
  <c r="M331" i="5" s="1"/>
  <c r="K329" i="5"/>
  <c r="L329" i="5" s="1"/>
  <c r="M329" i="5" s="1"/>
  <c r="K321" i="5"/>
  <c r="L321" i="5" s="1"/>
  <c r="M321" i="5" s="1"/>
  <c r="K313" i="5"/>
  <c r="L313" i="5" s="1"/>
  <c r="M313" i="5" s="1"/>
  <c r="K305" i="5"/>
  <c r="L305" i="5" s="1"/>
  <c r="M305" i="5" s="1"/>
  <c r="K297" i="5"/>
  <c r="L297" i="5" s="1"/>
  <c r="M297" i="5" s="1"/>
  <c r="K287" i="5"/>
  <c r="L287" i="5" s="1"/>
  <c r="M287" i="5" s="1"/>
  <c r="K279" i="5"/>
  <c r="L279" i="5" s="1"/>
  <c r="M279" i="5" s="1"/>
  <c r="K271" i="5"/>
  <c r="L271" i="5" s="1"/>
  <c r="M271" i="5" s="1"/>
  <c r="K263" i="5"/>
  <c r="L263" i="5" s="1"/>
  <c r="M263" i="5" s="1"/>
  <c r="K249" i="5"/>
  <c r="L249" i="5" s="1"/>
  <c r="M249" i="5" s="1"/>
  <c r="K239" i="5"/>
  <c r="L239" i="5" s="1"/>
  <c r="M239" i="5" s="1"/>
  <c r="K229" i="5"/>
  <c r="L229" i="5" s="1"/>
  <c r="M229" i="5" s="1"/>
  <c r="K219" i="5"/>
  <c r="L219" i="5" s="1"/>
  <c r="M219" i="5" s="1"/>
  <c r="K498" i="5"/>
  <c r="L498" i="5" s="1"/>
  <c r="M498" i="5" s="1"/>
  <c r="K411" i="5"/>
  <c r="L411" i="5" s="1"/>
  <c r="M411" i="5" s="1"/>
  <c r="K386" i="5"/>
  <c r="L386" i="5" s="1"/>
  <c r="M386" i="5" s="1"/>
  <c r="K352" i="5"/>
  <c r="L352" i="5" s="1"/>
  <c r="M352" i="5" s="1"/>
  <c r="K344" i="5"/>
  <c r="L344" i="5" s="1"/>
  <c r="M344" i="5" s="1"/>
  <c r="K339" i="5"/>
  <c r="L339" i="5" s="1"/>
  <c r="M339" i="5" s="1"/>
  <c r="K324" i="5"/>
  <c r="L324" i="5" s="1"/>
  <c r="M324" i="5" s="1"/>
  <c r="K316" i="5"/>
  <c r="L316" i="5" s="1"/>
  <c r="M316" i="5" s="1"/>
  <c r="K308" i="5"/>
  <c r="L308" i="5" s="1"/>
  <c r="M308" i="5" s="1"/>
  <c r="K300" i="5"/>
  <c r="L300" i="5" s="1"/>
  <c r="M300" i="5" s="1"/>
  <c r="K290" i="5"/>
  <c r="L290" i="5" s="1"/>
  <c r="M290" i="5" s="1"/>
  <c r="K282" i="5"/>
  <c r="L282" i="5" s="1"/>
  <c r="M282" i="5" s="1"/>
  <c r="K274" i="5"/>
  <c r="L274" i="5" s="1"/>
  <c r="M274" i="5" s="1"/>
  <c r="K266" i="5"/>
  <c r="L266" i="5" s="1"/>
  <c r="M266" i="5" s="1"/>
  <c r="K258" i="5"/>
  <c r="L258" i="5" s="1"/>
  <c r="M258" i="5" s="1"/>
  <c r="K242" i="5"/>
  <c r="L242" i="5" s="1"/>
  <c r="M242" i="5" s="1"/>
  <c r="K232" i="5"/>
  <c r="L232" i="5" s="1"/>
  <c r="M232" i="5" s="1"/>
  <c r="K224" i="5"/>
  <c r="L224" i="5" s="1"/>
  <c r="M224" i="5" s="1"/>
  <c r="K222" i="5"/>
  <c r="L222" i="5" s="1"/>
  <c r="M222" i="5" s="1"/>
  <c r="K523" i="5"/>
  <c r="L523" i="5" s="1"/>
  <c r="M523" i="5" s="1"/>
  <c r="K349" i="5"/>
  <c r="L349" i="5" s="1"/>
  <c r="M349" i="5" s="1"/>
  <c r="K341" i="5"/>
  <c r="L341" i="5" s="1"/>
  <c r="M341" i="5" s="1"/>
  <c r="K327" i="5"/>
  <c r="L327" i="5" s="1"/>
  <c r="M327" i="5" s="1"/>
  <c r="K319" i="5"/>
  <c r="L319" i="5" s="1"/>
  <c r="M319" i="5" s="1"/>
  <c r="K311" i="5"/>
  <c r="L311" i="5" s="1"/>
  <c r="M311" i="5" s="1"/>
  <c r="K303" i="5"/>
  <c r="L303" i="5" s="1"/>
  <c r="M303" i="5" s="1"/>
  <c r="K293" i="5"/>
  <c r="L293" i="5" s="1"/>
  <c r="M293" i="5" s="1"/>
  <c r="K285" i="5"/>
  <c r="L285" i="5" s="1"/>
  <c r="M285" i="5" s="1"/>
  <c r="K277" i="5"/>
  <c r="L277" i="5" s="1"/>
  <c r="M277" i="5" s="1"/>
  <c r="K269" i="5"/>
  <c r="L269" i="5" s="1"/>
  <c r="M269" i="5" s="1"/>
  <c r="K261" i="5"/>
  <c r="L261" i="5" s="1"/>
  <c r="M261" i="5" s="1"/>
  <c r="K245" i="5"/>
  <c r="L245" i="5" s="1"/>
  <c r="M245" i="5" s="1"/>
  <c r="K237" i="5"/>
  <c r="L237" i="5" s="1"/>
  <c r="M237" i="5" s="1"/>
  <c r="K227" i="5"/>
  <c r="L227" i="5" s="1"/>
  <c r="M227" i="5" s="1"/>
  <c r="K389" i="5"/>
  <c r="L389" i="5" s="1"/>
  <c r="M389" i="5" s="1"/>
  <c r="K351" i="5"/>
  <c r="L351" i="5" s="1"/>
  <c r="M351" i="5" s="1"/>
  <c r="K343" i="5"/>
  <c r="L343" i="5" s="1"/>
  <c r="M343" i="5" s="1"/>
  <c r="K332" i="5"/>
  <c r="L332" i="5" s="1"/>
  <c r="M332" i="5" s="1"/>
  <c r="K322" i="5"/>
  <c r="L322" i="5" s="1"/>
  <c r="M322" i="5" s="1"/>
  <c r="K314" i="5"/>
  <c r="L314" i="5" s="1"/>
  <c r="M314" i="5" s="1"/>
  <c r="K306" i="5"/>
  <c r="L306" i="5" s="1"/>
  <c r="M306" i="5" s="1"/>
  <c r="K298" i="5"/>
  <c r="L298" i="5" s="1"/>
  <c r="M298" i="5" s="1"/>
  <c r="K288" i="5"/>
  <c r="L288" i="5" s="1"/>
  <c r="M288" i="5" s="1"/>
  <c r="K280" i="5"/>
  <c r="L280" i="5" s="1"/>
  <c r="M280" i="5" s="1"/>
  <c r="K272" i="5"/>
  <c r="L272" i="5" s="1"/>
  <c r="M272" i="5" s="1"/>
  <c r="K264" i="5"/>
  <c r="L264" i="5" s="1"/>
  <c r="M264" i="5" s="1"/>
  <c r="K256" i="5"/>
  <c r="L256" i="5" s="1"/>
  <c r="M256" i="5" s="1"/>
  <c r="K250" i="5"/>
  <c r="L250" i="5" s="1"/>
  <c r="M250" i="5" s="1"/>
  <c r="K240" i="5"/>
  <c r="L240" i="5" s="1"/>
  <c r="M240" i="5" s="1"/>
  <c r="K230" i="5"/>
  <c r="L230" i="5" s="1"/>
  <c r="M230" i="5" s="1"/>
  <c r="K220" i="5"/>
  <c r="L220" i="5" s="1"/>
  <c r="M220" i="5" s="1"/>
  <c r="K488" i="5"/>
  <c r="L488" i="5" s="1"/>
  <c r="M488" i="5" s="1"/>
  <c r="K381" i="5"/>
  <c r="L381" i="5" s="1"/>
  <c r="M381" i="5" s="1"/>
  <c r="K373" i="5"/>
  <c r="L373" i="5" s="1"/>
  <c r="M373" i="5" s="1"/>
  <c r="K365" i="5"/>
  <c r="L365" i="5" s="1"/>
  <c r="M365" i="5" s="1"/>
  <c r="K357" i="5"/>
  <c r="L357" i="5" s="1"/>
  <c r="M357" i="5" s="1"/>
  <c r="K338" i="5"/>
  <c r="L338" i="5" s="1"/>
  <c r="M338" i="5" s="1"/>
  <c r="K336" i="5"/>
  <c r="L336" i="5" s="1"/>
  <c r="M336" i="5" s="1"/>
  <c r="K325" i="5"/>
  <c r="L325" i="5" s="1"/>
  <c r="M325" i="5" s="1"/>
  <c r="K317" i="5"/>
  <c r="L317" i="5" s="1"/>
  <c r="M317" i="5" s="1"/>
  <c r="K309" i="5"/>
  <c r="L309" i="5" s="1"/>
  <c r="M309" i="5" s="1"/>
  <c r="K301" i="5"/>
  <c r="L301" i="5" s="1"/>
  <c r="M301" i="5" s="1"/>
  <c r="K291" i="5"/>
  <c r="L291" i="5" s="1"/>
  <c r="M291" i="5" s="1"/>
  <c r="K283" i="5"/>
  <c r="L283" i="5" s="1"/>
  <c r="M283" i="5" s="1"/>
  <c r="K275" i="5"/>
  <c r="L275" i="5" s="1"/>
  <c r="M275" i="5" s="1"/>
  <c r="K267" i="5"/>
  <c r="L267" i="5" s="1"/>
  <c r="M267" i="5" s="1"/>
  <c r="K259" i="5"/>
  <c r="L259" i="5" s="1"/>
  <c r="M259" i="5" s="1"/>
  <c r="K243" i="5"/>
  <c r="L243" i="5" s="1"/>
  <c r="M243" i="5" s="1"/>
  <c r="K235" i="5"/>
  <c r="L235" i="5" s="1"/>
  <c r="M235" i="5" s="1"/>
  <c r="K233" i="5"/>
  <c r="L233" i="5" s="1"/>
  <c r="M233" i="5" s="1"/>
  <c r="K225" i="5"/>
  <c r="L225" i="5" s="1"/>
  <c r="M225" i="5" s="1"/>
  <c r="K540" i="5"/>
  <c r="L540" i="5" s="1"/>
  <c r="M540" i="5" s="1"/>
  <c r="K427" i="5"/>
  <c r="L427" i="5" s="1"/>
  <c r="M427" i="5" s="1"/>
  <c r="K409" i="5"/>
  <c r="L409" i="5" s="1"/>
  <c r="M409" i="5" s="1"/>
  <c r="K378" i="5"/>
  <c r="L378" i="5" s="1"/>
  <c r="M378" i="5" s="1"/>
  <c r="K370" i="5"/>
  <c r="L370" i="5" s="1"/>
  <c r="M370" i="5" s="1"/>
  <c r="K362" i="5"/>
  <c r="L362" i="5" s="1"/>
  <c r="M362" i="5" s="1"/>
  <c r="K328" i="5"/>
  <c r="L328" i="5" s="1"/>
  <c r="M328" i="5" s="1"/>
  <c r="K320" i="5"/>
  <c r="L320" i="5" s="1"/>
  <c r="M320" i="5" s="1"/>
  <c r="K312" i="5"/>
  <c r="L312" i="5" s="1"/>
  <c r="M312" i="5" s="1"/>
  <c r="K304" i="5"/>
  <c r="L304" i="5" s="1"/>
  <c r="M304" i="5" s="1"/>
  <c r="K296" i="5"/>
  <c r="L296" i="5" s="1"/>
  <c r="M296" i="5" s="1"/>
  <c r="K294" i="5"/>
  <c r="L294" i="5" s="1"/>
  <c r="M294" i="5" s="1"/>
  <c r="K286" i="5"/>
  <c r="L286" i="5" s="1"/>
  <c r="M286" i="5" s="1"/>
  <c r="K278" i="5"/>
  <c r="L278" i="5" s="1"/>
  <c r="M278" i="5" s="1"/>
  <c r="K270" i="5"/>
  <c r="L270" i="5" s="1"/>
  <c r="M270" i="5" s="1"/>
  <c r="K262" i="5"/>
  <c r="L262" i="5" s="1"/>
  <c r="M262" i="5" s="1"/>
  <c r="K248" i="5"/>
  <c r="L248" i="5" s="1"/>
  <c r="M248" i="5" s="1"/>
  <c r="K246" i="5"/>
  <c r="L246" i="5" s="1"/>
  <c r="M246" i="5" s="1"/>
  <c r="K238" i="5"/>
  <c r="L238" i="5" s="1"/>
  <c r="M238" i="5" s="1"/>
  <c r="K228" i="5"/>
  <c r="L228" i="5" s="1"/>
  <c r="M228" i="5" s="1"/>
  <c r="K218" i="5"/>
  <c r="L218" i="5" s="1"/>
  <c r="M218" i="5" s="1"/>
  <c r="K323" i="5"/>
  <c r="L323" i="5" s="1"/>
  <c r="M323" i="5" s="1"/>
  <c r="K315" i="5"/>
  <c r="L315" i="5" s="1"/>
  <c r="M315" i="5" s="1"/>
  <c r="K307" i="5"/>
  <c r="L307" i="5" s="1"/>
  <c r="M307" i="5" s="1"/>
  <c r="K299" i="5"/>
  <c r="L299" i="5" s="1"/>
  <c r="M299" i="5" s="1"/>
  <c r="K226" i="5"/>
  <c r="L226" i="5" s="1"/>
  <c r="M226" i="5" s="1"/>
  <c r="K214" i="5"/>
  <c r="L214" i="5" s="1"/>
  <c r="M214" i="5" s="1"/>
  <c r="K198" i="5"/>
  <c r="L198" i="5" s="1"/>
  <c r="M198" i="5" s="1"/>
  <c r="K196" i="5"/>
  <c r="L196" i="5" s="1"/>
  <c r="M196" i="5" s="1"/>
  <c r="K182" i="5"/>
  <c r="L182" i="5" s="1"/>
  <c r="M182" i="5" s="1"/>
  <c r="K180" i="5"/>
  <c r="L180" i="5" s="1"/>
  <c r="M180" i="5" s="1"/>
  <c r="K172" i="5"/>
  <c r="L172" i="5" s="1"/>
  <c r="M172" i="5" s="1"/>
  <c r="K158" i="5"/>
  <c r="L158" i="5" s="1"/>
  <c r="M158" i="5" s="1"/>
  <c r="K148" i="5"/>
  <c r="L148" i="5" s="1"/>
  <c r="M148" i="5" s="1"/>
  <c r="K138" i="5"/>
  <c r="L138" i="5" s="1"/>
  <c r="M138" i="5" s="1"/>
  <c r="K134" i="5"/>
  <c r="L134" i="5" s="1"/>
  <c r="M134" i="5" s="1"/>
  <c r="K126" i="5"/>
  <c r="L126" i="5" s="1"/>
  <c r="M126" i="5" s="1"/>
  <c r="K116" i="5"/>
  <c r="L116" i="5" s="1"/>
  <c r="M116" i="5" s="1"/>
  <c r="K106" i="5"/>
  <c r="L106" i="5" s="1"/>
  <c r="M106" i="5" s="1"/>
  <c r="K96" i="5"/>
  <c r="L96" i="5" s="1"/>
  <c r="M96" i="5" s="1"/>
  <c r="K88" i="5"/>
  <c r="L88" i="5" s="1"/>
  <c r="M88" i="5" s="1"/>
  <c r="K76" i="5"/>
  <c r="L76" i="5" s="1"/>
  <c r="M76" i="5" s="1"/>
  <c r="K68" i="5"/>
  <c r="L68" i="5" s="1"/>
  <c r="M68" i="5" s="1"/>
  <c r="K50" i="5"/>
  <c r="L50" i="5" s="1"/>
  <c r="M50" i="5" s="1"/>
  <c r="K34" i="5"/>
  <c r="L34" i="5" s="1"/>
  <c r="M34" i="5" s="1"/>
  <c r="K22" i="5"/>
  <c r="L22" i="5" s="1"/>
  <c r="M22" i="5" s="1"/>
  <c r="K8" i="5"/>
  <c r="L8" i="5" s="1"/>
  <c r="M8" i="5" s="1"/>
  <c r="K568" i="5"/>
  <c r="L568" i="5" s="1"/>
  <c r="M568" i="5" s="1"/>
  <c r="K162" i="5"/>
  <c r="L162" i="5" s="1"/>
  <c r="M162" i="5" s="1"/>
  <c r="K90" i="5"/>
  <c r="L90" i="5" s="1"/>
  <c r="M90" i="5" s="1"/>
  <c r="K52" i="5"/>
  <c r="L52" i="5" s="1"/>
  <c r="M52" i="5" s="1"/>
  <c r="K26" i="5"/>
  <c r="L26" i="5" s="1"/>
  <c r="M26" i="5" s="1"/>
  <c r="K452" i="5"/>
  <c r="L452" i="5" s="1"/>
  <c r="M452" i="5" s="1"/>
  <c r="K251" i="5"/>
  <c r="L251" i="5" s="1"/>
  <c r="M251" i="5" s="1"/>
  <c r="K221" i="5"/>
  <c r="L221" i="5" s="1"/>
  <c r="M221" i="5" s="1"/>
  <c r="K203" i="5"/>
  <c r="L203" i="5" s="1"/>
  <c r="M203" i="5" s="1"/>
  <c r="K201" i="5"/>
  <c r="L201" i="5" s="1"/>
  <c r="M201" i="5" s="1"/>
  <c r="K185" i="5"/>
  <c r="L185" i="5" s="1"/>
  <c r="M185" i="5" s="1"/>
  <c r="K175" i="5"/>
  <c r="L175" i="5" s="1"/>
  <c r="M175" i="5" s="1"/>
  <c r="K165" i="5"/>
  <c r="L165" i="5" s="1"/>
  <c r="M165" i="5" s="1"/>
  <c r="K163" i="5"/>
  <c r="L163" i="5" s="1"/>
  <c r="M163" i="5" s="1"/>
  <c r="K153" i="5"/>
  <c r="L153" i="5" s="1"/>
  <c r="M153" i="5" s="1"/>
  <c r="K151" i="5"/>
  <c r="L151" i="5" s="1"/>
  <c r="M151" i="5" s="1"/>
  <c r="K141" i="5"/>
  <c r="L141" i="5" s="1"/>
  <c r="M141" i="5" s="1"/>
  <c r="K129" i="5"/>
  <c r="L129" i="5" s="1"/>
  <c r="M129" i="5" s="1"/>
  <c r="K119" i="5"/>
  <c r="L119" i="5" s="1"/>
  <c r="M119" i="5" s="1"/>
  <c r="K111" i="5"/>
  <c r="L111" i="5" s="1"/>
  <c r="M111" i="5" s="1"/>
  <c r="K99" i="5"/>
  <c r="L99" i="5" s="1"/>
  <c r="M99" i="5" s="1"/>
  <c r="K91" i="5"/>
  <c r="L91" i="5" s="1"/>
  <c r="M91" i="5" s="1"/>
  <c r="K81" i="5"/>
  <c r="L81" i="5" s="1"/>
  <c r="M81" i="5" s="1"/>
  <c r="K71" i="5"/>
  <c r="L71" i="5" s="1"/>
  <c r="M71" i="5" s="1"/>
  <c r="K53" i="5"/>
  <c r="L53" i="5" s="1"/>
  <c r="M53" i="5" s="1"/>
  <c r="K43" i="5"/>
  <c r="L43" i="5" s="1"/>
  <c r="M43" i="5" s="1"/>
  <c r="K41" i="5"/>
  <c r="L41" i="5" s="1"/>
  <c r="M41" i="5" s="1"/>
  <c r="K27" i="5"/>
  <c r="L27" i="5" s="1"/>
  <c r="M27" i="5" s="1"/>
  <c r="K13" i="5"/>
  <c r="L13" i="5" s="1"/>
  <c r="M13" i="5" s="1"/>
  <c r="K108" i="5"/>
  <c r="L108" i="5" s="1"/>
  <c r="M108" i="5" s="1"/>
  <c r="K80" i="5"/>
  <c r="L80" i="5" s="1"/>
  <c r="M80" i="5" s="1"/>
  <c r="K24" i="5"/>
  <c r="L24" i="5" s="1"/>
  <c r="M24" i="5" s="1"/>
  <c r="K508" i="5"/>
  <c r="L508" i="5" s="1"/>
  <c r="M508" i="5" s="1"/>
  <c r="K367" i="5"/>
  <c r="L367" i="5" s="1"/>
  <c r="M367" i="5" s="1"/>
  <c r="K361" i="5"/>
  <c r="L361" i="5" s="1"/>
  <c r="M361" i="5" s="1"/>
  <c r="K335" i="5"/>
  <c r="L335" i="5" s="1"/>
  <c r="M335" i="5" s="1"/>
  <c r="K326" i="5"/>
  <c r="L326" i="5" s="1"/>
  <c r="M326" i="5" s="1"/>
  <c r="K318" i="5"/>
  <c r="L318" i="5" s="1"/>
  <c r="M318" i="5" s="1"/>
  <c r="K310" i="5"/>
  <c r="L310" i="5" s="1"/>
  <c r="M310" i="5" s="1"/>
  <c r="K302" i="5"/>
  <c r="L302" i="5" s="1"/>
  <c r="M302" i="5" s="1"/>
  <c r="K289" i="5"/>
  <c r="L289" i="5" s="1"/>
  <c r="M289" i="5" s="1"/>
  <c r="K281" i="5"/>
  <c r="L281" i="5" s="1"/>
  <c r="M281" i="5" s="1"/>
  <c r="K273" i="5"/>
  <c r="L273" i="5" s="1"/>
  <c r="M273" i="5" s="1"/>
  <c r="K265" i="5"/>
  <c r="L265" i="5" s="1"/>
  <c r="M265" i="5" s="1"/>
  <c r="K257" i="5"/>
  <c r="L257" i="5" s="1"/>
  <c r="M257" i="5" s="1"/>
  <c r="K217" i="5"/>
  <c r="L217" i="5" s="1"/>
  <c r="M217" i="5" s="1"/>
  <c r="K212" i="5"/>
  <c r="L212" i="5" s="1"/>
  <c r="M212" i="5" s="1"/>
  <c r="K208" i="5"/>
  <c r="L208" i="5" s="1"/>
  <c r="M208" i="5" s="1"/>
  <c r="K194" i="5"/>
  <c r="L194" i="5" s="1"/>
  <c r="M194" i="5" s="1"/>
  <c r="K190" i="5"/>
  <c r="L190" i="5" s="1"/>
  <c r="M190" i="5" s="1"/>
  <c r="K178" i="5"/>
  <c r="L178" i="5" s="1"/>
  <c r="M178" i="5" s="1"/>
  <c r="K170" i="5"/>
  <c r="L170" i="5" s="1"/>
  <c r="M170" i="5" s="1"/>
  <c r="K156" i="5"/>
  <c r="L156" i="5" s="1"/>
  <c r="M156" i="5" s="1"/>
  <c r="K146" i="5"/>
  <c r="L146" i="5" s="1"/>
  <c r="M146" i="5" s="1"/>
  <c r="K144" i="5"/>
  <c r="L144" i="5" s="1"/>
  <c r="M144" i="5" s="1"/>
  <c r="K132" i="5"/>
  <c r="L132" i="5" s="1"/>
  <c r="M132" i="5" s="1"/>
  <c r="K122" i="5"/>
  <c r="L122" i="5" s="1"/>
  <c r="M122" i="5" s="1"/>
  <c r="K114" i="5"/>
  <c r="L114" i="5" s="1"/>
  <c r="M114" i="5" s="1"/>
  <c r="K104" i="5"/>
  <c r="L104" i="5" s="1"/>
  <c r="M104" i="5" s="1"/>
  <c r="K94" i="5"/>
  <c r="L94" i="5" s="1"/>
  <c r="M94" i="5" s="1"/>
  <c r="K84" i="5"/>
  <c r="L84" i="5" s="1"/>
  <c r="M84" i="5" s="1"/>
  <c r="K74" i="5"/>
  <c r="L74" i="5" s="1"/>
  <c r="M74" i="5" s="1"/>
  <c r="K66" i="5"/>
  <c r="L66" i="5" s="1"/>
  <c r="M66" i="5" s="1"/>
  <c r="K62" i="5"/>
  <c r="L62" i="5" s="1"/>
  <c r="M62" i="5" s="1"/>
  <c r="K60" i="5"/>
  <c r="L60" i="5" s="1"/>
  <c r="M60" i="5" s="1"/>
  <c r="K56" i="5"/>
  <c r="L56" i="5" s="1"/>
  <c r="M56" i="5" s="1"/>
  <c r="K46" i="5"/>
  <c r="L46" i="5" s="1"/>
  <c r="M46" i="5" s="1"/>
  <c r="K30" i="5"/>
  <c r="K20" i="5"/>
  <c r="L20" i="5" s="1"/>
  <c r="M20" i="5" s="1"/>
  <c r="K16" i="5"/>
  <c r="L16" i="5" s="1"/>
  <c r="M16" i="5" s="1"/>
  <c r="K231" i="5"/>
  <c r="L231" i="5" s="1"/>
  <c r="M231" i="5" s="1"/>
  <c r="K216" i="5"/>
  <c r="L216" i="5" s="1"/>
  <c r="M216" i="5" s="1"/>
  <c r="K150" i="5"/>
  <c r="L150" i="5" s="1"/>
  <c r="M150" i="5" s="1"/>
  <c r="K140" i="5"/>
  <c r="L140" i="5" s="1"/>
  <c r="M140" i="5" s="1"/>
  <c r="K70" i="5"/>
  <c r="L70" i="5" s="1"/>
  <c r="M70" i="5" s="1"/>
  <c r="K36" i="5"/>
  <c r="L36" i="5" s="1"/>
  <c r="M36" i="5" s="1"/>
  <c r="K253" i="5"/>
  <c r="L253" i="5" s="1"/>
  <c r="M253" i="5" s="1"/>
  <c r="K419" i="5"/>
  <c r="L419" i="5" s="1"/>
  <c r="M419" i="5" s="1"/>
  <c r="K404" i="5"/>
  <c r="L404" i="5" s="1"/>
  <c r="M404" i="5" s="1"/>
  <c r="K241" i="5"/>
  <c r="L241" i="5" s="1"/>
  <c r="M241" i="5" s="1"/>
  <c r="K215" i="5"/>
  <c r="L215" i="5" s="1"/>
  <c r="M215" i="5" s="1"/>
  <c r="K199" i="5"/>
  <c r="L199" i="5" s="1"/>
  <c r="M199" i="5" s="1"/>
  <c r="K183" i="5"/>
  <c r="L183" i="5" s="1"/>
  <c r="M183" i="5" s="1"/>
  <c r="K173" i="5"/>
  <c r="L173" i="5" s="1"/>
  <c r="M173" i="5" s="1"/>
  <c r="K161" i="5"/>
  <c r="L161" i="5" s="1"/>
  <c r="M161" i="5" s="1"/>
  <c r="K159" i="5"/>
  <c r="L159" i="5" s="1"/>
  <c r="M159" i="5" s="1"/>
  <c r="K149" i="5"/>
  <c r="L149" i="5" s="1"/>
  <c r="M149" i="5" s="1"/>
  <c r="K139" i="5"/>
  <c r="L139" i="5" s="1"/>
  <c r="M139" i="5" s="1"/>
  <c r="K135" i="5"/>
  <c r="L135" i="5" s="1"/>
  <c r="M135" i="5" s="1"/>
  <c r="K127" i="5"/>
  <c r="L127" i="5" s="1"/>
  <c r="M127" i="5" s="1"/>
  <c r="K117" i="5"/>
  <c r="L117" i="5" s="1"/>
  <c r="M117" i="5" s="1"/>
  <c r="K107" i="5"/>
  <c r="L107" i="5" s="1"/>
  <c r="M107" i="5" s="1"/>
  <c r="K97" i="5"/>
  <c r="L97" i="5" s="1"/>
  <c r="M97" i="5" s="1"/>
  <c r="K89" i="5"/>
  <c r="L89" i="5" s="1"/>
  <c r="M89" i="5" s="1"/>
  <c r="K77" i="5"/>
  <c r="L77" i="5" s="1"/>
  <c r="M77" i="5" s="1"/>
  <c r="K69" i="5"/>
  <c r="L69" i="5" s="1"/>
  <c r="M69" i="5" s="1"/>
  <c r="K51" i="5"/>
  <c r="L51" i="5" s="1"/>
  <c r="M51" i="5" s="1"/>
  <c r="K39" i="5"/>
  <c r="L39" i="5" s="1"/>
  <c r="M39" i="5" s="1"/>
  <c r="K35" i="5"/>
  <c r="L35" i="5" s="1"/>
  <c r="M35" i="5" s="1"/>
  <c r="K23" i="5"/>
  <c r="L23" i="5" s="1"/>
  <c r="M23" i="5" s="1"/>
  <c r="K11" i="5"/>
  <c r="L11" i="5" s="1"/>
  <c r="M11" i="5" s="1"/>
  <c r="K9" i="5"/>
  <c r="L9" i="5" s="1"/>
  <c r="M9" i="5" s="1"/>
  <c r="K174" i="5"/>
  <c r="L174" i="5" s="1"/>
  <c r="M174" i="5" s="1"/>
  <c r="K118" i="5"/>
  <c r="L118" i="5" s="1"/>
  <c r="M118" i="5" s="1"/>
  <c r="K40" i="5"/>
  <c r="L40" i="5" s="1"/>
  <c r="M40" i="5" s="1"/>
  <c r="K12" i="5"/>
  <c r="L12" i="5" s="1"/>
  <c r="M12" i="5" s="1"/>
  <c r="K369" i="5"/>
  <c r="L369" i="5" s="1"/>
  <c r="M369" i="5" s="1"/>
  <c r="K211" i="5"/>
  <c r="L211" i="5" s="1"/>
  <c r="M211" i="5" s="1"/>
  <c r="K377" i="5"/>
  <c r="L377" i="5" s="1"/>
  <c r="M377" i="5" s="1"/>
  <c r="K292" i="5"/>
  <c r="L292" i="5" s="1"/>
  <c r="M292" i="5" s="1"/>
  <c r="K284" i="5"/>
  <c r="L284" i="5" s="1"/>
  <c r="M284" i="5" s="1"/>
  <c r="K276" i="5"/>
  <c r="L276" i="5" s="1"/>
  <c r="M276" i="5" s="1"/>
  <c r="K268" i="5"/>
  <c r="L268" i="5" s="1"/>
  <c r="M268" i="5" s="1"/>
  <c r="K260" i="5"/>
  <c r="L260" i="5" s="1"/>
  <c r="M260" i="5" s="1"/>
  <c r="K206" i="5"/>
  <c r="L206" i="5" s="1"/>
  <c r="M206" i="5" s="1"/>
  <c r="K204" i="5"/>
  <c r="L204" i="5" s="1"/>
  <c r="M204" i="5" s="1"/>
  <c r="K188" i="5"/>
  <c r="L188" i="5" s="1"/>
  <c r="M188" i="5" s="1"/>
  <c r="K186" i="5"/>
  <c r="L186" i="5" s="1"/>
  <c r="M186" i="5" s="1"/>
  <c r="K176" i="5"/>
  <c r="L176" i="5" s="1"/>
  <c r="M176" i="5" s="1"/>
  <c r="K166" i="5"/>
  <c r="L166" i="5" s="1"/>
  <c r="M166" i="5" s="1"/>
  <c r="K154" i="5"/>
  <c r="L154" i="5" s="1"/>
  <c r="M154" i="5" s="1"/>
  <c r="K142" i="5"/>
  <c r="L142" i="5" s="1"/>
  <c r="M142" i="5" s="1"/>
  <c r="K130" i="5"/>
  <c r="L130" i="5" s="1"/>
  <c r="M130" i="5" s="1"/>
  <c r="K120" i="5"/>
  <c r="L120" i="5" s="1"/>
  <c r="M120" i="5" s="1"/>
  <c r="K112" i="5"/>
  <c r="L112" i="5" s="1"/>
  <c r="M112" i="5" s="1"/>
  <c r="K100" i="5"/>
  <c r="L100" i="5" s="1"/>
  <c r="M100" i="5" s="1"/>
  <c r="K92" i="5"/>
  <c r="L92" i="5" s="1"/>
  <c r="M92" i="5" s="1"/>
  <c r="K82" i="5"/>
  <c r="L82" i="5" s="1"/>
  <c r="M82" i="5" s="1"/>
  <c r="K72" i="5"/>
  <c r="L72" i="5" s="1"/>
  <c r="M72" i="5" s="1"/>
  <c r="K54" i="5"/>
  <c r="L54" i="5" s="1"/>
  <c r="M54" i="5" s="1"/>
  <c r="K44" i="5"/>
  <c r="L44" i="5" s="1"/>
  <c r="M44" i="5" s="1"/>
  <c r="K28" i="5"/>
  <c r="L28" i="5" s="1"/>
  <c r="M28" i="5" s="1"/>
  <c r="K14" i="5"/>
  <c r="L14" i="5" s="1"/>
  <c r="M14" i="5" s="1"/>
  <c r="K200" i="5"/>
  <c r="L200" i="5" s="1"/>
  <c r="M200" i="5" s="1"/>
  <c r="K184" i="5"/>
  <c r="L184" i="5" s="1"/>
  <c r="M184" i="5" s="1"/>
  <c r="K128" i="5"/>
  <c r="L128" i="5" s="1"/>
  <c r="M128" i="5" s="1"/>
  <c r="K78" i="5"/>
  <c r="L78" i="5" s="1"/>
  <c r="M78" i="5" s="1"/>
  <c r="K396" i="5"/>
  <c r="L396" i="5" s="1"/>
  <c r="M396" i="5" s="1"/>
  <c r="K359" i="5"/>
  <c r="L359" i="5" s="1"/>
  <c r="M359" i="5" s="1"/>
  <c r="K333" i="5"/>
  <c r="L333" i="5" s="1"/>
  <c r="M333" i="5" s="1"/>
  <c r="K244" i="5"/>
  <c r="L244" i="5" s="1"/>
  <c r="M244" i="5" s="1"/>
  <c r="K236" i="5"/>
  <c r="L236" i="5" s="1"/>
  <c r="M236" i="5" s="1"/>
  <c r="K213" i="5"/>
  <c r="L213" i="5" s="1"/>
  <c r="M213" i="5" s="1"/>
  <c r="K195" i="5"/>
  <c r="L195" i="5" s="1"/>
  <c r="M195" i="5" s="1"/>
  <c r="K191" i="5"/>
  <c r="L191" i="5" s="1"/>
  <c r="M191" i="5" s="1"/>
  <c r="K179" i="5"/>
  <c r="L179" i="5" s="1"/>
  <c r="M179" i="5" s="1"/>
  <c r="K171" i="5"/>
  <c r="L171" i="5" s="1"/>
  <c r="M171" i="5" s="1"/>
  <c r="K157" i="5"/>
  <c r="L157" i="5" s="1"/>
  <c r="M157" i="5" s="1"/>
  <c r="K147" i="5"/>
  <c r="L147" i="5" s="1"/>
  <c r="M147" i="5" s="1"/>
  <c r="K133" i="5"/>
  <c r="L133" i="5" s="1"/>
  <c r="M133" i="5" s="1"/>
  <c r="K125" i="5"/>
  <c r="L125" i="5" s="1"/>
  <c r="M125" i="5" s="1"/>
  <c r="K123" i="5"/>
  <c r="L123" i="5" s="1"/>
  <c r="M123" i="5" s="1"/>
  <c r="K115" i="5"/>
  <c r="L115" i="5" s="1"/>
  <c r="M115" i="5" s="1"/>
  <c r="K105" i="5"/>
  <c r="L105" i="5" s="1"/>
  <c r="M105" i="5" s="1"/>
  <c r="K95" i="5"/>
  <c r="L95" i="5" s="1"/>
  <c r="M95" i="5" s="1"/>
  <c r="K87" i="5"/>
  <c r="L87" i="5" s="1"/>
  <c r="M87" i="5" s="1"/>
  <c r="K85" i="5"/>
  <c r="L85" i="5" s="1"/>
  <c r="M85" i="5" s="1"/>
  <c r="K75" i="5"/>
  <c r="L75" i="5" s="1"/>
  <c r="M75" i="5" s="1"/>
  <c r="K67" i="5"/>
  <c r="L67" i="5" s="1"/>
  <c r="M67" i="5" s="1"/>
  <c r="K63" i="5"/>
  <c r="L63" i="5" s="1"/>
  <c r="M63" i="5" s="1"/>
  <c r="K49" i="5"/>
  <c r="L49" i="5" s="1"/>
  <c r="M49" i="5" s="1"/>
  <c r="K47" i="5"/>
  <c r="L47" i="5" s="1"/>
  <c r="M47" i="5" s="1"/>
  <c r="K33" i="5"/>
  <c r="L33" i="5" s="1"/>
  <c r="M33" i="5" s="1"/>
  <c r="K31" i="5"/>
  <c r="L31" i="5" s="1"/>
  <c r="M31" i="5" s="1"/>
  <c r="K21" i="5"/>
  <c r="L21" i="5" s="1"/>
  <c r="M21" i="5" s="1"/>
  <c r="K110" i="5"/>
  <c r="L110" i="5" s="1"/>
  <c r="M110" i="5" s="1"/>
  <c r="K98" i="5"/>
  <c r="L98" i="5" s="1"/>
  <c r="M98" i="5" s="1"/>
  <c r="K375" i="5"/>
  <c r="L375" i="5" s="1"/>
  <c r="M375" i="5" s="1"/>
  <c r="K93" i="5"/>
  <c r="L93" i="5" s="1"/>
  <c r="M93" i="5" s="1"/>
  <c r="K45" i="5"/>
  <c r="L45" i="5" s="1"/>
  <c r="M45" i="5" s="1"/>
  <c r="K15" i="5"/>
  <c r="L15" i="5" s="1"/>
  <c r="M15" i="5" s="1"/>
  <c r="K83" i="5"/>
  <c r="L83" i="5" s="1"/>
  <c r="M83" i="5" s="1"/>
  <c r="K207" i="5"/>
  <c r="L207" i="5" s="1"/>
  <c r="M207" i="5" s="1"/>
  <c r="K19" i="5"/>
  <c r="L19" i="5" s="1"/>
  <c r="M19" i="5" s="1"/>
  <c r="K189" i="5"/>
  <c r="L189" i="5" s="1"/>
  <c r="M189" i="5" s="1"/>
  <c r="K169" i="5"/>
  <c r="L169" i="5" s="1"/>
  <c r="M169" i="5" s="1"/>
  <c r="K121" i="5"/>
  <c r="L121" i="5" s="1"/>
  <c r="M121" i="5" s="1"/>
  <c r="K103" i="5"/>
  <c r="L103" i="5" s="1"/>
  <c r="M103" i="5" s="1"/>
  <c r="K55" i="5"/>
  <c r="L55" i="5" s="1"/>
  <c r="M55" i="5" s="1"/>
  <c r="K101" i="5"/>
  <c r="L101" i="5" s="1"/>
  <c r="M101" i="5" s="1"/>
  <c r="K167" i="5"/>
  <c r="L167" i="5" s="1"/>
  <c r="M167" i="5" s="1"/>
  <c r="K155" i="5"/>
  <c r="L155" i="5" s="1"/>
  <c r="M155" i="5" s="1"/>
  <c r="K143" i="5"/>
  <c r="L143" i="5" s="1"/>
  <c r="M143" i="5" s="1"/>
  <c r="K131" i="5"/>
  <c r="L131" i="5" s="1"/>
  <c r="M131" i="5" s="1"/>
  <c r="K73" i="5"/>
  <c r="L73" i="5" s="1"/>
  <c r="M73" i="5" s="1"/>
  <c r="K29" i="5"/>
  <c r="L29" i="5" s="1"/>
  <c r="M29" i="5" s="1"/>
  <c r="K59" i="5"/>
  <c r="L59" i="5" s="1"/>
  <c r="M59" i="5" s="1"/>
  <c r="K177" i="5"/>
  <c r="L177" i="5" s="1"/>
  <c r="M177" i="5" s="1"/>
  <c r="K113" i="5"/>
  <c r="L113" i="5" s="1"/>
  <c r="M113" i="5" s="1"/>
  <c r="L30" i="5" l="1"/>
  <c r="M30" i="5" s="1"/>
  <c r="M25" i="5" s="1"/>
  <c r="M7" i="5"/>
  <c r="M168" i="5"/>
  <c r="M124" i="5"/>
  <c r="M65" i="5"/>
  <c r="M181" i="5"/>
  <c r="M234" i="5"/>
  <c r="M61" i="5"/>
  <c r="M152" i="5"/>
  <c r="M109" i="5"/>
  <c r="M79" i="5"/>
  <c r="M670" i="5"/>
  <c r="M596" i="5"/>
  <c r="M18" i="5"/>
  <c r="M145" i="5"/>
  <c r="M102" i="5"/>
  <c r="M38" i="5"/>
  <c r="M42" i="5"/>
  <c r="M247" i="5"/>
  <c r="M688" i="5"/>
  <c r="M547" i="5"/>
  <c r="M48" i="5"/>
  <c r="M193" i="5"/>
  <c r="M202" i="5"/>
  <c r="M255" i="5"/>
  <c r="M407" i="5"/>
  <c r="M693" i="5"/>
  <c r="M582" i="5"/>
  <c r="M469" i="5"/>
  <c r="M355" i="5"/>
  <c r="M509" i="5"/>
  <c r="M450" i="5"/>
  <c r="M445" i="5"/>
  <c r="M646" i="5"/>
  <c r="M631" i="5"/>
  <c r="M187" i="5"/>
  <c r="M10" i="5"/>
  <c r="M160" i="5"/>
  <c r="M252" i="5"/>
  <c r="M164" i="5"/>
  <c r="M197" i="5"/>
  <c r="M330" i="5"/>
  <c r="M433" i="5"/>
  <c r="M562" i="5"/>
  <c r="M86" i="5"/>
  <c r="M210" i="5"/>
  <c r="M137" i="5"/>
  <c r="M295" i="5"/>
  <c r="M223" i="5"/>
  <c r="M391" i="5"/>
  <c r="M674" i="5"/>
  <c r="M491" i="5"/>
  <c r="M617" i="5"/>
  <c r="M58" i="5"/>
  <c r="M32" i="5"/>
  <c r="M205" i="5"/>
  <c r="M511" i="5"/>
  <c r="M679" i="5"/>
  <c r="M500" i="5"/>
  <c r="M639" i="5"/>
  <c r="M136" i="5" l="1"/>
  <c r="M209" i="5"/>
  <c r="M468" i="5"/>
  <c r="M37" i="5"/>
  <c r="M57" i="5"/>
  <c r="M687" i="5"/>
  <c r="M17" i="5"/>
  <c r="M6" i="5"/>
  <c r="M64" i="5"/>
  <c r="M630" i="5"/>
  <c r="M254" i="5"/>
  <c r="M192" i="5"/>
  <c r="M645" i="5"/>
  <c r="E13" i="2" l="1"/>
  <c r="G13" i="2" s="1"/>
  <c r="E16" i="2"/>
  <c r="G16" i="2" s="1"/>
  <c r="M698" i="5"/>
  <c r="N687" i="5" s="1"/>
  <c r="F20" i="2" s="1"/>
  <c r="E8" i="2"/>
  <c r="G8" i="2" s="1"/>
  <c r="E12" i="2"/>
  <c r="G12" i="2" s="1"/>
  <c r="E10" i="2"/>
  <c r="G10" i="2" s="1"/>
  <c r="E18" i="2"/>
  <c r="G18" i="2" s="1"/>
  <c r="E14" i="2"/>
  <c r="G14" i="2" s="1"/>
  <c r="E9" i="2"/>
  <c r="G9" i="2" s="1"/>
  <c r="E17" i="2"/>
  <c r="G17" i="2" s="1"/>
  <c r="E15" i="2"/>
  <c r="G15" i="2" s="1"/>
  <c r="E19" i="2"/>
  <c r="G19" i="2" s="1"/>
  <c r="E20" i="2"/>
  <c r="G20" i="2" s="1"/>
  <c r="E11" i="2"/>
  <c r="G11" i="2" s="1"/>
  <c r="N64" i="5" l="1"/>
  <c r="F12" i="2" s="1"/>
  <c r="N645" i="5"/>
  <c r="F19" i="2" s="1"/>
  <c r="N6" i="5"/>
  <c r="F8" i="2" s="1"/>
  <c r="N192" i="5"/>
  <c r="F14" i="2" s="1"/>
  <c r="E21" i="2"/>
  <c r="N159" i="5"/>
  <c r="N67" i="5"/>
  <c r="N424" i="5"/>
  <c r="N574" i="5"/>
  <c r="N344" i="5"/>
  <c r="N241" i="5"/>
  <c r="N475" i="5"/>
  <c r="N490" i="5"/>
  <c r="N100" i="5"/>
  <c r="N92" i="5"/>
  <c r="N588" i="5"/>
  <c r="N597" i="5"/>
  <c r="N9" i="5"/>
  <c r="N372" i="5"/>
  <c r="N55" i="5"/>
  <c r="N396" i="5"/>
  <c r="N199" i="5"/>
  <c r="N248" i="5"/>
  <c r="N319" i="5"/>
  <c r="N406" i="5"/>
  <c r="N465" i="5"/>
  <c r="N504" i="5"/>
  <c r="N653" i="5"/>
  <c r="N649" i="5"/>
  <c r="N414" i="5"/>
  <c r="N29" i="5"/>
  <c r="N78" i="5"/>
  <c r="N150" i="5"/>
  <c r="N141" i="5"/>
  <c r="N320" i="5"/>
  <c r="N327" i="5"/>
  <c r="N408" i="5"/>
  <c r="N402" i="5"/>
  <c r="N507" i="5"/>
  <c r="N695" i="5"/>
  <c r="N660" i="5"/>
  <c r="N270" i="5"/>
  <c r="N341" i="5"/>
  <c r="N356" i="5"/>
  <c r="N435" i="5"/>
  <c r="N451" i="5"/>
  <c r="N624" i="5"/>
  <c r="N632" i="5"/>
  <c r="N382" i="5"/>
  <c r="N167" i="5"/>
  <c r="N99" i="5"/>
  <c r="N198" i="5"/>
  <c r="N389" i="5"/>
  <c r="N417" i="5"/>
  <c r="N458" i="5"/>
  <c r="N413" i="5"/>
  <c r="N571" i="5"/>
  <c r="N626" i="5"/>
  <c r="N370" i="5"/>
  <c r="N563" i="5"/>
  <c r="N87" i="5"/>
  <c r="N23" i="5"/>
  <c r="N335" i="5"/>
  <c r="N214" i="5"/>
  <c r="N298" i="5"/>
  <c r="N347" i="5"/>
  <c r="N392" i="5"/>
  <c r="N598" i="5"/>
  <c r="N664" i="5"/>
  <c r="N74" i="5"/>
  <c r="N33" i="5"/>
  <c r="N35" i="5"/>
  <c r="N361" i="5"/>
  <c r="N246" i="5"/>
  <c r="N311" i="5"/>
  <c r="N398" i="5"/>
  <c r="N384" i="5"/>
  <c r="N487" i="5"/>
  <c r="N589" i="5"/>
  <c r="N207" i="5"/>
  <c r="N368" i="5"/>
  <c r="N651" i="5"/>
  <c r="N551" i="5"/>
  <c r="N603" i="5"/>
  <c r="N157" i="5"/>
  <c r="N27" i="5"/>
  <c r="N227" i="5"/>
  <c r="N379" i="5"/>
  <c r="N579" i="5"/>
  <c r="N572" i="5"/>
  <c r="N686" i="5"/>
  <c r="N171" i="5"/>
  <c r="N41" i="5"/>
  <c r="N304" i="5"/>
  <c r="N483" i="5"/>
  <c r="N426" i="5"/>
  <c r="N667" i="5"/>
  <c r="N550" i="5"/>
  <c r="N305" i="5"/>
  <c r="N358" i="5"/>
  <c r="N628" i="5"/>
  <c r="N313" i="5"/>
  <c r="N416" i="5"/>
  <c r="N591" i="5"/>
  <c r="N147" i="5"/>
  <c r="N259" i="5"/>
  <c r="N415" i="5"/>
  <c r="N448" i="5"/>
  <c r="N30" i="5"/>
  <c r="N623" i="5"/>
  <c r="N338" i="5"/>
  <c r="N139" i="5"/>
  <c r="N439" i="5"/>
  <c r="N271" i="5"/>
  <c r="N68" i="5"/>
  <c r="N538" i="5"/>
  <c r="N240" i="5"/>
  <c r="N610" i="5"/>
  <c r="N594" i="5"/>
  <c r="N672" i="5"/>
  <c r="N226" i="5"/>
  <c r="N527" i="5"/>
  <c r="N89" i="5"/>
  <c r="N284" i="5"/>
  <c r="N531" i="5"/>
  <c r="N642" i="5"/>
  <c r="N125" i="5"/>
  <c r="N364" i="5"/>
  <c r="N71" i="5"/>
  <c r="N182" i="5"/>
  <c r="N560" i="5"/>
  <c r="N62" i="5"/>
  <c r="N153" i="5"/>
  <c r="N456" i="5"/>
  <c r="N419" i="5"/>
  <c r="N149" i="5"/>
  <c r="N438" i="5"/>
  <c r="N363" i="5"/>
  <c r="N95" i="5"/>
  <c r="N54" i="5"/>
  <c r="N140" i="5"/>
  <c r="N129" i="5"/>
  <c r="N312" i="5"/>
  <c r="N242" i="5"/>
  <c r="N493" i="5"/>
  <c r="N690" i="5"/>
  <c r="N441" i="5"/>
  <c r="N567" i="5"/>
  <c r="N518" i="5"/>
  <c r="N73" i="5"/>
  <c r="N72" i="5"/>
  <c r="N60" i="5"/>
  <c r="N225" i="5"/>
  <c r="N258" i="5"/>
  <c r="N477" i="5"/>
  <c r="N444" i="5"/>
  <c r="N587" i="5"/>
  <c r="N328" i="5"/>
  <c r="N266" i="5"/>
  <c r="N342" i="5"/>
  <c r="N553" i="5"/>
  <c r="N536" i="5"/>
  <c r="N16" i="5"/>
  <c r="N505" i="5"/>
  <c r="N188" i="5"/>
  <c r="N253" i="5"/>
  <c r="N165" i="5"/>
  <c r="N228" i="5"/>
  <c r="N293" i="5"/>
  <c r="N506" i="5"/>
  <c r="N471" i="5"/>
  <c r="N280" i="5"/>
  <c r="N107" i="5"/>
  <c r="N238" i="5"/>
  <c r="N422" i="5"/>
  <c r="N421" i="5"/>
  <c r="N163" i="5"/>
  <c r="N117" i="5"/>
  <c r="N232" i="5"/>
  <c r="N457" i="5"/>
  <c r="N640" i="5"/>
  <c r="N12" i="5"/>
  <c r="N521" i="5"/>
  <c r="N595" i="5"/>
  <c r="N26" i="5"/>
  <c r="N697" i="5"/>
  <c r="N120" i="5"/>
  <c r="N52" i="5"/>
  <c r="N409" i="5"/>
  <c r="N224" i="5"/>
  <c r="N447" i="5"/>
  <c r="N627" i="5"/>
  <c r="N618" i="5"/>
  <c r="N90" i="5"/>
  <c r="N454" i="5"/>
  <c r="N546" i="5"/>
  <c r="N655" i="5"/>
  <c r="N561" i="5"/>
  <c r="N39" i="5"/>
  <c r="N397" i="5"/>
  <c r="N34" i="5"/>
  <c r="N172" i="5"/>
  <c r="N541" i="5"/>
  <c r="N106" i="5"/>
  <c r="N460" i="5"/>
  <c r="N669" i="5"/>
  <c r="N244" i="5"/>
  <c r="N325" i="5"/>
  <c r="N489" i="5"/>
  <c r="N662" i="5"/>
  <c r="N204" i="5"/>
  <c r="N300" i="5"/>
  <c r="N549" i="5"/>
  <c r="N522" i="5"/>
  <c r="N496" i="5"/>
  <c r="N288" i="5"/>
  <c r="N656" i="5"/>
  <c r="N492" i="5"/>
  <c r="N237" i="5"/>
  <c r="N512" i="5"/>
  <c r="N144" i="5"/>
  <c r="N634" i="5"/>
  <c r="N176" i="5"/>
  <c r="N459" i="5"/>
  <c r="N189" i="5"/>
  <c r="N235" i="5"/>
  <c r="N473" i="5"/>
  <c r="N24" i="5"/>
  <c r="N323" i="5"/>
  <c r="N542" i="5"/>
  <c r="N131" i="5"/>
  <c r="N495" i="5"/>
  <c r="N146" i="5"/>
  <c r="N432" i="5"/>
  <c r="N142" i="5"/>
  <c r="N56" i="5"/>
  <c r="N201" i="5"/>
  <c r="N540" i="5"/>
  <c r="N316" i="5"/>
  <c r="N403" i="5"/>
  <c r="N462" i="5"/>
  <c r="N513" i="5"/>
  <c r="N633" i="5"/>
  <c r="N548" i="5"/>
  <c r="N622" i="5"/>
  <c r="N121" i="5"/>
  <c r="N154" i="5"/>
  <c r="N122" i="5"/>
  <c r="N203" i="5"/>
  <c r="N291" i="5"/>
  <c r="N324" i="5"/>
  <c r="N503" i="5"/>
  <c r="N694" i="5"/>
  <c r="N516" i="5"/>
  <c r="N583" i="5"/>
  <c r="N657" i="5"/>
  <c r="N233" i="5"/>
  <c r="N339" i="5"/>
  <c r="N412" i="5"/>
  <c r="N455" i="5"/>
  <c r="N519" i="5"/>
  <c r="N615" i="5"/>
  <c r="N608" i="5"/>
  <c r="N318" i="5"/>
  <c r="N539" i="5"/>
  <c r="N21" i="5"/>
  <c r="N377" i="5"/>
  <c r="N20" i="5"/>
  <c r="N294" i="5"/>
  <c r="N222" i="5"/>
  <c r="N380" i="5"/>
  <c r="N437" i="5"/>
  <c r="N410" i="5"/>
  <c r="N555" i="5"/>
  <c r="N613" i="5"/>
  <c r="N352" i="5"/>
  <c r="N584" i="5"/>
  <c r="N333" i="5"/>
  <c r="N173" i="5"/>
  <c r="N111" i="5"/>
  <c r="N303" i="5"/>
  <c r="N520" i="5"/>
  <c r="N478" i="5"/>
  <c r="N479" i="5"/>
  <c r="N659" i="5"/>
  <c r="N638" i="5"/>
  <c r="N286" i="5"/>
  <c r="N637" i="5"/>
  <c r="N359" i="5"/>
  <c r="N183" i="5"/>
  <c r="N119" i="5"/>
  <c r="N427" i="5"/>
  <c r="N308" i="5"/>
  <c r="N395" i="5"/>
  <c r="N680" i="5"/>
  <c r="N494" i="5"/>
  <c r="N573" i="5"/>
  <c r="N569" i="5"/>
  <c r="N526" i="5"/>
  <c r="N217" i="5"/>
  <c r="N481" i="5"/>
  <c r="N575" i="5"/>
  <c r="N510" i="5"/>
  <c r="N218" i="5"/>
  <c r="N484" i="5"/>
  <c r="N130" i="5"/>
  <c r="N287" i="5"/>
  <c r="N557" i="5"/>
  <c r="N349" i="5"/>
  <c r="N375" i="5"/>
  <c r="N292" i="5"/>
  <c r="N486" i="5"/>
  <c r="N309" i="5"/>
  <c r="N317" i="5"/>
  <c r="N47" i="5"/>
  <c r="N158" i="5"/>
  <c r="N472" i="5"/>
  <c r="N590" i="5"/>
  <c r="N49" i="5"/>
  <c r="N289" i="5"/>
  <c r="N337" i="5"/>
  <c r="N643" i="5"/>
  <c r="N393" i="5"/>
  <c r="N524" i="5"/>
  <c r="N488" i="5"/>
  <c r="N97" i="5"/>
  <c r="N50" i="5"/>
  <c r="N83" i="5"/>
  <c r="N267" i="5"/>
  <c r="N676" i="5"/>
  <c r="N644" i="5"/>
  <c r="N104" i="5"/>
  <c r="N399" i="5"/>
  <c r="N629" i="5"/>
  <c r="N534" i="5"/>
  <c r="N13" i="5"/>
  <c r="N331" i="5"/>
  <c r="N564" i="5"/>
  <c r="N211" i="5"/>
  <c r="N230" i="5"/>
  <c r="N369" i="5"/>
  <c r="N532" i="5"/>
  <c r="N8" i="5"/>
  <c r="N22" i="5"/>
  <c r="N601" i="5"/>
  <c r="N169" i="5"/>
  <c r="N404" i="5"/>
  <c r="N155" i="5"/>
  <c r="N184" i="5"/>
  <c r="N625" i="5"/>
  <c r="N143" i="5"/>
  <c r="N381" i="5"/>
  <c r="N537" i="5"/>
  <c r="N195" i="5"/>
  <c r="N80" i="5"/>
  <c r="N658" i="5"/>
  <c r="N19" i="5"/>
  <c r="N91" i="5"/>
  <c r="N467" i="5"/>
  <c r="N103" i="5"/>
  <c r="N260" i="5"/>
  <c r="N114" i="5"/>
  <c r="N162" i="5"/>
  <c r="N283" i="5"/>
  <c r="N219" i="5"/>
  <c r="N348" i="5"/>
  <c r="N533" i="5"/>
  <c r="N604" i="5"/>
  <c r="N689" i="5"/>
  <c r="N620" i="5"/>
  <c r="N666" i="5"/>
  <c r="N93" i="5"/>
  <c r="N268" i="5"/>
  <c r="N194" i="5"/>
  <c r="N568" i="5"/>
  <c r="N365" i="5"/>
  <c r="N229" i="5"/>
  <c r="N440" i="5"/>
  <c r="N453" i="5"/>
  <c r="N661" i="5"/>
  <c r="N556" i="5"/>
  <c r="N301" i="5"/>
  <c r="N239" i="5"/>
  <c r="N485" i="5"/>
  <c r="N529" i="5"/>
  <c r="N668" i="5"/>
  <c r="N452" i="5"/>
  <c r="N648" i="5"/>
  <c r="N85" i="5"/>
  <c r="N11" i="5"/>
  <c r="N84" i="5"/>
  <c r="N378" i="5"/>
  <c r="N290" i="5"/>
  <c r="N443" i="5"/>
  <c r="N517" i="5"/>
  <c r="N476" i="5"/>
  <c r="N619" i="5"/>
  <c r="N530" i="5"/>
  <c r="N428" i="5"/>
  <c r="N177" i="5"/>
  <c r="N28" i="5"/>
  <c r="N36" i="5"/>
  <c r="N175" i="5"/>
  <c r="N296" i="5"/>
  <c r="N388" i="5"/>
  <c r="N376" i="5"/>
  <c r="N418" i="5"/>
  <c r="N565" i="5"/>
  <c r="N559" i="5"/>
  <c r="N351" i="5"/>
  <c r="N44" i="5"/>
  <c r="N70" i="5"/>
  <c r="N185" i="5"/>
  <c r="N275" i="5"/>
  <c r="N498" i="5"/>
  <c r="N340" i="5"/>
  <c r="N431" i="5"/>
  <c r="N641" i="5"/>
  <c r="N635" i="5"/>
  <c r="N123" i="5"/>
  <c r="N362" i="5"/>
  <c r="N593" i="5"/>
  <c r="N82" i="5"/>
  <c r="N212" i="5"/>
  <c r="N654" i="5"/>
  <c r="N77" i="5"/>
  <c r="N343" i="5"/>
  <c r="N682" i="5"/>
  <c r="N213" i="5"/>
  <c r="N274" i="5"/>
  <c r="N677" i="5"/>
  <c r="N118" i="5"/>
  <c r="N116" i="5"/>
  <c r="N75" i="5"/>
  <c r="N196" i="5"/>
  <c r="N45" i="5"/>
  <c r="N190" i="5"/>
  <c r="N88" i="5"/>
  <c r="N357" i="5"/>
  <c r="N297" i="5"/>
  <c r="N515" i="5"/>
  <c r="N614" i="5"/>
  <c r="N535" i="5"/>
  <c r="N40" i="5"/>
  <c r="N96" i="5"/>
  <c r="N256" i="5"/>
  <c r="N474" i="5"/>
  <c r="N373" i="5"/>
  <c r="N446" i="5"/>
  <c r="N609" i="5"/>
  <c r="N156" i="5"/>
  <c r="N386" i="5"/>
  <c r="N692" i="5"/>
  <c r="N434" i="5"/>
  <c r="N592" i="5"/>
  <c r="N101" i="5"/>
  <c r="N463" i="5"/>
  <c r="N329" i="5"/>
  <c r="N46" i="5"/>
  <c r="N400" i="5"/>
  <c r="N69" i="5"/>
  <c r="N251" i="5"/>
  <c r="N249" i="5"/>
  <c r="N174" i="5"/>
  <c r="N216" i="5"/>
  <c r="N236" i="5"/>
  <c r="N683" i="5"/>
  <c r="N281" i="5"/>
  <c r="N250" i="5"/>
  <c r="N599" i="5"/>
  <c r="N545" i="5"/>
  <c r="N51" i="5"/>
  <c r="N383" i="5"/>
  <c r="N612" i="5"/>
  <c r="N264" i="5"/>
  <c r="N482" i="5"/>
  <c r="N665" i="5"/>
  <c r="N663" i="5"/>
  <c r="N257" i="5"/>
  <c r="N576" i="5"/>
  <c r="N611" i="5"/>
  <c r="N586" i="5"/>
  <c r="N94" i="5"/>
  <c r="N385" i="5"/>
  <c r="N423" i="5"/>
  <c r="N76" i="5"/>
  <c r="N387" i="5"/>
  <c r="N501" i="5"/>
  <c r="N650" i="5"/>
  <c r="N126" i="5"/>
  <c r="N138" i="5"/>
  <c r="N279" i="5"/>
  <c r="N514" i="5"/>
  <c r="N675" i="5"/>
  <c r="N429" i="5"/>
  <c r="N132" i="5"/>
  <c r="N401" i="5"/>
  <c r="N544" i="5"/>
  <c r="N208" i="5"/>
  <c r="N278" i="5"/>
  <c r="N128" i="5"/>
  <c r="N66" i="5"/>
  <c r="N420" i="5"/>
  <c r="N63" i="5"/>
  <c r="N231" i="5"/>
  <c r="N480" i="5"/>
  <c r="N110" i="5"/>
  <c r="N302" i="5"/>
  <c r="N277" i="5"/>
  <c r="N200" i="5"/>
  <c r="N285" i="5"/>
  <c r="N554" i="5"/>
  <c r="N105" i="5"/>
  <c r="N367" i="5"/>
  <c r="N299" i="5"/>
  <c r="N314" i="5"/>
  <c r="N430" i="5"/>
  <c r="N525" i="5"/>
  <c r="N497" i="5"/>
  <c r="N681" i="5"/>
  <c r="N652" i="5"/>
  <c r="N243" i="5"/>
  <c r="N605" i="5"/>
  <c r="N115" i="5"/>
  <c r="N135" i="5"/>
  <c r="N508" i="5"/>
  <c r="N307" i="5"/>
  <c r="N322" i="5"/>
  <c r="N466" i="5"/>
  <c r="N405" i="5"/>
  <c r="N636" i="5"/>
  <c r="N543" i="5"/>
  <c r="N528" i="5"/>
  <c r="N180" i="5"/>
  <c r="N332" i="5"/>
  <c r="N366" i="5"/>
  <c r="N552" i="5"/>
  <c r="N461" i="5"/>
  <c r="N585" i="5"/>
  <c r="N566" i="5"/>
  <c r="N282" i="5"/>
  <c r="N691" i="5"/>
  <c r="N14" i="5"/>
  <c r="N161" i="5"/>
  <c r="N326" i="5"/>
  <c r="N134" i="5"/>
  <c r="N220" i="5"/>
  <c r="N390" i="5"/>
  <c r="N502" i="5"/>
  <c r="N558" i="5"/>
  <c r="N673" i="5"/>
  <c r="N108" i="5"/>
  <c r="N464" i="5"/>
  <c r="N31" i="5"/>
  <c r="N170" i="5"/>
  <c r="N336" i="5"/>
  <c r="N411" i="5"/>
  <c r="N678" i="5"/>
  <c r="N442" i="5"/>
  <c r="N499" i="5"/>
  <c r="N621" i="5"/>
  <c r="N602" i="5"/>
  <c r="N360" i="5"/>
  <c r="N59" i="5"/>
  <c r="N206" i="5"/>
  <c r="N178" i="5"/>
  <c r="N148" i="5"/>
  <c r="N306" i="5"/>
  <c r="N425" i="5"/>
  <c r="N606" i="5"/>
  <c r="N578" i="5"/>
  <c r="N685" i="5"/>
  <c r="N684" i="5"/>
  <c r="N151" i="5"/>
  <c r="N374" i="5"/>
  <c r="N616" i="5"/>
  <c r="N221" i="5"/>
  <c r="N272" i="5"/>
  <c r="N276" i="5"/>
  <c r="N81" i="5"/>
  <c r="N353" i="5"/>
  <c r="N166" i="5"/>
  <c r="N310" i="5"/>
  <c r="N350" i="5"/>
  <c r="N133" i="5"/>
  <c r="N98" i="5"/>
  <c r="N321" i="5"/>
  <c r="N671" i="5"/>
  <c r="N186" i="5"/>
  <c r="N263" i="5"/>
  <c r="N696" i="5"/>
  <c r="N179" i="5"/>
  <c r="N127" i="5"/>
  <c r="N43" i="5"/>
  <c r="N245" i="5"/>
  <c r="N346" i="5"/>
  <c r="N394" i="5"/>
  <c r="N436" i="5"/>
  <c r="N581" i="5"/>
  <c r="N577" i="5"/>
  <c r="N523" i="5"/>
  <c r="N15" i="5"/>
  <c r="N191" i="5"/>
  <c r="N215" i="5"/>
  <c r="N53" i="5"/>
  <c r="N262" i="5"/>
  <c r="N261" i="5"/>
  <c r="N354" i="5"/>
  <c r="N334" i="5"/>
  <c r="N449" i="5"/>
  <c r="N607" i="5"/>
  <c r="N600" i="5"/>
  <c r="N315" i="5"/>
  <c r="N269" i="5"/>
  <c r="N470" i="5"/>
  <c r="N345" i="5"/>
  <c r="N647" i="5"/>
  <c r="N113" i="5"/>
  <c r="N112" i="5"/>
  <c r="N371" i="5"/>
  <c r="N265" i="5"/>
  <c r="N570" i="5"/>
  <c r="N273" i="5"/>
  <c r="N580" i="5"/>
  <c r="N160" i="5"/>
  <c r="N469" i="5"/>
  <c r="N509" i="5"/>
  <c r="N164" i="5"/>
  <c r="N562" i="5"/>
  <c r="N202" i="5"/>
  <c r="N255" i="5"/>
  <c r="N252" i="5"/>
  <c r="N124" i="5"/>
  <c r="N205" i="5"/>
  <c r="N547" i="5"/>
  <c r="N187" i="5"/>
  <c r="N145" i="5"/>
  <c r="N137" i="5"/>
  <c r="N450" i="5"/>
  <c r="N32" i="5"/>
  <c r="N355" i="5"/>
  <c r="N491" i="5"/>
  <c r="N295" i="5"/>
  <c r="N674" i="5"/>
  <c r="N247" i="5"/>
  <c r="N693" i="5"/>
  <c r="N102" i="5"/>
  <c r="N109" i="5"/>
  <c r="N433" i="5"/>
  <c r="N86" i="5"/>
  <c r="N210" i="5"/>
  <c r="N168" i="5"/>
  <c r="N152" i="5"/>
  <c r="N48" i="5"/>
  <c r="N445" i="5"/>
  <c r="N7" i="5"/>
  <c r="N181" i="5"/>
  <c r="N511" i="5"/>
  <c r="N688" i="5"/>
  <c r="N234" i="5"/>
  <c r="N18" i="5"/>
  <c r="N500" i="5"/>
  <c r="N596" i="5"/>
  <c r="N670" i="5"/>
  <c r="N79" i="5"/>
  <c r="N193" i="5"/>
  <c r="N223" i="5"/>
  <c r="N631" i="5"/>
  <c r="N25" i="5"/>
  <c r="N330" i="5"/>
  <c r="N38" i="5"/>
  <c r="N679" i="5"/>
  <c r="N391" i="5"/>
  <c r="N65" i="5"/>
  <c r="N646" i="5"/>
  <c r="N617" i="5"/>
  <c r="N42" i="5"/>
  <c r="N10" i="5"/>
  <c r="N639" i="5"/>
  <c r="N197" i="5"/>
  <c r="N582" i="5"/>
  <c r="N61" i="5"/>
  <c r="N58" i="5"/>
  <c r="N407" i="5"/>
  <c r="N209" i="5"/>
  <c r="F15" i="2" s="1"/>
  <c r="N630" i="5"/>
  <c r="F18" i="2" s="1"/>
  <c r="N254" i="5"/>
  <c r="F16" i="2" s="1"/>
  <c r="N57" i="5"/>
  <c r="F11" i="2" s="1"/>
  <c r="N468" i="5"/>
  <c r="F17" i="2" s="1"/>
  <c r="N37" i="5"/>
  <c r="F10" i="2" s="1"/>
  <c r="N136" i="5"/>
  <c r="F13" i="2" s="1"/>
  <c r="N17" i="5"/>
  <c r="F9" i="2" s="1"/>
  <c r="C27" i="2" l="1"/>
  <c r="G21" i="2"/>
</calcChain>
</file>

<file path=xl/sharedStrings.xml><?xml version="1.0" encoding="utf-8"?>
<sst xmlns="http://schemas.openxmlformats.org/spreadsheetml/2006/main" count="5719" uniqueCount="2130">
  <si>
    <t>PLANILHA ORÇAMENTÁRIA — CONCORRÊNCIA DPRJ Nº 90001/2026-000</t>
  </si>
  <si>
    <t>Nova Sede da Defensoria Pública do Rio de Janeiro em Macaé/RJ — Processo nº E-20/001.009307/2025</t>
  </si>
  <si>
    <t>Esta planilha foi reconstruída a partir do Orçamento Sintético oficial anexado ao Edital (Anexo I do Projeto Básico),</t>
  </si>
  <si>
    <t>para servir de base à "Planilha Orçamentária para Preenchimento da Licitante" (Anexo II do Projeto Básico).</t>
  </si>
  <si>
    <t>ABAS:</t>
  </si>
  <si>
    <t xml:space="preserve">  • Resumo — visão consolidada pelos 13 grupos macro da obra, comparando o valor de referência da DPRJ com a</t>
  </si>
  <si>
    <t xml:space="preserve">    proposta da Change (atualiza automaticamente conforme você preenche a aba "Planilha Detalhada").</t>
  </si>
  <si>
    <t xml:space="preserve">  • Planilha Detalhada — todos os 692 itens (13 grupos, 60 subgrupos, 619 itens de composição/insumo),</t>
  </si>
  <si>
    <t xml:space="preserve">    replicando código de referência (SINAPI/EMOP/ORSE/SBC/CDHU-CPOS/FDE/SCO), unidade, quantidade e os</t>
  </si>
  <si>
    <t xml:space="preserve">    valores de referência da DPRJ, com colunas ao lado para a Change lançar seu próprio preço unitário.</t>
  </si>
  <si>
    <t>COMO PREENCHER:</t>
  </si>
  <si>
    <t xml:space="preserve">  1. Só edite as células AMARELAS na coluna "Valor Unit. Change (sem BDI)" — apenas nas linhas de item</t>
  </si>
  <si>
    <t xml:space="preserve">     (nível 3, com código de referência SINAPI/EMOP/etc. preenchido). Não edite linhas de grupo/subgrupo.</t>
  </si>
  <si>
    <t xml:space="preserve">  2. O BDI (22,23%) está fixado na célula B desta aba — é o mesmo BDI oficial do orçamento de</t>
  </si>
  <si>
    <t xml:space="preserve">     referência. Se a Change utilizar BDI próprio, ajuste esta célula única e todas as fórmulas recalculam.</t>
  </si>
  <si>
    <t xml:space="preserve">  3. As colunas "Valor Unit. com BDI", "Total" e "Peso %" da Change são calculadas automaticamente.</t>
  </si>
  <si>
    <t xml:space="preserve">  4. Os subtotais de grupo/subgrupo (linhas azul-claro) somam automaticamente os itens abaixo — não digite</t>
  </si>
  <si>
    <t xml:space="preserve">     valores nelas.</t>
  </si>
  <si>
    <t xml:space="preserve">  5. Confira o Total Geral da Change ao final da aba "Resumo" contra o valor já ofertado na sessão eletrônica</t>
  </si>
  <si>
    <t xml:space="preserve">     de 03/06/2026 (se for o mesmo valor, ótimo — se divergir, revise antes de assinar o Anexo II).</t>
  </si>
  <si>
    <t>VALIDAÇÃO: a soma dos 13 totais de grupo do orçamento de referência da DPRJ bate exatamente com o Total</t>
  </si>
  <si>
    <t>Geral do Edital (R$ 11.930.400,50) — a extração foi conferida item a item contra esse total antes da entrega.</t>
  </si>
  <si>
    <t>ATENÇÃO: apesar da conferência de somas, os textos de descrição foram extraídos por OCR/texto de um PDF</t>
  </si>
  <si>
    <t>de 585 páginas e podem conter pequenas variações de grafia. Para qualquer item de valor alto ou tecnicamente</t>
  </si>
  <si>
    <t>sensível, confira a descrição completa contra o PDF original do Edital antes de formar preço.</t>
  </si>
  <si>
    <t>PARÂMETRO GLOBAL</t>
  </si>
  <si>
    <t>BDI de referência (SINAPI/EMOP/ORSE/CDHU-CPOS/FDE/SCO 12/2025-09/2025)</t>
  </si>
  <si>
    <t>← célula única referenciada por todas as fórmulas de BDI da Planilha Detalhada</t>
  </si>
  <si>
    <t>Fator de ajuste da proposta (Valor Change ÷ Valor referência DPRJ)</t>
  </si>
  <si>
    <t>← aplica o mesmo desconto/acréscimo percentual sobre TODOS os preços unitários de referência da DPRJ,</t>
  </si>
  <si>
    <t>de forma que o Total Geral da Change feche exatamente no valor já ofertado na sessão eletrônica (R$ 11.222.333,77).</t>
  </si>
  <si>
    <t>A coluna "Valor Unit. Change (sem BDI)" da Planilha Detalhada já vem preenchida com este fator aplicado — ainda</t>
  </si>
  <si>
    <t>assim as células continuam amarelas e editáveis: ajuste item a item onde tiver uma cotação de mercado melhor.</t>
  </si>
  <si>
    <t>RESUMO POR GRUPO — CONCORRÊNCIA DPRJ Nº 90001/2026-000</t>
  </si>
  <si>
    <t>Item</t>
  </si>
  <si>
    <t>Descrição</t>
  </si>
  <si>
    <t>Total DPRJ (referência)</t>
  </si>
  <si>
    <t>Peso % DPRJ</t>
  </si>
  <si>
    <t>Total Change (proposta)</t>
  </si>
  <si>
    <t>Peso % Change</t>
  </si>
  <si>
    <t>Diferença (Change - DPRJ)</t>
  </si>
  <si>
    <t>1</t>
  </si>
  <si>
    <t>SERVICOS DE ESCRITORIO: PROJETO EXECUTIVO</t>
  </si>
  <si>
    <t>2</t>
  </si>
  <si>
    <t>ADMINISTRAÇÃO, CANTEIRO E EQUIPAMENTOS DE OBRA</t>
  </si>
  <si>
    <t>3</t>
  </si>
  <si>
    <t>SERVICOS DE ESCRITORIO, LABORATORIO E CAMPO</t>
  </si>
  <si>
    <t>4</t>
  </si>
  <si>
    <t>FUNDAÇÕES</t>
  </si>
  <si>
    <t>5</t>
  </si>
  <si>
    <t>SUPERESTRUTURA</t>
  </si>
  <si>
    <t>6</t>
  </si>
  <si>
    <t>FECHAMENTO, REVESTIMENTOS E PAVIMENTOS</t>
  </si>
  <si>
    <t>7</t>
  </si>
  <si>
    <t>PINTURA</t>
  </si>
  <si>
    <t>8</t>
  </si>
  <si>
    <t>ESQUADRIAS, VIDRAÇARIA, SERRALHERIA, MARCENARIA E BANCADAS</t>
  </si>
  <si>
    <t>9</t>
  </si>
  <si>
    <t>INSTALAÇÕES HIDROSSANITÁRIAS</t>
  </si>
  <si>
    <t>10</t>
  </si>
  <si>
    <t>INSTALAÇÕES ELÉTRICAS, MECÂNICAS E LÓGICA</t>
  </si>
  <si>
    <t>11</t>
  </si>
  <si>
    <t>COBERTURAS, ISOLAMENTOS E IMPERMEABILIZACAO</t>
  </si>
  <si>
    <t>12</t>
  </si>
  <si>
    <t>INSTALAÇÕES DE INCÊNDIO E PÂNICO</t>
  </si>
  <si>
    <t>13</t>
  </si>
  <si>
    <t>PAISAGISMO</t>
  </si>
  <si>
    <t>TOTAL GERAL</t>
  </si>
  <si>
    <t>Valor estimado no Edital (Total Geral):</t>
  </si>
  <si>
    <t>Intervalo mínimo entre lances:</t>
  </si>
  <si>
    <t>Valor da proposta Change (já ofertado em 03/06/2026):</t>
  </si>
  <si>
    <t>Diferença: Total Change (planilha) - Valor da proposta ofertada:</t>
  </si>
  <si>
    <t>← confira este valor após preencher todos os itens: deve ficar próximo de zero</t>
  </si>
  <si>
    <t>DEMONSTRATIVO DE BDI — MACAÉ ONERADO (Edital DPRJ nº 90001/2026-000)</t>
  </si>
  <si>
    <t>GRUPO A</t>
  </si>
  <si>
    <t>TAXA ADMINISTRATIVA DA ADMINISTRAÇÃO CENTRAL</t>
  </si>
  <si>
    <t>Administração Central</t>
  </si>
  <si>
    <t>Total do Grupo</t>
  </si>
  <si>
    <t>GRUPO B</t>
  </si>
  <si>
    <t>TAXA REPRESENTATIVA DOS RISCOS</t>
  </si>
  <si>
    <t>Riscos</t>
  </si>
  <si>
    <t>GRUPO C</t>
  </si>
  <si>
    <t>TAXA REPRESENTATIVA SEGURO GARANTIA</t>
  </si>
  <si>
    <t>Risco</t>
  </si>
  <si>
    <t>GRUPO D</t>
  </si>
  <si>
    <t>TAXA REPRESENTATIVA DAS DESPESAS FINANCEIRAS</t>
  </si>
  <si>
    <t>Despesas Financeiras</t>
  </si>
  <si>
    <t>GRUPO E</t>
  </si>
  <si>
    <t>TAXA REPRESENTATIVA DO LUCRO</t>
  </si>
  <si>
    <t>Lucro</t>
  </si>
  <si>
    <t>GRUPO F</t>
  </si>
  <si>
    <t>TAXA REPRESENTATIVA DA INCIDÊNCIA DOS IMPOSTOS (SOBRE O FATURAMENTO DA EMPRESA)</t>
  </si>
  <si>
    <t>ISS (Imposto Sobre Serviços) — Municipal (Lei 277/2017 Macaé)</t>
  </si>
  <si>
    <t>COFINS — Federal</t>
  </si>
  <si>
    <t>PIS (Programa de Integração Social) — Federal</t>
  </si>
  <si>
    <t>CRB — Contribuição INSS (Desoneração)</t>
  </si>
  <si>
    <t>FÓRMULA (Acórdão TCU 2.622/2013):</t>
  </si>
  <si>
    <t>(((1+A+B+C)×(1+D)×(1+E)/(1-F))-1)</t>
  </si>
  <si>
    <t>BDI calculado (fórmula ativa):</t>
  </si>
  <si>
    <t>BDI oficial informado no Edital:</t>
  </si>
  <si>
    <t>Nota: os percentuais de cada grupo (A a F) são células editáveis — se a Change quiser simular um BDI</t>
  </si>
  <si>
    <t>próprio (ex.: administração central ou lucro diferentes), altere os valores acima e o cálculo refaz sozinho.</t>
  </si>
  <si>
    <t>Isso NÃO altera a coluna "BDI de referência" usada na Planilha Detalhada (célula fixa em Leia-me) —</t>
  </si>
  <si>
    <t>ajuste aquela célula manualmente se decidir usar um BDI próprio no preço da proposta.</t>
  </si>
  <si>
    <t>CURVA ABC — ITENS DE MAIOR IMPACTO NO ORÇAMENTO (referência DPRJ)</t>
  </si>
  <si>
    <t>Classe A = itens que somam até 80% do valor total | Classe B = de 80% a 95% | Classe C = de 95% a 100% (curva de Pareto)</t>
  </si>
  <si>
    <t>Ranking</t>
  </si>
  <si>
    <t>Banco</t>
  </si>
  <si>
    <t>Total DPRJ (R$)</t>
  </si>
  <si>
    <t>% Individual</t>
  </si>
  <si>
    <t>% Acumulado</t>
  </si>
  <si>
    <t>Classe</t>
  </si>
  <si>
    <t>4.2.1</t>
  </si>
  <si>
    <t>ESTACA HÉLICE CONTÍNUA, DIÂMETRO DE 50 CM, INCLUSO CONCRETO FCK=30MPA E ARMADURA MÍNIMA (EXCLUSIVE BOMBEAMENTO, MOBILIZAÇÃO E DESMOBILIZAÇÃO). AF_12/2</t>
  </si>
  <si>
    <t>SINAPI</t>
  </si>
  <si>
    <t>A</t>
  </si>
  <si>
    <t>10.6.14</t>
  </si>
  <si>
    <t>COMP. Próprio CABO DE COBRE FLEXÍVEL ISOLADO, 400 MM², ANTI-CHAMA 0,6/1,0 KV, MACAÉ 33 PARA REDE ENTERRADA DE DISTRIBUIÇÃO DE ENERGIA ELÉTRICA - FORNE</t>
  </si>
  <si>
    <t>6.6.4</t>
  </si>
  <si>
    <t>REVESTIMENTO DE PISO CERAMICO EM PORCELANATO,ACABAMENTO DA B ORDA RETIFICADO,NO FORMATO (90X90)CM,PARA USO EM AREAS COMER CIAIS COM TRAFEGO INTENSO,CO</t>
  </si>
  <si>
    <t>EMOP</t>
  </si>
  <si>
    <t>5.3.1</t>
  </si>
  <si>
    <t>MONTAGEM E DESMONTAGEM DE FÔRMA DE VIGA, ESCORAMENTO COM GARFO DE MADEIRA, PÉ-DIREITO DUPLO, EM CHAPA DE MADEIRA PLASTIFICADA, 14 UTILIZAÇÕES. AF_09/2</t>
  </si>
  <si>
    <t>2.1.5</t>
  </si>
  <si>
    <t>SERVICO DE VIGILANCIA COM VIGIA DE OBRA,PARA 1 POSTO,CONSIDE RANDO APENAS O CUSTO APOS A JORNADA NORMAL DE TRABALHO. O CUSTO INCLUI VIGILANCIA AOS SAB</t>
  </si>
  <si>
    <t>2.1.2</t>
  </si>
  <si>
    <t>ENGENHEIRO CIVIL DE OBRA JUNIOR COM ENCARGOS COMPLEMENTARES</t>
  </si>
  <si>
    <t>11.1.4</t>
  </si>
  <si>
    <t>TELHAMENTO COM TELHA METÁLICA TERMOACÚSTICA E = 30 MM, COM ATÉ 2 ÁGUAS, INCLUSO IÇAMENTO. AF_07/2019</t>
  </si>
  <si>
    <t>5.3.2</t>
  </si>
  <si>
    <t>MONTAGEM E DESMONTAGEM DE FÔRMA DE LAJE MACIÇA, PÉ-DIREITO SIMPLES, EM CHAPA DE MADEIRA COMPENSADA RESINADA, 2 UTILIZAÇÕES. AF_09/2020</t>
  </si>
  <si>
    <t>6.5.1</t>
  </si>
  <si>
    <t>FORRO DE FIBRA MINERAL EM PLACAS DE 1250 X 625 MM, E = 15 MM, BORDA RETA, COM PINTURA ANTIMOFO, APOIADO EM PERFIL DE ACO GALVANIZADO COM 24 MM DE BASE</t>
  </si>
  <si>
    <t>2.3.2</t>
  </si>
  <si>
    <t>MONTAGEM E DESMONTAGEM DE ANDAIME TUBULAR TIPO "TORRE" (EXCLUSIVE ANDAIME E LIMPEZA). AF_03/2024</t>
  </si>
  <si>
    <t>2.1.1</t>
  </si>
  <si>
    <t>ENCARREGADO GERAL DE OBRAS COM ENCARGOS COMPLEMENTARES</t>
  </si>
  <si>
    <t>6.7.2</t>
  </si>
  <si>
    <t>EXECUÇÃO DE PAVIMENTO DE CONCRETO ARMADO (PCA), FCK = 30 MPA, ESPESSURA DE 15,0 CM. AF_04/2022</t>
  </si>
  <si>
    <t>10.2.6</t>
  </si>
  <si>
    <t>UNIDADE CONDENSADORA VRF,28 HP,QUENTE/FRIO,220/380V (VIDE AS SENTAMENTO E INTERLIGACOES FAMILIA 15.005).FORNECIMENTO (BDI 15,28%)</t>
  </si>
  <si>
    <t>6.3.2</t>
  </si>
  <si>
    <t>EMBOÇO OU MASSA ÚNICA EM ARGAMASSA TRAÇO 1:2:8, PREPARO MECÂNICA COM BETONEIRA 400 L, APLICADA MANUALMENTE EM PANOS DE FACHADA COM PRESENÇA DE VÃOS, E</t>
  </si>
  <si>
    <t>6.4.2</t>
  </si>
  <si>
    <t>COMP. Próprio REVESTIMENTO PORCELANATO, PARA PAREDES EXTERNAS DE MACAÉ 17 FACHADA, PLACAS DE 60 X 120 CM, ALINHADAS A PRUMO</t>
  </si>
  <si>
    <t>2.1.3</t>
  </si>
  <si>
    <t>AUXILIAR TÉCNICO / ASSISTENTE DE ENGENHARIA COM ENCARGOS COMPLEMENTARES</t>
  </si>
  <si>
    <t>8.2.5</t>
  </si>
  <si>
    <t>VIDRO LAMINADO,COM ESPESSURA DE 10MM.FORNECIMENTO E COLOCACA O 10%-MATERIAL PARA FIXACAO DO VIDRO 3%-DESGASTE DE FERRAMENTAS E EPI</t>
  </si>
  <si>
    <t>1.1.1</t>
  </si>
  <si>
    <t>PROJETO EXECUTIVO DE ARQUITETURA,CONSIDERANDO O PROJETO BASICO EXISTENTE,PARA PREDIOS ESCOLARES E/OU ADMINISTRATIVOS ATE 500M2,APRESENTADO NOS PADROES</t>
  </si>
  <si>
    <t>5.3.3</t>
  </si>
  <si>
    <t>ESCORAMENTO DE FÔRMAS DE LAJE EM MADEIRA NÃO APARELHADA, PÉ-DIREITO SIMPLES, INCLUSO TRAVAMENTO, 4 UTILIZAÇÕES. AF_09/2020</t>
  </si>
  <si>
    <t>10.8.9</t>
  </si>
  <si>
    <t>LUMINARIA LED TUBULAR DE EMBUTIR, 2X18W (INCLUSIVE LAMPADAS) ,CORPO EM CHAPA DE ACO TRATADA E PINTURA ELETROSTATICA BRANC A, REFLETOR EM ALUMINIO DE A</t>
  </si>
  <si>
    <t>8.3.5</t>
  </si>
  <si>
    <t xml:space="preserve">REVESTIMENTO DE FACHADA OU AREAS INT.C/PAINEL ALUM.COMPOSTO, SENDO DUAS LAMINAS ALUM.C/0,3MM ESP.,PINTURA PVDF (FLUOR CAR BONO) KYNNAR 500,NO SISTEMA </t>
  </si>
  <si>
    <t>10.2.2</t>
  </si>
  <si>
    <t>AR CONDICIONADO SPLIT ON/OFF, CASSETE (TETO), FRIO 4 VIAS 24000 BTU/H - FORNECIMENTO E INSTALAÇÃO. AF_11/2021_PE (BDI 15,28%)</t>
  </si>
  <si>
    <t>6.2.4</t>
  </si>
  <si>
    <t>DIVISÓRIA TIPO PISO/TETO EM VIDRO TEMPERADO DUPLO E MICRO PERSIANAS, COM COLUNA ESTRUTURAL EM ALUMÍNIO EXTRUDADO</t>
  </si>
  <si>
    <t>CPOS/CDHU</t>
  </si>
  <si>
    <t>10.2.1</t>
  </si>
  <si>
    <t>AR CONDICIONADO SPLIT ON/OFF, CASSETE (TETO), FRIO 4 VIAS 18000 BTU/H - FORNECIMENTO E INSTALAÇÃO. AF_11/2021_PE (BDI 15,28%)</t>
  </si>
  <si>
    <t>5.3.15</t>
  </si>
  <si>
    <t>COMP. Próprio CONCRETAGEM DE VIGAS E LAJES, FCK=30 MPA, PARA LAJES MACIÇAS MACAÉ 4 OU NERVURADAS COM USO DE BOMBA - LANÇAMENTO, ADENSAMENTO E ACABAMEN</t>
  </si>
  <si>
    <t>11.2.3</t>
  </si>
  <si>
    <t>IMPERMEABILIZAÇÃO DE SUPERFÍCIE COM MANTA ASFÁLTICA, DUAS CAMADAS, INCLUSIVE APLICAÇÃO DE PRIMER ASFÁLTICO, E=3MM E E=4MM. AF_09/2023</t>
  </si>
  <si>
    <t>5.3.11</t>
  </si>
  <si>
    <t>ARMAÇÃO DE LAJE DE ESTRUTURA CONVENCIONAL DE CONCRETO ARMADO UTILIZANDO AÇO CA-50 DE 6,3 MM - MONTAGEM. AF_06/2022</t>
  </si>
  <si>
    <t>7.2.3</t>
  </si>
  <si>
    <t xml:space="preserve">PINTURA COM TINTA ALQUÍDICA DE ACABAMENTO (ESMALTE SINTÉTICO BRILHANTE) PULVERIZADA SOBRE SUPERFÍCIES METÁLICAS (EXCETO PERFIL) EXECUTADO EM OBRA (02 </t>
  </si>
  <si>
    <t>6.7.5</t>
  </si>
  <si>
    <t>PISOGRAMA CONCREGRAMA/PISOGRAMA 60x45x9cm</t>
  </si>
  <si>
    <t>SBC</t>
  </si>
  <si>
    <t>6.2.1</t>
  </si>
  <si>
    <t>PAREDE COM SISTEMA EM CHAPAS DE GESSO PARA DRYWALL, USO INTERNO, COM DUAS FACES SIMPLES E ESTRUTURA METÁLICA COM GUIAS SIMPLES PARA PAREDES COM ÁREA L</t>
  </si>
  <si>
    <t>8.1.11</t>
  </si>
  <si>
    <t>JANELA DE ALUMINIO ANODIZADO EM BRONZE OU PRETO, TIPO MAXIM- AR, COM 1 PAINEL DESLIZANTE PROJETANTE, PROVIDA DE HASTE DE COMANDO,EM PERFIS SERIE 28.FO</t>
  </si>
  <si>
    <t>8.4.2</t>
  </si>
  <si>
    <t>PAINEL MADEIRA COM REVESTIMENTO LAMINADO PARA WC</t>
  </si>
  <si>
    <t>10.4.1</t>
  </si>
  <si>
    <t xml:space="preserve">SUBESTACAO SIMPLIFICADA,PADRAO LIGHT,COM TRANSFORMADOR TRIFA SICO DE 300KVA,13,8KV-220V/127V,INCLUSIVE CABINE DE MEDICAO 3%-DESGASTE DE FERRAMENTAS E </t>
  </si>
  <si>
    <t>6.7.1</t>
  </si>
  <si>
    <t>EXECUÇÃO DE PAVIMENTO EM PISO INTERTRAVADO, COM BLOCO RETANGULAR COR NATURAL DE 20 X 10 CM, ESPESSURA 8 CM. AF_10/2022</t>
  </si>
  <si>
    <t>6.1.3</t>
  </si>
  <si>
    <t>ALVENARIA DE VEDAÇÃO DE BLOCOS VAZADOS DE CONCRETO DE 14X19X39 CM (ESPESSURA 14 CM) E ARGAMASSA DE ASSENTAMENTO COM PREPARO EM BETONEIRA. AF_12/2021</t>
  </si>
  <si>
    <t>6.2.2</t>
  </si>
  <si>
    <t>COMP. Próprio PAREDE COM SISTEMA EM CHAPAS DE GESSO PARA DRYWALL, MACAÉ 18 RESISTENTE À UMIDADE, COM DUAS FACES SIMPLES E ESTRUTURA METÁLICA COM GUIAS</t>
  </si>
  <si>
    <t>6.4.1</t>
  </si>
  <si>
    <t>COMP. Próprio REVESTIMENTO DE FACHADA EXTERNA, COM PEDRA DO PEDRA MACAÉ 20 GRANITO BRANCO SIENA, ACABAMENTO LEVIGADO, FIXADO COM ARGAMASSA</t>
  </si>
  <si>
    <t>10.6.1</t>
  </si>
  <si>
    <t>CABO DE COBRE FLEXÍVEL ISOLADO, 4 MM², ANTI-CHAMA 450/750 V, PARA CIRCUITOS TERMINAIS - FORNECIMENTO E INSTALAÇÃO. AF_03/2023</t>
  </si>
  <si>
    <t>5.2.1</t>
  </si>
  <si>
    <t>MONTAGEM E DESMONTAGEM DE FÔRMA DE PILARES RETANGULARES E ESTRUTURAS SIMILARES, PÉ-DIREITO SIMPLES, EM CHAPA DE MADEIRA COMPENSADA RESINADA, 4 UTILIZA</t>
  </si>
  <si>
    <t>5.3.10</t>
  </si>
  <si>
    <t>ARMAÇÃO DE LAJE DE ESTRUTURA CONVENCIONAL DE CONCRETO ARMADO UTILIZANDO AÇO CA-60 DE 5,0 MM - MONTAGEM. AF_06/2022</t>
  </si>
  <si>
    <t>6.3.5</t>
  </si>
  <si>
    <t>EMBOCO TEXTURA RISCADO PREMIUN GRAFFIATO TERRACOTA HYDRONORT</t>
  </si>
  <si>
    <t>1.1.2</t>
  </si>
  <si>
    <t xml:space="preserve">PROJETO EXECUTIVO ESTRUTURAL PARA PREDIOS ESCOLARES E/OU ADMINISTRATIVOS ATE 500M2,CONSIDERANDO O PROJETO BASICO EXISTENTE,APRESENTADO NOS PADROES DA </t>
  </si>
  <si>
    <t>6.1.1</t>
  </si>
  <si>
    <t>ALVENARIA DE VEDAÇÃO DE BLOCOS CERÂMICOS FURADOS NA VERTICAL DE 9X19X39 CM (ESPESSURA 9 CM) E ARGAMASSA DE ASSENTAMENTO COM PREPARO EM BETONEIRA. AF_1</t>
  </si>
  <si>
    <t>6.2.3</t>
  </si>
  <si>
    <t>REVESTIMENTO DE PAREDES OU TETOS COM TECIDO ISOLANTE ACUSTIC O,EM MANTA DE LA DE VIDRO REVESTIDA COM FOLHA DE ALUMINIO 3%-DESGASTE DE FERRAMENTAS E EP</t>
  </si>
  <si>
    <t>8.2.6</t>
  </si>
  <si>
    <t>CAIXILHO FIXO DE ALUMINIO ANODIZADO AO NATURAL,SERIE 28,PARA VIDRO.FORNECIMENTO E COLOCACAO 3%-DESGASTE DE FERRAMENTAS E EPI 20%-ANODIZACAO E ACESSORI</t>
  </si>
  <si>
    <t>8.4.4</t>
  </si>
  <si>
    <t>PERSIANA TIPO ROLO,BLECAUTE,BLOQUEIO UV% TECIDO POLIESTER</t>
  </si>
  <si>
    <t>6.8.2</t>
  </si>
  <si>
    <t>CHAPIM SOBRE MUROS LINEARES, EM GRANITO OU MÁRMORE, L = 25 CM, ASSENTADO COM ARGAMASSA 1:6 COM ADITIVO. AF_11/2020</t>
  </si>
  <si>
    <t>5.3.12</t>
  </si>
  <si>
    <t>ARMAÇÃO DE LAJE DE ESTRUTURA CONVENCIONAL DE CONCRETO ARMADO UTILIZANDO AÇO CA-50 DE 8,0 MM - MONTAGEM. AF_06/2022</t>
  </si>
  <si>
    <t>10.2.5</t>
  </si>
  <si>
    <t>UNIDADE CONDENSADORA VRF,22 HP,QUENTE/FRIO,220/380V (VIDE AS SENTAMENTO E INTERLIGACOES FAMILIA 15.005).FORNECIMENTO (BDI 15,28%)</t>
  </si>
  <si>
    <t>6.3.4</t>
  </si>
  <si>
    <t>REVESTIMENTO CERÂMICO PARA PAREDES INTERNAS COM PLACAS TIPO ESMALTADA DE DIMENSÕES 33X45 CM APLICADAS NA ALTURA INTEIRA DAS PAREDES. AF_02/2023_PE</t>
  </si>
  <si>
    <t>7.1.2</t>
  </si>
  <si>
    <t>EMASSAMENTO COM MASSA LÁTEX, APLICAÇÃO EM PAREDE, DUAS DEMÃOS, LIXAMENTO MANUAL. AF_04/2023</t>
  </si>
  <si>
    <t>6.2.5</t>
  </si>
  <si>
    <t>DIVISORIA SANITÁRIA, EM GRANITO CINZA POLIDO, ESP = 3CM, ASSENTADO COM ARGAMASSA COLANTE AC III-E. AF_10/2025</t>
  </si>
  <si>
    <t>6.6.1</t>
  </si>
  <si>
    <t>CONTRAPISO EM ARGAMASSA TRAÇO 1:4 (CIMENTO E AREIA), PREPARO MECÂNICO COM BETONEIRA 400 L, APLICADO EM ÁREAS SECAS SOBRE LAJE, ADERIDO, ACABAMENTO NÃO</t>
  </si>
  <si>
    <t>6.4.3</t>
  </si>
  <si>
    <t>COMP. Próprio REVESTIMENTO EXTERNO, COM PEDRA DO PEDRA GRANITO, MACAÉ 29 ACABAMENTO LEVIGADO, FIXADO COM ARGAMASSA</t>
  </si>
  <si>
    <t>6.3.3</t>
  </si>
  <si>
    <t>EMBOÇO, EM ARGAMASSA TRAÇO 1:2:8, PREPARO MECÂNICO, APLICADO MANUALMENTE EM PAREDES INTERNAS DE AMBIENTES COM ÁREA MAIOR QUE 10M², E = 17,5MM, COM TAL</t>
  </si>
  <si>
    <t>5.6.3</t>
  </si>
  <si>
    <t>10.6.12</t>
  </si>
  <si>
    <t>CABO DE COBRE FLEXÍVEL ISOLADO, 185 MM², ANTI-CHAMA 0,6/1,0 KV, PARA REDE ENTERRADA DE DISTRIBUIÇÃO DE ENERGIA ELÉTRICA - FORNECIMENTO E INSTALAÇÃO. A</t>
  </si>
  <si>
    <t>10.6.13</t>
  </si>
  <si>
    <t>CABO DE COBRE FLEXÍVEL ISOLADO, 240 MM², ANTI-CHAMA 0,6/1,0 KV, PARA REDE ENTERRADA DE DISTRIBUIÇÃO DE ENERGIA ELÉTRICA - FORNECIMENTO E INSTALAÇÃO. A</t>
  </si>
  <si>
    <t>5.1.11</t>
  </si>
  <si>
    <t>CONCRETAGEM DE BLOCO DE COROAMENTO OU VIGA BALDRAME, FCK 30 MPA, COM USO DE BOMBA - LANÇAMENTO, ADENSAMENTO E ACABAMENTO. AF_01/2024</t>
  </si>
  <si>
    <t>2.3.1</t>
  </si>
  <si>
    <t>MONTAGEM E DESMONTAGEM DE ANDAIME MODULAR FACHADEIRO, COM PISO METÁLICO, PARA EDIFÍCIOS COM MULTIPLOS PAVIMENTOS (EXCLUSIVE ANDAIME E LIMPEZA). AF_03/</t>
  </si>
  <si>
    <t>6.7.3</t>
  </si>
  <si>
    <t>EXECUÇÃO DE PASSEIO (CALÇADA) OU PISO DE CONCRETO COM CONCRETO MOLDADO IN LOCO, FEITO EM OBRA, ACABAMENTO CONVENCIONAL, ESPESSURA 6 CM, ARMADO. AF_08/</t>
  </si>
  <si>
    <t>10.6.4</t>
  </si>
  <si>
    <t>CABO DE COBRE FLEXÍVEL ISOLADO, 10 MM², ANTI-CHAMA 450/750 V, PARA CIRCUITOS TERMINAIS - FORNECIMENTO E INSTALAÇÃO. AF_03/2023</t>
  </si>
  <si>
    <t>10.5.27</t>
  </si>
  <si>
    <t>ELETROCALHA LISA,COM TAMPA,TIPO "U",200X50MM,TRATAMENTO SUPE RFICIAL PRE-ZINCADO A QUENTE,INCLUSIVE CONEXOES,ACESSORIOS E FIXACAO SUPERIOR.FORNECIMENT</t>
  </si>
  <si>
    <t>11.1.2</t>
  </si>
  <si>
    <t>FABRICAÇÃO E INSTALAÇÃO DE PONTALETES DE MADEIRA NÃO APARELHADA PARA TELHADOS COM ATÉ 2 ÁGUAS E COM TELHA ONDULADA DE FIBROCIMENTO, ALUMÍNIO OU PLÁSTI</t>
  </si>
  <si>
    <t>5.1.13</t>
  </si>
  <si>
    <t>ADITIVO EM PO HIDROFUGANTE E IMPERMEABILIZANTE,DESENVOLVIDO COM NANOTECNOLOGIA,PARA ADICAO EM CONCRETOS E ARGAMASSAS</t>
  </si>
  <si>
    <t>6.3.6</t>
  </si>
  <si>
    <t>PINTURA HIDROFUGANTE COM SILICONE, APLICAÇÃO MANUAL, 2 DEMÃOS. AF_05/2021</t>
  </si>
  <si>
    <t>6.3.1</t>
  </si>
  <si>
    <t xml:space="preserve">CHAPISCO APLICADO EM ALVENARIA (COM PRESENÇA DE VÃOS) E ESTRUTURAS DE CONCRETO DE FACHADA, COM COLHER DE PEDREIRO. ARGAMASSA TRAÇO 1:3 COM PREPARO EM </t>
  </si>
  <si>
    <t>11.1.1</t>
  </si>
  <si>
    <t>TRAMA DE MADEIRA COMPOSTA POR TERÇAS PARA TELHADOS DE ATÉ 2 ÁGUAS PARA TELHA ONDULADA DE FIBROCIMENTO, METÁLICA, PLÁSTICA OU TERMOACÚSTICA, INCLUSO TR</t>
  </si>
  <si>
    <t>5.3.7</t>
  </si>
  <si>
    <t>ARMAÇÃO DE PILAR OU VIGA DE ESTRUTURA CONVENCIONAL DE CONCRETO ARMADO UTILIZANDO AÇO CA-50 DE 10,0 MM - MONTAGEM. AF_06/2022</t>
  </si>
  <si>
    <t>7.1.3</t>
  </si>
  <si>
    <t>PINTURA LÁTEX ACRÍLICA PREMIUM, APLICAÇÃO MANUAL EM PAREDES, DUAS DEMÃOS. AF_04/2023</t>
  </si>
  <si>
    <t>5.2.6</t>
  </si>
  <si>
    <t>COMP. Próprio CONCRETAGEM DE PILARES, FCK = 30 MPA, COM USO DE BOMBA - MACAÉ 5 LANÇAMENTO, ADENSAMENTO E ACABAMENTO</t>
  </si>
  <si>
    <t>6.6.10</t>
  </si>
  <si>
    <t>RODAPÉ DE POLIESTIRENO, ESPESSURA DE 7 CM m</t>
  </si>
  <si>
    <t>5.1.2</t>
  </si>
  <si>
    <t>FABRICAÇÃO, MONTAGEM E DESMONTAGEM DE FÔRMA PARA BLOCO DE COROAMENTO, EM CHAPA DE MADEIRA COMPENSADA RESINADA, E=17 MM, 4 UTILIZAÇÕES. AF_01/2024</t>
  </si>
  <si>
    <t>2.1.4</t>
  </si>
  <si>
    <t>TÉCNICO EM SEGURANÇA DO TRABALHO COM ENCARGOS COMPLEMENTARES</t>
  </si>
  <si>
    <t>9.6.10</t>
  </si>
  <si>
    <t>TUBO DE PVC PARA REDE COLETORA DE ESGOTO DE PAREDE MACIÇA, DN 300 MM, JUNTA ELÁSTICA, FORNECIMENTO E ASSENTAMENTO. AF_01/2021</t>
  </si>
  <si>
    <t>3.3.3</t>
  </si>
  <si>
    <t>ESCAVAÇÃO MANUAL DE VALA. AF_09/2024</t>
  </si>
  <si>
    <t>3.1.1</t>
  </si>
  <si>
    <t>SONDAGEM A PERCUSSAO,EM TERRENO COMUM,COM ENSAIO DE PENETRAC AO,DIAMETRO 3",INCLUSIVE DESLOCAMENTO DENTRO DO CANTEIRO E I NSTALACAO DA SONDA EM CADA F</t>
  </si>
  <si>
    <t>10.10.9</t>
  </si>
  <si>
    <t>CORDOALHA DE COBRE NU 35 MM², NÃO ENTERRADA, COM ISOLADOR - FORNECIMENTO E INSTALAÇÃO. AF_08/2023</t>
  </si>
  <si>
    <t>5.3.4</t>
  </si>
  <si>
    <t>ARMAÇÃO DE PILAR OU VIGA DE ESTRUTURA CONVENCIONAL DE CONCRETO ARMADO UTILIZANDO AÇO CA-60 DE 5,0 MM - MONTAGEM. AF_06/2022</t>
  </si>
  <si>
    <t>8.1.3</t>
  </si>
  <si>
    <t>PORTA COMPLETA MADEIRA 1 FL.0,70x2,175m-FER.+REV. LAMINADO</t>
  </si>
  <si>
    <t>5.1.12</t>
  </si>
  <si>
    <t>IMPERMEABILIZAÇÃO DE SUPERFÍCIE COM EMULSÃO ASFÁLTICA, 2 DEMÃOS. AF_09/2023</t>
  </si>
  <si>
    <t>8.1.4</t>
  </si>
  <si>
    <t>COMP. Próprio PORTA DIVISÓRIA EM VIDRO TEMPERADO DUPLO E MICRO PERSIANAS, MACAÉ 45 80X210CM, COM COLUNA ESTRUTURAL EM ALUMÍNIO EXTRUDADO, INCLUINDO FE</t>
  </si>
  <si>
    <t>5.1.5</t>
  </si>
  <si>
    <t>ARMAÇÃO DE BLOCO UTILIZANDO AÇO CA-50 DE 10 MM - MONTAGEM. AF_01/2024</t>
  </si>
  <si>
    <t>5.1.3</t>
  </si>
  <si>
    <t>FABRICAÇÃO, MONTAGEM E DESMONTAGEM DE FÔRMA PARA VIGA BALDRAME, EM MADEIRA SERRADA, E=25 MM, 4 UTILIZAÇÕES. AF_01/2024</t>
  </si>
  <si>
    <t>9.9.5</t>
  </si>
  <si>
    <t>COMP. Próprio CUBA DE EMBUTIR OVAL EM LOUÇA BRANCA, 35 X 50CM OU MACAÉ 59 EQUIVALENTE, DE LAVATORIO, INSTALADA SOBRE BANCADA DE GRANITO, INCLUSIVE ACE</t>
  </si>
  <si>
    <t>8.1.1</t>
  </si>
  <si>
    <t xml:space="preserve">KIT DE PORTA-PRONTA DE MADEIRA EM ACABAMENTO MELAMÍNICO BRANCO, FOLHA LEVE OU MÉDIA, 80X210CM, EXCLUSIVE FECHADURA, FIXAÇÃO COM PREENCHIMENTO PARCIAL </t>
  </si>
  <si>
    <t>11.2.5</t>
  </si>
  <si>
    <t>PROTEÇÃO MECÂNICA DE SUPERFICIE HORIZONTAL COM ARGAMASSA DE CIMENTO E AREIA, TRAÇO 1:3, E=4CM. AF_09/2023</t>
  </si>
  <si>
    <t>10.2.4</t>
  </si>
  <si>
    <t>AR CONDICIONADO SPLIT ON/OFF, CASSETE (TETO), FRIO 4 VIAS 48000 BTU/H - FORNECIMENTO E INSTALAÇÃO. AF_11/2021_PE (BDI 15,28%)</t>
  </si>
  <si>
    <t>2.2.2</t>
  </si>
  <si>
    <t>BARRACAO DE OBRA COM DIVISAO INTERNA PARA ESCRITORIO E DEPOS ITO DE MATERIAIS,PISO DE TABUAS DE MADEIRA DE 3ª SOBRE ESTAQ UEAMENTO DE PECAS DE MADEIRA</t>
  </si>
  <si>
    <t>2.3.4</t>
  </si>
  <si>
    <t xml:space="preserve">LOCACAO DE ANDAIME METALICO TUBULAR DE ENCAIXE, TIPO DE MXMES TORRE, CADA PAINEL COM LARGURA DE 1 ATE 1,5 M E ALTURA DE *1,00* M, INCLUINDO DIAGONAL, </t>
  </si>
  <si>
    <t>5.5.2</t>
  </si>
  <si>
    <t>FORMAS DE MADEIRA DE 3ª PARA MOLDAGEM DE PECAS DE CONCRETO A RMADO COM PARAMENTOS PLANOS,EM LAJES,VIGAS,PAREDES,ETC,SERVI NDO A MADEIRA 3 VEZES,INCLUS</t>
  </si>
  <si>
    <t>10.2.3</t>
  </si>
  <si>
    <t>AR CONDICIONADO SPLIT ON/OFF, CASSETE (TETO), FRIO 4 VIAS 36000 BTU/H - FORNECIMENTO E INSTALAÇÃO. AF_11/2021_PE (BDI 15,28%)</t>
  </si>
  <si>
    <t>5.2.4</t>
  </si>
  <si>
    <t>10.5.28</t>
  </si>
  <si>
    <t>ELETROCALHA LISA,COM TAMPA,TIPO "U",400X50MM,TRATAMENTO SUPE RFICIAL PRE-ZINCADO A QUENTE,INCLUSIVE CONEXOES,ACESSORIOS E FIXACAO SUPERIOR.FORNECIMENT</t>
  </si>
  <si>
    <t>2.3.3</t>
  </si>
  <si>
    <t>LOCACAO DE ANDAIME METALICO TIPO FACHADEIRO, PECAS COM M2XMES APROXIMADAMENTE 1,20 M DE LARGURA E 2,0 M DE ALTURA, INCLUINDO DIAGONAIS EM X, BARRAS DE</t>
  </si>
  <si>
    <t>4.1.2</t>
  </si>
  <si>
    <t>BOMBEAMENTO PARA CONCRETO DE ALTO DESEMPENHO</t>
  </si>
  <si>
    <t>B</t>
  </si>
  <si>
    <t>2.2.1</t>
  </si>
  <si>
    <t>TAPUME DE VEDACAO OU PROTECAO,EXECUTADO COM TELHAS TRAPEZOID AIS DE ACO GALVANIZADO,ESPESSURA DE 0,5MM,ESTAS COM 2 VEZES DE UTILIZACAO,INCLUSIVE ENGRA</t>
  </si>
  <si>
    <t>7.2.2</t>
  </si>
  <si>
    <t>PINTURA COM TINTA ALQUÍDICA DE FUNDO (TIPO ZARCÃO) APLICADA A ROLO OU PINCEL SOBRE PERFIL METÁLICO EXECUTADO EM FÁBRICA (POR DEMÃO). AF_01/2020</t>
  </si>
  <si>
    <t>6.6.5</t>
  </si>
  <si>
    <t>PISO VINÍLICO SEMI-FLEXÍVEL EM PLACAS, PADRÃO LISO, ESPESSURA 3,2 MM, FIXADO COM COLA. AF_09/2020</t>
  </si>
  <si>
    <t>5.2.2</t>
  </si>
  <si>
    <t>8.5.1</t>
  </si>
  <si>
    <t>COMP. Próprio TAMPO DE BANCADA/BALCÃO DE GRANITO BRANCO ITAÚNAS, MACAÉ 8 INCLUINDO SAIAS, FRONTS - FORNECIMENTO E INSTALAÇÃO</t>
  </si>
  <si>
    <t>9.8.3</t>
  </si>
  <si>
    <t>SUMIDOURO CILINDRICO,LIGADO A FOSSA,MEDINDO 2500X2000MM,EM A NEIS DE CONCRETO PRE-MOLDADO,EXCLUSIVE FOSSA E MANILHAS.FORN ECIMENTO E COLOCACAO 3%-DESG</t>
  </si>
  <si>
    <t>9.6.23</t>
  </si>
  <si>
    <t>Filtro para aproveitamento de agua de chuva (AAC) auto-limpante para areas un 40.05.0550 ate 1.500 m2. Elemento filtrante de inox. Retencao e descarga</t>
  </si>
  <si>
    <t>SCO</t>
  </si>
  <si>
    <t>8.4.3</t>
  </si>
  <si>
    <t>COMP. Próprio RODAMEIO EM MADEIRA, MDF, COR IMBUIA, ALTURA 20CM, FIXADO COM MACAÉ 16 COLA E PARAFUSOS, INCLUSIVE ACABAMENTOS LATERIAIS E EM FUROS, EME</t>
  </si>
  <si>
    <t>5.3.13</t>
  </si>
  <si>
    <t>ARMAÇÃO DE LAJE DE ESTRUTURA CONVENCIONAL DE CONCRETO ARMADO UTILIZANDO AÇO CA-50 DE 10,0 MM - MONTAGEM. AF_06/2022</t>
  </si>
  <si>
    <t>7.1.1</t>
  </si>
  <si>
    <t>FUNDO SELADOR ACRÍLICO, APLICAÇÃO MANUAL EM PAREDE, UMA DEMÃO. AF_04/2023</t>
  </si>
  <si>
    <t>10.6.11</t>
  </si>
  <si>
    <t xml:space="preserve">CABO DE COBRE FLEXÍVEL ISOLADO, 120 MM², 0,6/1,0 KV, PARA REDE AÉREA DE DISTRIBUIÇÃO DE ENERGIA ELÉTRICA DE BAIXA TENSÃO - FORNECIMENTO E INSTALAÇÃO. </t>
  </si>
  <si>
    <t>8.1.10</t>
  </si>
  <si>
    <t>COMP. Próprio PORTA SANITÁRIA, 60X180CM, PARA CABINE, EM PAINÉIS ESTRUTURAIS MACAÉ 31 TS, INCLUSIVE ESTRUTURA, PORTA E FERRAGENS</t>
  </si>
  <si>
    <t>9.6.3</t>
  </si>
  <si>
    <t>CAIXA COM GRELHA SIMPLES RETANGULAR, EM CONCRETO PRÉ- MOLDADO, DIMENSÕES INTERNAS: 0,6X1,0X1,0 M. AF_12/2020</t>
  </si>
  <si>
    <t>6.6.6</t>
  </si>
  <si>
    <t>PISO EM GRANITO APLICADO EM CALÇADAS OU PISOS EXTERNOS. AF_05/2020</t>
  </si>
  <si>
    <t>5.6.2</t>
  </si>
  <si>
    <t>6.6.2</t>
  </si>
  <si>
    <t xml:space="preserve">CONTRAPISO EM ARGAMASSA TRAÇO 1:4 (CIMENTO E AREIA), PREPARO MECÂNICO COM BETONEIRA 400 L, APLICADO EM ÁREAS MOLHADAS SOBRE LAJE, ADERIDO, ACABAMENTO </t>
  </si>
  <si>
    <t>9.6.6</t>
  </si>
  <si>
    <t>TUBO PVC, SÉRIE R, ÁGUA PLUVIAL, DN 100 MM, FORNECIDO E INSTALADO EM RAMAL DE ENCAMINHAMENTO. AF_06/2022</t>
  </si>
  <si>
    <t>2.1.6</t>
  </si>
  <si>
    <t>UNIDADE REF.P/COMPL.ADM LOCAL,CONSID:CONSUMO AGUA,TEL.ENERGI A ELETR.MAT.LIMPEZA ESCRITORIO,COMPUTADORES LICENCA OBRA,MOV EIS UTENSILIOS,AR COND.BEBED</t>
  </si>
  <si>
    <t>9.9.1</t>
  </si>
  <si>
    <t>VASO SANITÁRIO SIFONADO COM CAIXA ACOPLADA LOUÇA BRANCA - PADRÃO MÉDIO, INCLUSO ENGATE FLEXÍVEL EM METAL CROMADO, 1/2 X 40CM - FORNECIMENTO E INSTALAÇ</t>
  </si>
  <si>
    <t>11.2.2</t>
  </si>
  <si>
    <t>IMPERMEABILIZAÇÃO DE SUPERFÍCIE COM ARGAMASSA POLIMÉRICA / MEMBRANA ACRÍLICA, 3 DEMÃOS. AF_09/2023</t>
  </si>
  <si>
    <t>10.6.6</t>
  </si>
  <si>
    <t>CABO DE COBRE FLEXÍVEL ISOLADO, 16 MM², ANTI-CHAMA 450/750 V, PARA CIRCUITOS TERMINAIS - FORNECIMENTO E INSTALAÇÃO. AF_03/2023</t>
  </si>
  <si>
    <t>8.3.8</t>
  </si>
  <si>
    <t>GRADE DE FERRO COM MONTANTES DE BARRAS CHATAS DE 2"X3/8" A CADA 2,00M E BARRAS CHATAS DE 1.1/2"X3/8" A CADA 10CM, INTER CALADAS POR PEQUENAS BARRAS CH</t>
  </si>
  <si>
    <t>11.1.7</t>
  </si>
  <si>
    <t>COMP. Próprio CALHA EM ALUMÍNIO ESP. 1,0MM - DESENVOLVIMENTO 100CM, MACAÉ 61 INCLUSIVE CONEXÕES - FORNECIMENTO E INSTALAÇÃO</t>
  </si>
  <si>
    <t>10.5.19</t>
  </si>
  <si>
    <t>ELETRODUTO RÍGIDO ROSCÁVEL, PVC, DN 25 MM (3/4"), PARA CIRCUITOS TERMINAIS, INSTALADO EM FORRO - FORNECIMENTO E INSTALAÇÃO. AF_03/2023</t>
  </si>
  <si>
    <t>5.3.8</t>
  </si>
  <si>
    <t>ARMAÇÃO DE PILAR OU VIGA DE ESTRUTURA CONVENCIONAL DE CONCRETO ARMADO UTILIZANDO AÇO CA-50 DE 12,5 MM - MONTAGEM. AF_06/2022</t>
  </si>
  <si>
    <t>6.8.3</t>
  </si>
  <si>
    <t>CHAPIM DE CONCRETO ARMADO,APARENTE,COM ACABAMENTO DESEMPENAD O,MEDINDO (22X10)CM,CONFORME PROJETO TIPO Nº 6062/EMOP,FUNDI DO NO LOCAL 3%-DESGASTE DE F</t>
  </si>
  <si>
    <t>10.9.6</t>
  </si>
  <si>
    <t>ELETROCALHA PERFURADA,SEM TAMPA,TIPO "U",100X50MM,TRATAMENTO SUPERFICIAL PRE-ZINCADO A QUENTE,INCLUSIVE CONEXOES,ACESSOR IOS E FIXACAO SUPERIOR.FORNEC</t>
  </si>
  <si>
    <t>1.2.3</t>
  </si>
  <si>
    <t>PROJETO EXECUTIVO DE INSTALACAO ELETRICA,CONSIDERANDO O PROJETO BASICO EXISTENTE,PARA PREDIOS ESCOLARES E/OU ADMINISTRATIVOS ATE 500M2,APRESENTADO NOS</t>
  </si>
  <si>
    <t>8.3.1</t>
  </si>
  <si>
    <t>CORRIMAO DUPLO EM TUBO DE ACO INOX COM DIAMETRO DE 1.1/2",BA RRA SUPERIOR COM ALTURA DE 92CM E BARRA INFERIOR COM ALTURA DE 70CM,FIXADO EM MONTANTES D</t>
  </si>
  <si>
    <t>8.3.7</t>
  </si>
  <si>
    <t>LETRA CAIXA DE ACO INOX POLIDO OU ESCOVADO,COM 20CM DE ALTUR A,ESPESSURA DE 2CM,COM PINOS PARA FIXACAO.FORNECIMENTO E COL OCACAO 3%-DESGASTE DE FERRAM</t>
  </si>
  <si>
    <t>3.2.4</t>
  </si>
  <si>
    <t>REMOCAO DE ESPECIES VEGETAIS,PORTE GRANDE (ACIMA DE 6M DE AL TURA),INCLUSIVE CARGA,DESCARGA E TRANSPORTE DO MATERIAL ATE 30KM 3%-DESGASTE DE FERRAMENT</t>
  </si>
  <si>
    <t>10.9.20</t>
  </si>
  <si>
    <t>COMP. Próprio TOMADA RJ45 CAT 6E (MÓDULO) - FORNECIMENTO E INSTALAÇÃO MACAÉ 41</t>
  </si>
  <si>
    <t>4.1.1</t>
  </si>
  <si>
    <t>MOBILIZACAO E DESMOBILIZACAO DE EQUIPAMENTO E EQUIPE DE SOND AGEM E PERFURACAO ROTATIVA,COM TRANSPORTE ATE 50KM 34% - DESGASTE DE FERRAMENTAS E EPI (3</t>
  </si>
  <si>
    <t>5.5.12</t>
  </si>
  <si>
    <t>7.2.4</t>
  </si>
  <si>
    <t>PINTURA ELETROSTATICA SOBRE ESQUADRIA DE ALUMINIO</t>
  </si>
  <si>
    <t>10.3.1</t>
  </si>
  <si>
    <t>COMP. Próprio EXAUSTOR AXIAL IN-LINE, MOD. MAXX, 130 A 550M3/H, 220V, MACAÉ 52 FORNECIMENTO E INSTALAÇÃO</t>
  </si>
  <si>
    <t>8.4.1</t>
  </si>
  <si>
    <t>COMP. Próprio PAINEL DE MDF E=18MM, COR CARVALHO NATURAL OU EQUIVALENTE, M2 MACAÉ 12 FIXADO EM PAREDE COM PARAFUSO NÃO APARENTE</t>
  </si>
  <si>
    <t>11.2.1</t>
  </si>
  <si>
    <t>IMPERMEABILIZACAO DE RESERVATORIO AGUA POTAVEL,TANQUE/PISCIN A EM CONCRETO,ENTERRADOS SUJEITOS A LENCOL FREATICO,SIST.CRI STALIZACAO COMPOSTO 3 PRODUT</t>
  </si>
  <si>
    <t>10.1.5</t>
  </si>
  <si>
    <t>TUBO EM COBRE FLEXÍVEL, DN 3/4", COM ISOLAMENTO, INSTALADO EM RAMAL DE ALIMENTAÇÃO DE AR-CONDICIONADO - FORNECIMENTO E INSTALAÇÃO. AF_07/2025</t>
  </si>
  <si>
    <t>5.6.10</t>
  </si>
  <si>
    <t>5.5.14</t>
  </si>
  <si>
    <t>11.1.3</t>
  </si>
  <si>
    <t>ESTRUTURA TRELICA EM ACO PREPINTADO PARA COBERTURA(10,kg/m2)</t>
  </si>
  <si>
    <t>1.2.1</t>
  </si>
  <si>
    <t>PROJETO EXECUTIVO DE INSTALACAO HIDRAULICA,CONSIDERANDO O PROJETO BASICO EXISTENTE,PARA PREDIOS ESCOLARES E/OU ADMINISTRATIVOS ATE 500M2,APRESENTADO N</t>
  </si>
  <si>
    <t>13.2.4</t>
  </si>
  <si>
    <t>PLANTIO DE GRAMA EM PAVIMENTO CONCREGRAMA. AF_07/2024 Obra Bancos B.D.I. Encargos Sociais</t>
  </si>
  <si>
    <t>10.10.10</t>
  </si>
  <si>
    <t>CORDOALHA DE COBRE NU 50 MM², ENTERRADA - FORNECIMENTO E INSTALAÇÃO. AF_08/2023</t>
  </si>
  <si>
    <t>6.2.6</t>
  </si>
  <si>
    <t>COMP. Próprio DIVISORIA - PAINEL MDF, LINHA 90 MM - INCLUSIVE FERRAGENS EM MACAÉ 26 PERFIS DE ALUMÍNIO EXTRUDADO E CALHA EMBUTIDA PARA TOMADA ELÉTRICA</t>
  </si>
  <si>
    <t>9.6.9</t>
  </si>
  <si>
    <t>TUBO DE PVC PARA REDE COLETORA DE ESGOTO DE PAREDE MACIÇA, DN 250 MM, JUNTA ELÁSTICA - FORNECIMENTO E ASSENTAMENTO. AF_01/2021</t>
  </si>
  <si>
    <t>10.3.3</t>
  </si>
  <si>
    <t>VENTOKIT 80 BIVOLT</t>
  </si>
  <si>
    <t>10.3.8</t>
  </si>
  <si>
    <t>DIFUSOR DE AR 2 VIAS EM ALUMINIO COM REGISTRO 310 x 310mm</t>
  </si>
  <si>
    <t>13.1.4</t>
  </si>
  <si>
    <t>ATERRO COM TERRA PRETA VEGETAL,PARA EXECUCAO DE GRAMADOS VE ENCARGOS SOCIAIS</t>
  </si>
  <si>
    <t>5.5.9</t>
  </si>
  <si>
    <t>ARMAÇÃO DO SISTEMA DE PAREDES DE CONCRETO, EXECUTADA COMO REFORÇO, VERGALHÃO DE 8,0 MM DE DIÂMETRO. AF_12/2024</t>
  </si>
  <si>
    <t>9.6.1</t>
  </si>
  <si>
    <t>CAIXA ENTERRADA RETENTORA DE AREIA RETANGULAR, EM ALVENARIA COM BLOCOS DE CONCRETO, DIMENSÕES INTERNAS: 1,00 X 1,00 X 1,20 M, EXCLUINDO TAMPÃO. AF_12/</t>
  </si>
  <si>
    <t>10.6.9</t>
  </si>
  <si>
    <t>CABO DE COBRE FLEXÍVEL ISOLADO, 70 MM², 0,6/1,0 KV, PARA REDE AÉREA DE DISTRIBUIÇÃO DE ENERGIA ELÉTRICA DE BAIXA TENSÃO - FORNECIMENTO E INSTALAÇÃO. A</t>
  </si>
  <si>
    <t>5.3.6</t>
  </si>
  <si>
    <t>ARMAÇÃO DE PILAR OU VIGA DE ESTRUTURA CONVENCIONAL DE CONCRETO ARMADO UTILIZANDO AÇO CA-50 DE 8,0 MM - MONTAGEM. AF_06/2022</t>
  </si>
  <si>
    <t>6.7.4</t>
  </si>
  <si>
    <t>ASSENTAMENTO DE GUIA (MEIO-FIO) EM TRECHO RETO, CONFECCIONADA EM CONCRETO PRÉ-FABRICADO, DIMENSÕES 39X6,5X6,5X19 CM (COMPRIMENTO X BASE INFERIOR X BAS</t>
  </si>
  <si>
    <t>10.1.3</t>
  </si>
  <si>
    <t>TUBO EM COBRE FLEXÍVEL, DN 1/2", COM ISOLAMENTO, INSTALADO EM RAMAL DE ALIMENTAÇÃO DE AR-CONDICIONADO - FORNECIMENTO E INSTALAÇÃO. AF_07/2025</t>
  </si>
  <si>
    <t>1.2.5</t>
  </si>
  <si>
    <t>PROJETO EXECUTIVO DE SISTEMA DE AR CONDICIONADO,CONSIDERANDO O PROJETO BASICO EXISTENTE,APRESENTADO NOS PADROES DA CONTRATANTE,PARA PREDIOS COM AREA A</t>
  </si>
  <si>
    <t>8.3.10</t>
  </si>
  <si>
    <t>PORTAO DESLIZANTE C/BARRA CHATA ACO 1.1/2""x1/4""+PINT.ESMALTE</t>
  </si>
  <si>
    <t>9.4.9</t>
  </si>
  <si>
    <t>TUBO PVC, SERIE NORMAL, ESGOTO PREDIAL, DN 100 MM, FORNECIDO E INSTALADO EM RAMAL DE DESCARGA OU RAMAL DE ESGOTO SANITÁRIO. AF_08/2022</t>
  </si>
  <si>
    <t>5.3.9</t>
  </si>
  <si>
    <t>ARMAÇÃO DE PILAR OU VIGA DE ESTRUTURA DE CONCRETO ARMADO EMBUTIDA EM ALVENARIA DE VEDAÇÃO UTILIZANDO AÇO CA-50 DE 16,0 MM - MONTAGEM. AF_06/2022</t>
  </si>
  <si>
    <t>8.3.4</t>
  </si>
  <si>
    <t>COMP. Próprio TOTEM DE ACM, CONFORME PROJETO, INCLUINDO ESTRUTURA MACAÉ 10 INTERNA DE SUPORTE E FIXAÇÃO EM BASE DE CONCRETO</t>
  </si>
  <si>
    <t>3.1.3</t>
  </si>
  <si>
    <t>CONTROLE TECNOLOGICO DE OBRAS EM CONCRETO ARMADO CONSIDERAND O APENAS O CONTROLE DO CONCRETO E CONSTANDO DE COLETA,MOLDAG EM E CAPEAMENTO DE CORPOS DE</t>
  </si>
  <si>
    <t>9.6.2</t>
  </si>
  <si>
    <t>BASE PARA POÇO DE VISITA CIRCULAR PARA DRENAGEM, EM CONCRETO PRÉ-MOLDADO, DIÂMETRO INTERNO = 1,0 M, PROFUNDIDADE = 1,35 M, EXCLUINDO TAMPÃO. AF_05/201</t>
  </si>
  <si>
    <t>8.1.12</t>
  </si>
  <si>
    <t>COMP. Próprio PORTA ACÚSTICA DE MADEIRA SÓLIDA COM LÃ DE VIDRO, BORRACHA MACAÉ 60 DE ALTA DENSIDADE, COM GAXETAS DE SILICONE PARA VEDAÇÃO PERMIETRICA,</t>
  </si>
  <si>
    <t>10.6.5</t>
  </si>
  <si>
    <t>CABO DE COBRE FLEXÍVEL ISOLADO, 10 MM², ANTI-CHAMA 0,6/1,0 KV, PARA CIRCUITOS TERMINAIS - FORNECIMENTO E INSTALAÇÃO. AF_03/2023</t>
  </si>
  <si>
    <t>5.6.5</t>
  </si>
  <si>
    <t>10.1.8</t>
  </si>
  <si>
    <t xml:space="preserve">COMP. Próprio TUBO EM COBRE RÍGIDO, DN 1 1/4", COM ISOLAMENTO, INSTALADO EM MACAÉ 47 RAMAL DE ALIMENTAÇÃO DE AR-CONDICIONADO COM CONDENSADORA CENTRAL </t>
  </si>
  <si>
    <t>10.1.9</t>
  </si>
  <si>
    <t xml:space="preserve">COMP. Próprio TUBO EM COBRE RÍGIDO, DN 1 1/2", COM ISOLAMENTO, INSTALADO EM MACAÉ 48 RAMAL DE ALIMENTAÇÃO DE AR-CONDICIONADO COM CONDENSADORA CENTRAL </t>
  </si>
  <si>
    <t>10.8.7</t>
  </si>
  <si>
    <t>TOMADA BAIXA DE EMBUTIR (4 MÓDULOS), 2P+T 10 A, INCLUINDO SUPORTE E PLACA - FORNECIMENTO E INSTALAÇÃO. AF_03/2023</t>
  </si>
  <si>
    <t>2.2.3</t>
  </si>
  <si>
    <t>SANITARIO COM VASO E CHUVEIRO PARA PESSOAL DE OBRA,COLETIVO DE 2 UNIDADES E 4,00M2 EXECUTADO COM TABUAS DE MADEIRA DE 3ª ,E TELHAS ONDULADAS DE 6MM DE</t>
  </si>
  <si>
    <t>5.5.13</t>
  </si>
  <si>
    <t>COMP. Próprio CONCRETAGEM DE RESERVATÓRIOS, FCK=30 MPA, COM USO DE MACAÉ 6 BOMBA - LANÇAMENTO, ADENSAMENTO E ACABAMENTO</t>
  </si>
  <si>
    <t>9.9.17</t>
  </si>
  <si>
    <t>ESPELHO CRISTAL E = 4 MM</t>
  </si>
  <si>
    <t>5.1.8</t>
  </si>
  <si>
    <t>ARMAÇÃO DE SAPATA ISOLADA, VIGA BALDRAME E SAPATA CORRIDA UTILIZANDO AÇO CA-50 DE 8 MM - MONTAGEM. AF_01/2024</t>
  </si>
  <si>
    <t>8.2.3</t>
  </si>
  <si>
    <t>PORTA DE ABRIR COM MOLA HIDRÁULICA, EM VIDRO TEMPERADO, 2 FOLHAS DE 90X210 CM, ESPESSURA DE 10 MM, INCLUSIVE ACESSÓRIOS. AF_11/2025</t>
  </si>
  <si>
    <t>10.9.9</t>
  </si>
  <si>
    <t>MANGUEIRA "SEAL TUBE" COM CAPA ALMA,DIAMETRO DE 1".FORNECIME NTO E COLOCACAO 3%-DESGASTE DE FERRAMENTAS E EPI</t>
  </si>
  <si>
    <t>8.1.5</t>
  </si>
  <si>
    <t>PORTA EM ALUMÍNIO DE ABRIR TIPO VENEZIANA COM GUARNIÇÃO, FIXAÇÃO COM PARAFUSOS - FORNECIMENTO E INSTALAÇÃO. AF_12/2019</t>
  </si>
  <si>
    <t>6.6.11</t>
  </si>
  <si>
    <t>SOLEIRA EM GRANITO, LARGURA 15 CM, ESPESSURA 2,0 CM. AF_09/2020</t>
  </si>
  <si>
    <t>5.6.11</t>
  </si>
  <si>
    <t>10.5.3</t>
  </si>
  <si>
    <t>CAIXA OCTOGONAL 4" X 4", PVC, INSTALADA EM LAJE - FORNECIMENTO E INSTALAÇÃO. AF_03/2023</t>
  </si>
  <si>
    <t>3.3.4</t>
  </si>
  <si>
    <t>REATERRO MANUAL DE VALAS, COM COMPACTADOR DE SOLOS DE PERCUSSÃO. AF_08/2023</t>
  </si>
  <si>
    <t>12.1.18</t>
  </si>
  <si>
    <t xml:space="preserve">TUBO DE AÇO GALVANIZADO COM COSTURA, CLASSE MÉDIA, DN 65 (2 1/2"), CONEXÃO ROSQUEADA, INSTALADO EM REDE DE ALIMENTAÇÃO PARA HIDRANTE - FORNECIMENTO E </t>
  </si>
  <si>
    <t>3.3.1</t>
  </si>
  <si>
    <t>ESCAVAÇÃO MANUAL PARA BLOCO DE COROAMENTO OU SAPATA (SEM ESCAVAÇÃO PARA COLOCAÇÃO DE FÔRMAS). AF_01/2024</t>
  </si>
  <si>
    <t>10.1.11</t>
  </si>
  <si>
    <t xml:space="preserve">COMP. Próprio TUBO EM COBRE RÍGIDO, DN 2 1/8", COM ISOLAMENTO, INSTALADO EM MACAÉ 50 RAMAL DE ALIMENTAÇÃO DE AR-CONDICIONADO COM CONDENSADORA CENTRAL </t>
  </si>
  <si>
    <t>8.2.1</t>
  </si>
  <si>
    <t>VIDRO TEMPERADO INCOLOR,10MM DE ESPESSURA,PARA PORTAS OU PAI NEIS FIXOS,EXCLUSIVE FERRAGENS.FORNECIMENTO E COLOCACAO</t>
  </si>
  <si>
    <t>8.2.7</t>
  </si>
  <si>
    <t>PORTA DE ALUMINIO ANODIZADO EM BRONZE OU PRETO,DE CORRER,COM 2 FOLHAS,TENDO 1 CONTRAPINAZIO DIVIDINDO A ESQUADRIA EM 2 V AZIOS PARA VIDRO,EM PERFIS SE</t>
  </si>
  <si>
    <t>10.3.2</t>
  </si>
  <si>
    <t>COMP. Próprio EXAUSTOR AXIAL IN-LINE, MOD. MAXX, 600 A 1300M3/H, 220V, INCLUSIVE MACAÉ 53 GRELHA DE ACABAMENTO, FORNECIMENTO E INSTALAÇÃO</t>
  </si>
  <si>
    <t>5.6.6</t>
  </si>
  <si>
    <t>6.1.2</t>
  </si>
  <si>
    <t>ALVENARIA DE VEDAÇÃO DE BLOCOS CERÂMICOS FURADOS NA HORIZONTAL DE 19X19X39 CM (ESPESSURA 19 CM) E ARGAMASSA DE ASSENTAMENTO COM PREPARO MANUAL. AF_12/</t>
  </si>
  <si>
    <t>9.8.2</t>
  </si>
  <si>
    <t>FILTRO ANAERÓBIO CIRCULAR, EM CONCRETO PRÉ-MOLDADO, DIÂMETRO INTERNO = 2,88 M, ALTURA INTERNA = 1,50 M, VOLUME ÚTIL: 7817,3 L (PARA 75 CONTRIBUINTES).</t>
  </si>
  <si>
    <t>5.5.5</t>
  </si>
  <si>
    <t>9.9.10</t>
  </si>
  <si>
    <t>DUCHA HIGIENICA ACQUA JET DIGITAL LINE 2195 FABRIMAR</t>
  </si>
  <si>
    <t>11.1.6</t>
  </si>
  <si>
    <t>RUFO EM CHAPA DE AÇO GALVANIZADO NÚMERO 24, CORTE DE 25 CM, INCLUSO TRANSPORTE VERTICAL. AF_07/2019</t>
  </si>
  <si>
    <t>10.5.14</t>
  </si>
  <si>
    <t>COMP. Próprio ELETRODUTO FLEXÍVEL CORRUGADO, PEAD, DN 200 (8"), PARA REDE MACAÉ 40 ENTERRADA DE DISTRIBUIÇÃO DE ENERGIA ELÉTRICA - FORNECIMENTO E INST</t>
  </si>
  <si>
    <t>5.6.4</t>
  </si>
  <si>
    <t>10.1.14</t>
  </si>
  <si>
    <t>JUNTAS DE DERIVACAO EM Y PARA UNIDADES EVAPORADORAS VRF,COM MEDIDAS APROXIMADAS DE ENTRADA 15,9MM E SAIDAS 12,7MM (GAS) E ENTRADA 9,5MM E SAIDAS 6,4MM</t>
  </si>
  <si>
    <t>10.9.14</t>
  </si>
  <si>
    <t>FIXAÇÃO DE ELETRODUTOS, DIÂMETROS MENORES OU IGUAIS A 40 MM, COM ABRAÇADEIRA METÁLICA RÍGIDA TIPO D COM PARAFUSO DE FIXAÇÃO 1 1/4", FIXADA DIRETAMENTE</t>
  </si>
  <si>
    <t>11.2.4</t>
  </si>
  <si>
    <t>PROTEÇÃO MECÂNICA DE SUPERFÍCIE VERTICAL COM ARGAMASSA DE CIMENTO E AREIA, TRAÇO 1:3, E=5CM. AF_09/2023</t>
  </si>
  <si>
    <t>5.5.1</t>
  </si>
  <si>
    <t>10.1.21</t>
  </si>
  <si>
    <t>CABO PP 3 CONDUTORES 450/750V 2,50mm2</t>
  </si>
  <si>
    <t>10.1.6</t>
  </si>
  <si>
    <t>COMP. Próprio TUBO EM COBRE FLEXÍVEL, DN 7/8", COM ISOLAMENTO, INSTALADO EM MACAÉ 51 RAMAL DE ALIMENTAÇÃO DE AR-CONDICIONADO - FORNECIMENTO E INSTALAÇ</t>
  </si>
  <si>
    <t>9.8.1</t>
  </si>
  <si>
    <t xml:space="preserve">TANQUE SÉPTICO CIRCULAR, EM CONCRETO PRÉ-MOLDADO, DIÂMETRO INTERNO = 2,38 M, ALTURA INTERNA = 2,50 M, VOLUME ÚTIL: 10009,8 L (PARA 69 CONTRIBUINTES). </t>
  </si>
  <si>
    <t>3.2.2</t>
  </si>
  <si>
    <t xml:space="preserve">REGULARIZACAO DE TERRENO COM TRATOR EM TORNO DE 80CV,COMPREE NDENDO ACERTO,RASPAGEM EVENTUALMENTE ATE 0,30M DE PROFUNDIDA DE E AFASTAMENTO LATERAL DO </t>
  </si>
  <si>
    <t>9.6.8</t>
  </si>
  <si>
    <t>TUBO DE PVC PARA REDE COLETORA DE ESGOTO DE PAREDE MACIÇA, DN 200 MM, JUNTA ELÁSTICA - FORNECIMENTO E ASSENTAMENTO. AF_01/2021</t>
  </si>
  <si>
    <t>11.1.5</t>
  </si>
  <si>
    <t>CUMEEIRA EM GALVALUME COM ACABAMENTO EM VERNIZ NAS 2 FACES,T RAPEZOIDAL OU ONDULADA,MEDINDO APROXIMADAMENTE (1265X600X0,5 )MM.FORNECIMENTO E COLOCACAO</t>
  </si>
  <si>
    <t>5.3.5</t>
  </si>
  <si>
    <t>ARMAÇÃO DE PILAR OU VIGA DE ESTRUTURA CONVENCIONAL DE CONCRETO ARMADO UTILIZANDO AÇO CA-50 DE 6,3 MM - MONTAGEM. AF_06/2022</t>
  </si>
  <si>
    <t>5.6.7</t>
  </si>
  <si>
    <t>1.2.2</t>
  </si>
  <si>
    <t>PROJETO EXECUTIVO DE INSTALACAO DE ESGOTO SANITARIO E AGUAS PLUVIAIS,CONSIDERANDO O PROJETO BASICO EXISTENTE,PARA PREDIO S ESCOLARES E/OU ADMINISTRATI</t>
  </si>
  <si>
    <t>1.2.4</t>
  </si>
  <si>
    <t>PROJETO EXECUTIVO DE INSTALACAO DE INCENDIO E SPDA,CONSIDERA NDO PROJETO BASICO EXISTENTE,PARA PREDIOS ESCOLARES E/OU ADMINISTRATIVOS ATE 500M2,APRESE</t>
  </si>
  <si>
    <t>10.1.4</t>
  </si>
  <si>
    <t>TUBO EM COBRE FLEXÍVEL, DN 5/8", COM ISOLAMENTO, INSTALADO EM FORRO, PARA RAMAL DE ALIMENTAÇÃO DE AR CONDICIONADO, INCLUSO FIXADOR. AF_11/2021</t>
  </si>
  <si>
    <t>10.5.35</t>
  </si>
  <si>
    <t>LUVA PARA ELETRODUTO, PVC, ROSCÁVEL, DN 25 MM (3/4"), PARA CIRCUITOS TERMINAIS, INSTALADA EM FORRO - FORNECIMENTO E INSTALAÇÃO. AF_03/2023</t>
  </si>
  <si>
    <t>3.1.2</t>
  </si>
  <si>
    <t>LEVANTAMENTO TOPOGRAFICO PLANIALTIMETRICO E CADASTRAL,COM CU RVAS DE NIVEL A CADA 1,00M,CONSIDERANDO TERRENO DE OROGRAFIA NAO ACIDENTADA,VEGETACAO RAL</t>
  </si>
  <si>
    <t>5.1.7</t>
  </si>
  <si>
    <t>ARMAÇÃO DE SAPATA ISOLADA, VIGA BALDRAME E SAPATA CORRIDA UTILIZANDO AÇO CA-60 DE 5 MM - MONTAGEM. AF_01/2024</t>
  </si>
  <si>
    <t>10.7.5</t>
  </si>
  <si>
    <t>COMP. Próprio QUADRO DE COMANDO PARA 2 BOMBAS DE RECALQUES DE 1/3 A 2 CV, MACAÉ 38 TRIFÁSICA, 220 VOLTS, COM CHAVE SELETORA, ACIONAMENTO MANUAL/AUTOMÁ</t>
  </si>
  <si>
    <t>5.2.5</t>
  </si>
  <si>
    <t>3.3.8</t>
  </si>
  <si>
    <t>ESCORAMENTO DE VALA, TIPO CONTÍNUO, COM PROFUNDIDADE DE 1,5 A 3,0 M, LARGURA MAIOR OU IGUAL A 1,5 M E MENOR QUE 2,5 M. AF_08/2020</t>
  </si>
  <si>
    <t>10.5.20</t>
  </si>
  <si>
    <t>ELETRODUTO RÍGIDO ROSCÁVEL, PVC, DN 32 MM (1"), PARA CIRCUITOS TERMINAIS, INSTALADO EM FORRO - FORNECIMENTO E INSTALAÇÃO. AF_03/2023</t>
  </si>
  <si>
    <t>10.7.4</t>
  </si>
  <si>
    <t>COMP. Próprio QUADRO GERAL DE DISTRIBUIÇÃO DE ENERGIA EM CHAPA DE AÇO MACAÉ 35 GALVANIZADO, COM BARRAMENTO TRIFÁSICO, DIN 800A - FORNECIMENTO E INSTAL</t>
  </si>
  <si>
    <t>8.2.9</t>
  </si>
  <si>
    <t>COMP. Próprio KIT AUTOMAÇÃO DE PORTA AUTOMÁTICA DE CORRER, ALTO FLUXO, MACAÉ 32 FORNECIMENTO E INSTALAÇÃO</t>
  </si>
  <si>
    <t>6.6.3</t>
  </si>
  <si>
    <t>COMP. Próprio CONTRAPISO EM ARGAMASSA, TRAÇO 1:4, PREENCHIMENTO COM EPS - MACAÉ 25 ESPESSURA 30CM - REFORÇADO COM TELA METÁLICA</t>
  </si>
  <si>
    <t>9.7.1</t>
  </si>
  <si>
    <t>TUBO, PVC, SOLDÁVEL, DE 32MM, INSTALADO EM DRENO DE AR CONDICIONADO - FORNECIMENTO E INSTALAÇÃO. AF_08/2022</t>
  </si>
  <si>
    <t>8.1.7</t>
  </si>
  <si>
    <t>FECHADURA DE EMBUTIR COM CILINDRO, EXTERNA, COMPLETA, ACABAMENTO PADRÃO MÉDIO, INCLUSO EXECUÇÃO DE FURO - FORNECIMENTO E INSTALAÇÃO. AF_12/2019</t>
  </si>
  <si>
    <t>5.6.8</t>
  </si>
  <si>
    <t>CONCRETAGEM DE SAPATA CORRIDA, FCK 30 MPA, COM USO DE BOMBA - LANÇAMENTO, ADENSAMENTO E ACABAMENTO. AF_01/2024</t>
  </si>
  <si>
    <t>10.6.7</t>
  </si>
  <si>
    <t>CABO DE COBRE FLEXÍVEL ISOLADO, 16 MM², ANTI-CHAMA 0,6/1,0 KV, PARA CIRCUITOS TERMINAIS - FORNECIMENTO E INSTALAÇÃO. AF_03/2023</t>
  </si>
  <si>
    <t>6.8.1</t>
  </si>
  <si>
    <t>PEITORIL LINEAR EM GRANITO OU MÁRMORE, L = 15CM, ASSENTADO COM ARGAMASSA 1:6 COM ADITIVO. AF_11/2020</t>
  </si>
  <si>
    <t>13.2.1</t>
  </si>
  <si>
    <t>PLANTIO DE FORRAÇÃO. AF_07/2024</t>
  </si>
  <si>
    <t>10.5.1</t>
  </si>
  <si>
    <t>CAIXA RETANGULAR 4" X 2" MÉDIA (1,30 M DO PISO), PVC, INSTALADA EM PAREDE - FORNECIMENTO E INSTALAÇÃO. AF_03/2023</t>
  </si>
  <si>
    <t>10.1.15</t>
  </si>
  <si>
    <t>JUNTAS DE DERIVACAO EM Y PARA UNIDADES EVAPORADORAS VRF,COM MEDIDAS APROXIMADAS DE ENTRADA 28,6MM E SAIDAS 22,2MM (GAS) E ENTRADA 15,9MM E SAIDAS 12,7</t>
  </si>
  <si>
    <t>C</t>
  </si>
  <si>
    <t>12.2.1</t>
  </si>
  <si>
    <t>EXTINTOR DE INCÊNDIO PORTÁTIL COM CARGA DE PQS DE 6 KG, CLASSE BC - FORNECIMENTO E INSTALAÇÃO. AF_10/2020_PE</t>
  </si>
  <si>
    <t>5.4.2</t>
  </si>
  <si>
    <t>FABRICAÇÃO DE FÔRMA PARA ESCADAS, COM 1 LANCE E LAJE PLANA, EM CHAPA DE MADEIRA COMPENSADA RESINADA, E= 17 MM. AF_11/2020</t>
  </si>
  <si>
    <t>10.3.5</t>
  </si>
  <si>
    <t>DUTO ALUMINIZADO FLEXIVEL SEM ISOLAMENTO 8"" 209mm</t>
  </si>
  <si>
    <t>6.1.7</t>
  </si>
  <si>
    <t>TRATAMENTO DE JUNTA DE DILATAÇÃO, COM TARUGO DE POLIETILENO E SELANTE PU, INCLUSO PREENCHIMENTO COM ESPUMA EXPANSIVA PU. AF_09/2023</t>
  </si>
  <si>
    <t>10.7.3</t>
  </si>
  <si>
    <t>QUADRO DISTRIBUICAO EMBUTIR PARA 70 DISJUNTORES 225A+BARRAME</t>
  </si>
  <si>
    <t>10.9.7</t>
  </si>
  <si>
    <t>ELETROCALHA PERFURADA,SEM TAMPA,TIPO "U",200X100MM,TRATAMENT O SUPERFICIAL PRE-ZINCADO A QUENTE,INCLUSIVE CONEXOES,ACESSO RIOS E FIXACAO SUPERIOR.FORN</t>
  </si>
  <si>
    <t>3.2.3</t>
  </si>
  <si>
    <t>LOCACAO DE OBRA COM APARELHO TOPOGRAFICO SOBRE CERCA DE MARC ACAO,INCLUSIVE CONSTRUCAO DESTA E SUA PRE-LOCACAO E O FORNEC IMENTO DO MATERIAL E TENDO P</t>
  </si>
  <si>
    <t>9.4.3</t>
  </si>
  <si>
    <t>TAMPA CIRCULAR PARA ESGOTO E DRENAGEM, EM FERRO FUNDIDO, DIÂMETRO INTERNO = 0,6 M. AF_12/2020</t>
  </si>
  <si>
    <t>9.2.3</t>
  </si>
  <si>
    <t>TUBO, PVC, SOLDÁVEL, DE 25MM, INSTALADO EM RAMAL OU SUB-RAMAL DE ÁGUA - FORNECIMENTO E INSTALAÇÃO. AF_06/2022</t>
  </si>
  <si>
    <t>10.6.3</t>
  </si>
  <si>
    <t>CABO DE COBRE FLEXÍVEL ISOLADO, 6 MM², ANTI-CHAMA 450/750 V, PARA CIRCUITOS TERMINAIS - FORNECIMENTO E INSTALAÇÃO. AF_03/2023</t>
  </si>
  <si>
    <t>5.5.8</t>
  </si>
  <si>
    <t>ARMAÇÃO DO SISTEMA DE PAREDES DE CONCRETO, EXECUTADA COMO REFORÇO, VERGALHÃO DE 5,0 MM DE DIÂMETRO. AF_12/2024</t>
  </si>
  <si>
    <t>8.3.2</t>
  </si>
  <si>
    <t>ESCADA MARINHEIRO PERFIL 1.1/2"" DE ACO COM GUARDA CORPO</t>
  </si>
  <si>
    <t>8.3.9</t>
  </si>
  <si>
    <t>PORTA DE FERRO, DE ABRIR, TIPO GRADE COM CHAPA, COM GUARNIÇÕES. AF_12/2019</t>
  </si>
  <si>
    <t>13.2.2</t>
  </si>
  <si>
    <t>PLANTIO DE ÁRVORE ORNAMENTAL COM ALTURA DE MUDA MENOR OU IGUAL A 2,00 M . AF_07/2024</t>
  </si>
  <si>
    <t>6.1.4</t>
  </si>
  <si>
    <t>FIXAÇÃO (ENCUNHAMENTO) DE ALVENARIA DE VEDAÇÃO COM ESPUMA DE POLIURETANO EXPANSIVA. AF_03/2024</t>
  </si>
  <si>
    <t>6.6.8</t>
  </si>
  <si>
    <t>PISO TATIL DIRECIONAL ACO INOX PARAFUSADO (COM RANHURAS)</t>
  </si>
  <si>
    <t>9.4.2</t>
  </si>
  <si>
    <t>POÇO DE INSPEÇÃO CIRCULAR PARA ESGOTO, EM CONCRETO PRÉ- MOLDADO, DIÂMETRO INTERNO = 0,60 M, PROFUNDIDADE = 0,90 M, EXCLUINDO TAMPÃO. AF_12/2020</t>
  </si>
  <si>
    <t>5.6.9</t>
  </si>
  <si>
    <t>8.2.4</t>
  </si>
  <si>
    <t>PORTA DE ABRIR COM MOLA HIDRÁULICA, EM VIDRO TEMPERADO, 90X210 CM, ESPESSURA 10 MM, INCLUSIVE ACESSÓRIOS. AF_11/2025</t>
  </si>
  <si>
    <t>9.6.7</t>
  </si>
  <si>
    <t>TUBO PVC, SÉRIE R, ÁGUA PLUVIAL, DN 150 MM, FORNECIDO E INSTALADO EM RAMAL DE ENCAMINHAMENTO. AF_06/2022</t>
  </si>
  <si>
    <t>10.1.13</t>
  </si>
  <si>
    <t>JUNTAS DE DERIVACAO EM Y PARA UNIDADES EVAPORADORAS VRF,COM MEDIDAS APROXIMADAS DE ENTRADA 38,1MM E SAIDAS 28,6MM (GAS) E ENTRADA 19,1MM E SAIDAS 15,9</t>
  </si>
  <si>
    <t>10.10.11</t>
  </si>
  <si>
    <t>COMP. Próprio RE BAR, DIÂMETRO DE 3/8", INCLUSIVE CLIPS PARA EMENDA MACAÉ 36</t>
  </si>
  <si>
    <t>5.6.1</t>
  </si>
  <si>
    <t>FABRICAÇÃO, MONTAGEM E DESMONTAGEM DE FÔRMA PARA SAPATA CORRIDA, EM MADEIRA SERRADA, E=25 MM, 4 UTILIZAÇÕES. AF_01/2024</t>
  </si>
  <si>
    <t>2.2.5</t>
  </si>
  <si>
    <t>INSTALACAO E LIGACAO PROVISORIA PARA ABASTECIMENTO DE AGUA E ESGOTAMENTO SANITARIO EM CANTEIRO DE OBRAS,INCLUSIVE ESCAVA CAO,EXCLUSIVE REPOSICAO DA PA</t>
  </si>
  <si>
    <t>9.1.11</t>
  </si>
  <si>
    <t>TUBO, PVC, SOLDÁVEL, DE 32MM, INSTALADO EM RAMAL OU SUB-RAMAL DE ÁGUA - FORNECIMENTO E INSTALAÇÃO. AF_06/2022</t>
  </si>
  <si>
    <t>10.1.7</t>
  </si>
  <si>
    <t xml:space="preserve">COMP. Próprio TUBO EM COBRE RÍGIDO, DN 1"", COM ISOLAMENTO, INSTALADO EM MACAÉ 46 RAMAL DE ALIMENTAÇÃO DE AR-CONDICIONADO COM CONDENSADORA CENTRAL OU </t>
  </si>
  <si>
    <t>9.1.4</t>
  </si>
  <si>
    <t>BOMBA CENTRÍFUGA, TRIFÁSICA, 1 CV OU 0,99 HP, HM 14 A 40 M, Q 0,6 A 8,4 M3/H - FORNECIMENTO E INSTALAÇÃO. AF_12/2020</t>
  </si>
  <si>
    <t>8.3.3</t>
  </si>
  <si>
    <t>COMP. Próprio BISCICLETÁRIO EM AÇO INOX, FIXADO EM PISO INTERTRAVADO,ALT. MACAÉ 11 82CM E LARG. 45CM FORNECIMENTO E INSTALAÇÃO</t>
  </si>
  <si>
    <t>8.3.6</t>
  </si>
  <si>
    <t>GUARDA-CORPO METALICO COM 1,00M DE ALTURA,EM MODULOS DE 1,88 M COM MONTANTES EM CHAPA DE ACO USI-SAC 350, CHUMBADO NO CON CRETO (EXCLUSIVE ESTE),ATRAV</t>
  </si>
  <si>
    <t>10.5.17</t>
  </si>
  <si>
    <t>CHUMBAMENTO LINEAR EM ALVENARIA PARA RAMAIS/DISTRIBUIÇÃO DE INSTALAÇÕES HIDRÁULICAS COM DIÂMETROS MENORES OU IGUAIS A 40 MM. AF_09/2023</t>
  </si>
  <si>
    <t>9.6.5</t>
  </si>
  <si>
    <t>5.5.4</t>
  </si>
  <si>
    <t>12.1.1</t>
  </si>
  <si>
    <t>BOMBA HIDRAULICA CENTRIFUGA,COM MOTOR ELETRICO,POTENCIA DE 2 CV,EXCLUSIVE ACESSORIOS.FORNECIMENTO E COLOCACAO 3%- DESGASTE DE FERRAMENTAS E EPI</t>
  </si>
  <si>
    <t>6.1.5</t>
  </si>
  <si>
    <t>VERGA MOLDADA IN LOCO EM CONCRETO, ESPESSURA DE *20* CM. AF_03/2024</t>
  </si>
  <si>
    <t>5.4.1</t>
  </si>
  <si>
    <t>EXECUÇÃO DE LAJE SOBRE SOLO, ESPESSURA DE 10 CM, FCK = 30 MPA, COM USO DE FORMAS EM MADEIRA SERRADA. AF_09/2021</t>
  </si>
  <si>
    <t>10.1.18</t>
  </si>
  <si>
    <t>COMP. Próprio VÁLVULA DE ESFERA BLOQUEIO COBRE, GBC, 1/2" - FORNECIMENTO E MACAÉ 56 INSTALAÇÃO</t>
  </si>
  <si>
    <t>10.5.5</t>
  </si>
  <si>
    <t>CAIXA ENTERRADA ELÉTRICA RETANGULAR, EM ALVENARIA COM BLOCOS DE CONCRETO, FUNDO COM BRITA, DIMENSÕES INTERNAS: 0,4X0,4X0,4 M. AF_12/2020</t>
  </si>
  <si>
    <t>5.1.6</t>
  </si>
  <si>
    <t>ARMAÇÃO DE BLOCO, SAPATA ISOLADA, VIGA BALDRAME E SAPATA CORRIDA UTILIZANDO AÇO CA-50 DE 12,5 MM - MONTAGEM. AF_01/2024</t>
  </si>
  <si>
    <t>10.1.12</t>
  </si>
  <si>
    <t>JUNTAS DE DERIVACAO EM Y PARA UNIDADES EVAPORADORAS VRF,COM MEDIDAS APROXIMADAS DE ENTRADAS 38,1MM E SAIDA 41,3MM (GAS) E ENTRADAS 19,1/15,9MM E SAIDA</t>
  </si>
  <si>
    <t>10.1.19</t>
  </si>
  <si>
    <t>COMP. Próprio VÁLVULA DE ESFERA BLOQUEIO COBRE, GBC, 5/8" - FORNECIMENTO E MACAÉ 57 INSTALAÇÃO</t>
  </si>
  <si>
    <t>9.2.2</t>
  </si>
  <si>
    <t>TUBO, PVC, SOLDÁVEL, DE 40MM, INSTALADO EM RAMAL DE DISTRIBUIÇÃO DE ÁGUA - FORNECIMENTO E INSTALAÇÃO. AF_06/2022</t>
  </si>
  <si>
    <t>2.2.4</t>
  </si>
  <si>
    <t>FORNECIMENTO E INSTALAÇÃO DE PLACA DE OBRA COM CHAPA GALVANIZADA E ESTRUTURA DE MADEIRA. AF_03/2022_PS</t>
  </si>
  <si>
    <t>10.1.17</t>
  </si>
  <si>
    <t>COMP. Próprio VÁLVULA DE ESFERA BLOQUEIO COBRE, GBC, 3/8" - FORNECIMENTO E MACAÉ 55 INSTALAÇÃO</t>
  </si>
  <si>
    <t>10.1.2</t>
  </si>
  <si>
    <t>TUBO EM COBRE FLEXÍVEL, DN 3/8", COM ISOLAMENTO, INSTALADO EM RAMAL DE ALIMENTAÇÃO DE AR-CONDICIONADO - FORNECIMENTO E INSTALAÇÃO. AF_07/2025</t>
  </si>
  <si>
    <t>4.2.2</t>
  </si>
  <si>
    <t>ARRASAMENTO MECANICO DE ESTACA DE CONCRETO ARMADO, DIAMETROS DE 41 CM A 60 CM. AF_05/2021</t>
  </si>
  <si>
    <t>1.2.6</t>
  </si>
  <si>
    <t>PROJETO EXECUTIVO DE INSTALACAO DE TELEMATICA,CONSIDERANDO O PROJETO BASICO EXISTENTE,PARA PREDIOS ESCOLARES E/OU ADMINISTRATIVOS ACIMA DE 500M2,APRES</t>
  </si>
  <si>
    <t>6.6.7</t>
  </si>
  <si>
    <t>PISO PODOTÁTIL DE ALERTA OU DIRECIONAL, DE CONCRETO, ASSENTADO SOBRE ARGAMASSA. AF_03/2024</t>
  </si>
  <si>
    <t>10.1.16</t>
  </si>
  <si>
    <t>COMP. Próprio VÁLVULA DE ESFERA BLOQUEIO COBRE, GBC, 1/4" - FORNECIMENTO E MACAÉ 54 INSTALAÇÃO</t>
  </si>
  <si>
    <t>12.1.20</t>
  </si>
  <si>
    <t>HIDRANTE SUBTERRÂNEO PREDIAL (COM CURVA LONGA E CAIXA), DN 75 MM - FORNECIMENTO E INSTALAÇÃO. AF_10/2020</t>
  </si>
  <si>
    <t>12.1.21</t>
  </si>
  <si>
    <t>ABRIGO PARA HIDRANTE, 90X60X17CM, COM REGISTRO GLOBO ANGULAR 45 GRAUS 2 1/2", ADAPTADOR STORZ 2 1/2", MANGUEIRA DE INCÊNDIO 20M, REDUÇÃO 2 1/2" X 1 1/</t>
  </si>
  <si>
    <t>10.8.10</t>
  </si>
  <si>
    <t>LUMINÁRIA ARANDELA TIPO MEIA LUA, DE SOBREPOR, COM 1 LÂMPADA LED DE 6 W, SEM REATOR - FORNECIMENTO E INSTALAÇÃO. AF_09/2024</t>
  </si>
  <si>
    <t>10.1.10</t>
  </si>
  <si>
    <t xml:space="preserve">COMP. Próprio TUBO EM COBRE RÍGIDO, DN 1 5/8", COM ISOLAMENTO, INSTALADO EM MACAÉ 49 RAMAL DE ALIMENTAÇÃO DE AR-CONDICIONADO COM CONDENSADORA CENTRAL </t>
  </si>
  <si>
    <t>9.3.3</t>
  </si>
  <si>
    <t>9.1.5</t>
  </si>
  <si>
    <t>BOMBA CENTRÍFUGA, TRIFÁSICA, 1,5 CV OU 1,48 HP, HM 10 A 24 M, Q 6,1 A 21,9 M3/H - FORNECIMENTO E INSTALAÇÃO. AF_12/2020</t>
  </si>
  <si>
    <t>7.3.1</t>
  </si>
  <si>
    <t>PINTURA DE DEMARCAÇÃO DE VAGA COM TINTA EPÓXI, E = 10 CM, APLICAÇÃO MANUAL. AF_05/2021</t>
  </si>
  <si>
    <t>5.5.10</t>
  </si>
  <si>
    <t>ARMAÇÃO DO SISTEMA DE PAREDES DE CONCRETO, EXECUTADA COMO REFORÇO, VERGALHÃO DE 10,0 MM DE DIÂMETRO. AF_12/2024</t>
  </si>
  <si>
    <t>10.9.3</t>
  </si>
  <si>
    <t>9.9.7</t>
  </si>
  <si>
    <t>MICTÓRIO SIFONADO LOUÇA BRANCA - PADRÃO MÉDIO - FORNECIMENTO E INSTALAÇÃO. AF_01/2020</t>
  </si>
  <si>
    <t>8.2.8</t>
  </si>
  <si>
    <t>PORTA DE ALUMINIO ANODIZADO EM BRONZE OU PRETO,TENDO 1 CONTR APINAZIO DIVIDINDO A ESQUADRIA EM 2 VAZIOS PARA VIDRO,EM PER FIS SERIE 25,EXCLUSIVE FECHA</t>
  </si>
  <si>
    <t>6.1.6</t>
  </si>
  <si>
    <t>CONTRAVERGA MOLDADA IN LOCO EM CONCRETO, ESPESSURA DE *20* CM. AF_03/2024</t>
  </si>
  <si>
    <t>10.9.1</t>
  </si>
  <si>
    <t>CAIXA ENTERRADA PARA INSTALAÇÕES TELEFÔNICAS TIPO R1, EM ALVENARIA COM BLOCOS DE CONCRETO, DIMENSÕES INTERNAS: 0,35X0,60X0,60 M, EXCLUINDO TAMPÃO. AF_</t>
  </si>
  <si>
    <t>10.8.5</t>
  </si>
  <si>
    <t>TOMADA MÉDIA DE EMBUTIR (1 MÓDULO), 2P+T 10 A, INCLUINDO SUPORTE E PLACA - FORNECIMENTO E INSTALAÇÃO. AF_03/2023</t>
  </si>
  <si>
    <t>10.7.2</t>
  </si>
  <si>
    <t>COMP. Próprio QUADRO DE DISTRIBUIÇÃO DE ENERGIA EM CHAPA DE AÇO MACAÉ 34 GALVANIZADO, COM BARRAMENTO TRIFÁSICO, PARA 54 DISJUNTORES DIN 225A - FORNECI</t>
  </si>
  <si>
    <t>10.5.2</t>
  </si>
  <si>
    <t>CAIXA RETANGULAR 4" X 4" MÉDIA (1,30 M DO PISO), METÁLICA, INSTALADA EM PAREDE - FORNECIMENTO E INSTALAÇÃO. AF_03/2023</t>
  </si>
  <si>
    <t>5.4.6</t>
  </si>
  <si>
    <t>CONCRETAGEM DE ESCADAS, FCK=25 MPA, COM USO DE BOMBA - LANÇAMENTO, ADENSAMENTO E ACABAMENTO. AF_02/2022_PS</t>
  </si>
  <si>
    <t>10.9.18</t>
  </si>
  <si>
    <t>CAIXA TOMADA PARA PISO ELEVADO+REDE CAT5158x252x37mm SPERONE</t>
  </si>
  <si>
    <t>2.2.6</t>
  </si>
  <si>
    <t>INSTALACAO E LIGACAO PROVISORIA DE ALIMENTACAO DE ENERGIA EL ETRICA,EM BAIXA TENSAO,PARA CANTEIRO DE OBRAS,M3-CHAVE 100A, CARGA 3KW,20CV,EXCLUSIVE O F</t>
  </si>
  <si>
    <t>12.1.10</t>
  </si>
  <si>
    <t xml:space="preserve">JOELHO 90 GRAUS, EM FERRO GALVANIZADO, DN 65 (2 1/2"), CONEXÃO ROSQUEADA, INSTALADO EM REDE DE ALIMENTAÇÃO PARA HIDRANTE - FORNECIMENTO E INSTALAÇÃO. </t>
  </si>
  <si>
    <t>3.2.1</t>
  </si>
  <si>
    <t>DESMATAMENTO E LIMPEZA DE TERRENOS COM TRATOR DE ESTEIRAS CO M POTENCIA EM TORNO DE 200CV 3% - DESGASTE DE FERRAMENTAS E EPI</t>
  </si>
  <si>
    <t>10.5.16</t>
  </si>
  <si>
    <t>RASGO LINEAR MANUAL EM ALVENARIA, PARA ELETRODUTOS, DIÂMETROS MENORES OU IGUAIS A 40 MM. AF_09/2023</t>
  </si>
  <si>
    <t>6.5.2</t>
  </si>
  <si>
    <t>FORRO EM DRYWALL, PARA AMBIENTES COMERCIAIS, INCLUSIVE ESTRUTURA BIRECIONAL DE FIXAÇÃO. AF_08/2023_PS</t>
  </si>
  <si>
    <t>5.5.6</t>
  </si>
  <si>
    <t>10.3.4</t>
  </si>
  <si>
    <t>DUTO ALUMINIZADO FLEXIVEL 100mm 4""</t>
  </si>
  <si>
    <t>9.8.4</t>
  </si>
  <si>
    <t>10.10.8</t>
  </si>
  <si>
    <t>TERMINAL AEREO PARA PARA-RAIO(CAPTOR 1 PONTA)EM LATAO MACICO ,3/8"X600MM,FIXACAO COM ROSCA MECANICA E ABRACADEIRA,INCLUSI VE CAPTOR.FORNECIMENTO E COL</t>
  </si>
  <si>
    <t>8.1.2</t>
  </si>
  <si>
    <t>KIT DE PORTA-PRONTA DE MADEIRA EM ACABAMENTO MELAMÍNICO BRANCO, FOLHA PESADA OU SUPERPESADA, 90X210CM, FIXAÇÃO COM PREENCHIMENTO TOTAL DE ESPUMA EXPAN</t>
  </si>
  <si>
    <t>9.5.2</t>
  </si>
  <si>
    <t>TUBO PVC, SERIE NORMAL, ESGOTO PREDIAL, DN 50 MM, FORNECIDO E INSTALADO EM PRUMADA DE ESGOTO SANITÁRIO OU VENTILAÇÃO. AF_08/2022</t>
  </si>
  <si>
    <t>10.8.6</t>
  </si>
  <si>
    <t>TOMADA MÉDIA DE EMBUTIR (2 MÓDULOS), 2P+T 10 A, INCLUINDO SUPORTE E PLACA - FORNECIMENTO E INSTALAÇÃO. AF_03/2023</t>
  </si>
  <si>
    <t>12.1.14</t>
  </si>
  <si>
    <t>UNIÃO, EM FERRO GALVANIZADO, DN 65 (2 1/2"), CONEXÃO ROSQUEADA, INSTALADO EM REDE DE ALIMENTAÇÃO PARA HIDRANTE - FORNECIMENTO E INSTALAÇÃO. AF_10/2020</t>
  </si>
  <si>
    <t>9.2.6</t>
  </si>
  <si>
    <t>REGISTRO DE GAVETA BRUTO, LATÃO, ROSCÁVEL, 3/4", COM ACABAMENTO E CANOPLA CROMADOS - FORNECIMENTO E INSTALAÇÃO. AF_08/2021</t>
  </si>
  <si>
    <t>10.1.1</t>
  </si>
  <si>
    <t>TUBO EM COBRE FLEXÍVEL, DN 1/4", COM ISOLAMENTO, INSTALADO EM RAMAL DE ALIMENTAÇÃO DE AR-CONDICIONADO - FORNECIMENTO E INSTALAÇÃO. AF_07/2025</t>
  </si>
  <si>
    <t>9.2.34</t>
  </si>
  <si>
    <t>10.6.2</t>
  </si>
  <si>
    <t>CABO DE COBRE FLEXÍVEL ISOLADO, 4 MM², ANTI-CHAMA 0,6/1,0 KV, PARA CIRCUITOS TERMINAIS - FORNECIMENTO E INSTALAÇÃO. AF_03/2023</t>
  </si>
  <si>
    <t>9.6.25</t>
  </si>
  <si>
    <t>Extravasor, sifao/ladrao, de 200mm, para excesso de agua, retirada de un 40.05.0200 impurezas da superficie e manutencao do nivel maximo determinado p</t>
  </si>
  <si>
    <t>12.1.15</t>
  </si>
  <si>
    <t>TÊ, EM FERRO GALVANIZADO, CONEXÃO ROSQUEADA, DN 65 (2 1/2"), INSTALADO EM REDE DE ALIMENTAÇÃO PARA HIDRANTE - FORNECIMENTO E INSTALAÇÃO. AF_10/2020</t>
  </si>
  <si>
    <t>10.6.10</t>
  </si>
  <si>
    <t>CABO DE COBRE FLEXÍVEL ISOLADO, 95 MM², 0,6/1,0 KV, PARA REDE AÉREA DE DISTRIBUIÇÃO DE ENERGIA ELÉTRICA DE BAIXA TENSÃO - FORNECIMENTO E INSTALAÇÃO. A</t>
  </si>
  <si>
    <t>5.5.3</t>
  </si>
  <si>
    <t>9.9.2</t>
  </si>
  <si>
    <t>COMP. Próprio VASO SANITARIO DE LOUCA BRANCA,COM CAIXA MACAÉ 42 ACOPLADA,CONFORMEABNT NBR 9050 PARA ACESSIBILIDADE, PADRAO MEDIO LUXO,RABICHO CROMADO,</t>
  </si>
  <si>
    <t>7.3.2</t>
  </si>
  <si>
    <t>PINTURA DE PISO COM TINTA ACRÍLICA, APLICAÇÃO MANUAL, 2 DEMÃOS, INCLUSO FUNDO PREPARADOR. AF_05/2021</t>
  </si>
  <si>
    <t>9.9.6</t>
  </si>
  <si>
    <t xml:space="preserve">TANQUE DE LOUÇA BRANCA SUSPENSO, 18L OU EQUIVALENTE, INCLUSO SIFÃO TIPO GARRAFA EM METAL CROMADO, VÁLVULA METÁLICA E TORNEIRA DE METAL CROMADO PADRÃO </t>
  </si>
  <si>
    <t>9.7.4</t>
  </si>
  <si>
    <t>JOELHO 90 GRAUS, PVC, SOLDÁVEL, DN 32 MM, INSTALADO EM DRENO DE AR CONDICIONADO - FORNECIMENTO E INSTALAÇÃO. AF_08/2022</t>
  </si>
  <si>
    <t>10.8.1</t>
  </si>
  <si>
    <t>INTERRUPTOR SIMPLES (1 MÓDULO), 10A/250V, INCLUINDO SUPORTE E PLACA - FORNECIMENTO E INSTALAÇÃO. AF_03/2023</t>
  </si>
  <si>
    <t>8.1.6</t>
  </si>
  <si>
    <t>PORTA CORTA-FOGO 90X210X4CM - FORNECIMENTO E INSTALAÇÃO. AF_10/2025</t>
  </si>
  <si>
    <t>10.7.17</t>
  </si>
  <si>
    <t>DISJUNTOR TERMOMAGNÉTICO TRIPOLAR, CORRENTE NOMINAL DE 600A - FORNECIMENTO E INSTALAÇÃO. AF_07/2025</t>
  </si>
  <si>
    <t>12.4.3</t>
  </si>
  <si>
    <t>CENTRAL ALARME INCENDIO ENDERECAVEL CIE 1125 INTELBRAS P/12L</t>
  </si>
  <si>
    <t>9.9.14</t>
  </si>
  <si>
    <t>BARRA DE APOIO RETA, EM ACO INOX POLIDO, COMPRIMENTO 80 CM, FIXADA NA PAREDE - FORNECIMENTO E INSTALAÇÃO. AF_01/2020</t>
  </si>
  <si>
    <t>5.1.1</t>
  </si>
  <si>
    <t>CONCRETO MAGRO PARA LASTRO, TRAÇO 1:4,5:4,5 (EM MASSA SECA DE CIMENTO/ AREIA MÉDIA/ SEIXO ROLADO) - PREPARO MECÂNICO COM BETONEIRA 400 L. AF_05/2021</t>
  </si>
  <si>
    <t>13.1.1</t>
  </si>
  <si>
    <t>IMPERMEABILIZACAO INIBIDORA DO ATAQUE DE RAIZES,COMPOSTA DE ASFALTO MODIFICADO,PLASTIFICANTE,ADITIVOS ESPECIAIS,HERBICID A ATOXICO E SOLVENTES ORGANIC</t>
  </si>
  <si>
    <t>10.8.12</t>
  </si>
  <si>
    <t>LUMINARIA - PERFIL LED EMBUTIR SLIM 2M P/ FITA LED COMPLETA</t>
  </si>
  <si>
    <t>9.9.15</t>
  </si>
  <si>
    <t>BARRA DE APOIO LATERAL ARTICULADA, COM TRAVA, EM ACO INOX POLIDO, FIXADA NA PAREDE - FORNECIMENTO E INSTALAÇÃO. AF_01/2020</t>
  </si>
  <si>
    <t>9.6.17</t>
  </si>
  <si>
    <t>CURVA 90 GRAUS, PVC, SERIE R, ÁGUA PLUVIAL, DN 100 MM, JUNTA ELÁSTICA, FORNECIDO E INSTALADO EM RAMAL DE ENCAMINHAMENTO. AF_06/2022</t>
  </si>
  <si>
    <t>9.7.2</t>
  </si>
  <si>
    <t>TUBO, PVC, SOLDÁVEL, DE 40MM, INSTALADO EM RESERVAÇÃO PREDIAL DE ÁGUA - FORNECIMENTO E INSTALAÇÃO. AF_04/2024</t>
  </si>
  <si>
    <t>10.2.8</t>
  </si>
  <si>
    <t>ASSENTAMENTO DE UNIDADE CONDENSADORA VRF DE 24 A 28 HP,CONFO RME ABNT NBR 16401,(VIDE FORNECIMENTO DO APARELHO NA FAMILIA 18.030),INCLUSIVE BASE DE CO</t>
  </si>
  <si>
    <t>5.3.14</t>
  </si>
  <si>
    <t>ARMAÇÃO DE LAJE DE ESTRUTURA CONVENCIONAL DE CONCRETO ARMADO UTILIZANDO AÇO CA-50 DE 12,5 MM - MONTAGEM. AF_06/2022</t>
  </si>
  <si>
    <t>10.7.14</t>
  </si>
  <si>
    <t>DISJUNTOR TERMOMAGNÉTICO TRIPOLAR, CORRENTE NOMINAL DE 125A - FORNECIMENTO E INSTALAÇÃO. AF_07/2025</t>
  </si>
  <si>
    <t>10.10.3</t>
  </si>
  <si>
    <t>HASTE PARA ATERRAMENTO,DE COBRE DE 3/4" (19MM),COM 2,40M DE COMPRIMENTO.FORNECIMENTO E COLOCACAO 3%-DESGASTE DE FERRAMENTAS E EPI</t>
  </si>
  <si>
    <t>12.4.5</t>
  </si>
  <si>
    <t>ELETRODUTO DE FERRO GALVANIZADO,TIPO PESADO,DIAMETRO DE 3/4" ,INCLUSIVE CONEXOES E EMENDAS,EXCLUSIVE ABERTURA E FECHAMENT O DE RASGO.FORNECIMENTO E AS</t>
  </si>
  <si>
    <t>10.5.13</t>
  </si>
  <si>
    <t>COMP. Próprio ELETRODUTO FLEXÍVEL CORRUGADO, PEAD, DN 150 (6"), PARA REDE MACAÉ 39 ENTERRADA DE DISTRIBUIÇÃO DE ENERGIA ELÉTRICA - FORNECIMENTO E INST</t>
  </si>
  <si>
    <t>3.3.7</t>
  </si>
  <si>
    <t>ATERRO MANUAL DE VALAS COM SOLO ARGILO-ARENOSO. AF_08/2023</t>
  </si>
  <si>
    <t>10.9.19</t>
  </si>
  <si>
    <t>SUPORTE PARAFUSADO COM PLACA DE ENCAIXE 4" X 2" MÉDIO (1,30 M DO PISO) PARA PONTO ELÉTRICO - FORNECIMENTO E INSTALAÇÃO. AF_03/2023</t>
  </si>
  <si>
    <t>6.5.3</t>
  </si>
  <si>
    <t>ACABAMENTOS PARA FORRO (SANCA DE GESSO, MONTADA NA OBRA). AF_08/2023_PS</t>
  </si>
  <si>
    <t>10.7.19</t>
  </si>
  <si>
    <t>DISPOSITIVO DPS CLASSE II, 1 POLO, TENSAO MAXIMA DE 175 V, CORRENTE MAXIMA DE *20* KA (TIPO AC)</t>
  </si>
  <si>
    <t>13.2.3</t>
  </si>
  <si>
    <t>PLANTIO DE ÁRVORE ORNAMENTAL COM ALTURA DE MUDA MAIOR QUE 2,00 M E MENOR OU IGUAL A 4,00 M . AF_07/2024</t>
  </si>
  <si>
    <t>12.1.13</t>
  </si>
  <si>
    <t>NIPLE, EM FERRO GALVANIZADO, DN 65 (2 1/2"), CONEXÃO ROSQUEADA, INSTALADO EM REDE DE ALIMENTAÇÃO PARA HIDRANTE - FORNECIMENTO E INSTALAÇÃO. AF_10/2020</t>
  </si>
  <si>
    <t>10.9.8</t>
  </si>
  <si>
    <t>ELETROCALHA PERFURADA,SEM TAMPA,TIPO "U",200X50MM,TRATAMENTO SUPERFICIAL PRE-ZINCADO A QUENTE,INCLUSIVE CONEXOES,ACESSOR IOS E FIXACAO SUPERIOR.FORNEC</t>
  </si>
  <si>
    <t>12.1.9</t>
  </si>
  <si>
    <t>REGISTRO DE GAVETA BRUTO, LATÃO, ROSCÁVEL, 2 1/2" - FORNECIMENTO E INSTALAÇÃO. AF_08/2021</t>
  </si>
  <si>
    <t>9.9.4</t>
  </si>
  <si>
    <t>COMP. Próprio LAVATORIO DE LOUCA BRANCA,COM COLUNA SUSPENSA,CONFORME MACAÉ 43 ABNT NBR 9050 PARA ACESSIBILIDADE,MEDINDO EM TORNO DE (45,5X35,5) CM,INC</t>
  </si>
  <si>
    <t>9.4.4</t>
  </si>
  <si>
    <t>CAIXA SIFONADA, PVC, DN 100 X 100 X 50 MM, JUNTA ELÁSTICA, FORNECIDA E INSTALADA EM RAMAL DE DESCARGA OU EM RAMAL DE ESGOTO SANITÁRIO. AF_08/2022</t>
  </si>
  <si>
    <t>10.9.2</t>
  </si>
  <si>
    <t>TAMPA PARA CAIXA TIPO R1, EM FERRO FUNDIDO, DIMENSÕES INTERNAS: 0,40 X 0,60 M - FORNECIMENTO E INSTALAÇÃO. AF_12/2020</t>
  </si>
  <si>
    <t>10.7.1</t>
  </si>
  <si>
    <t>QUADRO DE DISTRIBUIÇÃO DE ENERGIA EM CHAPA DE AÇO GALVANIZADO, DE EMBUTIR, COM BARRAMENTO TRIFÁSICO, PARA 30 DISJUNTORES DIN 150A - FORNECIMENTO E INS</t>
  </si>
  <si>
    <t>7.4.2</t>
  </si>
  <si>
    <t>EMASSAMENTO COM MASSA LÁTEX, APLICAÇÃO EM TETO, DUAS DEMÃOS, LIXAMENTO MANUAL. AF_04/2023</t>
  </si>
  <si>
    <t>8.3.11</t>
  </si>
  <si>
    <t>KIT PARA AUTOMACAO DE PORTAO DESLIZANTE (CORRER)</t>
  </si>
  <si>
    <t>9.6.15</t>
  </si>
  <si>
    <t>CURVA 45 LONGA SERIE NORMAL PVC 100mm</t>
  </si>
  <si>
    <t>9.2.1</t>
  </si>
  <si>
    <t>TUBO, PVC, SOLDÁVEL, DE 50MM, INSTALADO EM RAMAL DE DISTRIBUIÇÃO DE ÁGUA - FORNECIMENTO E INSTALAÇÃO. AF_06/2022</t>
  </si>
  <si>
    <t>6.6.12</t>
  </si>
  <si>
    <t>RODAPE 7,5cm VINILICO CURVO FADEMAC</t>
  </si>
  <si>
    <t>9.4.7</t>
  </si>
  <si>
    <t>TUBO PVC, SERIE NORMAL, ESGOTO PREDIAL, DN 50 MM, FORNECIDO E INSTALADO EM RAMAL DE DESCARGA OU RAMAL DE ESGOTO SANITÁRIO. AF_08/2022</t>
  </si>
  <si>
    <t>9.4.10</t>
  </si>
  <si>
    <t>TUBO, PVC OCRE, JUNTA ELÁSTICA, DN 150 MM, PARA COLETOR PREDIAL DE ESGOTO. AF_06/2022</t>
  </si>
  <si>
    <t>9.1.12</t>
  </si>
  <si>
    <t>6.3.7</t>
  </si>
  <si>
    <t>PERFIL DE ACABAMENTO COM BORRACHA TERMOPLÁSTICA m VULCANIZADA CONTÍNUA FLEXÍVEL, PARA JUNTA DE DILATAÇÃO DE EMBUTIR - PAREDE-PAREDE OU FORRO-FORRO</t>
  </si>
  <si>
    <t>9.6.24</t>
  </si>
  <si>
    <t>Freio hidraulico de 200mm para enchimento dos reservatorios de AAC, atraves un 40.05.1050 de fluxo ascendente. Fornecimento.</t>
  </si>
  <si>
    <t>9.4.23</t>
  </si>
  <si>
    <t>JUNÇÃO SIMPLES, PVC, SERIE NORMAL, ESGOTO PREDIAL, DN 100 X 100 MM, JUNTA ELÁSTICA, FORNECIDO E INSTALADO EM RAMAL DE DESCARGA OU RAMAL DE ESGOTO SANI</t>
  </si>
  <si>
    <t>9.3.24</t>
  </si>
  <si>
    <t>9.9.3</t>
  </si>
  <si>
    <t>ASSENTO SANITÁRIO CONVENCIONAL - FORNECIMENTO E INSTALACAO. AF_01/2020</t>
  </si>
  <si>
    <t>10.7.16</t>
  </si>
  <si>
    <t>DISJUNTOR TERMOMAGNÉTICO TRIPOLAR, CORRENTE NOMINAL DE 400A - FORNECIMENTO E INSTALAÇÃO. AF_07/2025</t>
  </si>
  <si>
    <t>9.4.6</t>
  </si>
  <si>
    <t>TUBO PVC, SERIE NORMAL, ESGOTO PREDIAL, DN 40 MM, FORNECIDO E INSTALADO EM RAMAL DE DESCARGA OU RAMAL DE ESGOTO SANITÁRIO. AF_08/2022</t>
  </si>
  <si>
    <t>12.1.3</t>
  </si>
  <si>
    <t>QUADRO DE COMANDO PARA SISTEMA DE PRESSU RIZACAO DE INCENDIO PARA DUAS BOMBAS DE 5,00CV-250V, DE 30 A 50A</t>
  </si>
  <si>
    <t>9.7.3</t>
  </si>
  <si>
    <t>JOELHO 45 GRAUS, PVC, SOLDÁVEL, DN 32 MM, INSTALADO EM DRENO DE AR CONDICIONADO - FORNECIMENTO E INSTALAÇÃO. AF_08/2022</t>
  </si>
  <si>
    <t>6.8.4</t>
  </si>
  <si>
    <t>PEÇA RETANGULAR PRÉ-MOLDADA, VOLUME DE CONCRETO ACIMA DE 100 LITROS, TAXA DE AÇO APROXIMADA DE 30KG/M³. AF_03/2024</t>
  </si>
  <si>
    <t>5.4.4</t>
  </si>
  <si>
    <t>ARMAÇÃO DE ESCADA, DE UMA ESTRUTURA CONVENCIONAL DE CONCRETO ARMADO UTILIZANDO AÇO CA-50 DE 6,3 MM - MONTAGEM. AF_11/2020</t>
  </si>
  <si>
    <t>9.6.18</t>
  </si>
  <si>
    <t>CURVA 90 COLETORA ESGOTO PVC/PB DN 250mm</t>
  </si>
  <si>
    <t>9.9.16</t>
  </si>
  <si>
    <t>PUXADOR PARA PCD, FIXADO NA PORTA - FORNECIMENTO E INSTALAÇÃO. AF_01/2020</t>
  </si>
  <si>
    <t>9.7.11</t>
  </si>
  <si>
    <t>TUBO DE ESPUMA DE POLIETILENO EXPANDIDO FLEXIVEL PARA ISOLAMENTO TERMICO DE TUBULACAO DE AR CONDICIONADO, AGUA QUENTE, DN 1 1/2", E= 10 MM</t>
  </si>
  <si>
    <t>9.2.10</t>
  </si>
  <si>
    <t>JOELHO 90 GRAUS, PVC, SOLDÁVEL, DN 25MM, INSTALADO EM RAMAL OU SUB-RAMAL DE ÁGUA - FORNECIMENTO E INSTALAÇÃO. AF_06/2022</t>
  </si>
  <si>
    <t>10.9.5</t>
  </si>
  <si>
    <t>CAIXA DE PASSAGEM A PROVA DE UMIDADE EM ALUMINIO 10X10X6CM</t>
  </si>
  <si>
    <t>FDE</t>
  </si>
  <si>
    <t>9.2.33</t>
  </si>
  <si>
    <t>RASGO LINEAR MECANIZADO EM ALVENARIA, PARA RAMAIS/ DISTRIBUIÇÃO DE INSTALAÇÕES HIDRÁULICAS, DIÂMETROS MENORES OU IGUAIS A 40 MM. AF_09/2023</t>
  </si>
  <si>
    <t>10.7.6</t>
  </si>
  <si>
    <t>DISJUNTOR MONOPOLAR TIPO DIN, CORRENTE NOMINAL DE 10A - FORNECIMENTO E INSTALAÇÃO. AF_07/2025</t>
  </si>
  <si>
    <t>9.4.24</t>
  </si>
  <si>
    <t>JUNÇÃO DE REDUÇÃO INVERTIDA, PVC, SÉRIE NORMAL, ESGOTO PREDIAL, DN 100 X 50 MM, JUNTA ELÁSTICA, FORNECIDO E INSTALADO EM RAMAL DE DESCARGA OU RAMAL DE</t>
  </si>
  <si>
    <t>12.1.7</t>
  </si>
  <si>
    <t>VÁLVULA DE RETENÇÃO VERTICAL, DE BRONZE, ROSCÁVEL, 2 1/2" - FORNECIMENTO E INSTALAÇÃO. AF_08/2021</t>
  </si>
  <si>
    <t>9.4.16</t>
  </si>
  <si>
    <t>JOELHO 90 GRAUS, PVC, SERIE NORMAL, ESGOTO PREDIAL, DN 100 MM, JUNTA ELÁSTICA, FORNECIDO E INSTALADO EM RAMAL DE DESCARGA OU RAMAL DE ESGOTO SANITÁRIO</t>
  </si>
  <si>
    <t>9.9.12</t>
  </si>
  <si>
    <t>BEBEDOURO PURIFICADOR,DE COLUNA,COM ACESSIBILIDADE,CONFORME ABNT NBR 9050,EM ACO INOXIDAVEL,MODELO PRESSAO,COM 2 TORNEIR AS,VAZAO MINIMA DE 30L/H,CONF</t>
  </si>
  <si>
    <t>12.2.2</t>
  </si>
  <si>
    <t>PINTURA DE SINALIZACAO DE SOLO PARA EQUIPAMENTOS DE COMBATE A INCENDIO (EXTINTORES E HIDRANTES),EM QUADRADOS VERMELHOS D E (0,70X0,70)M E BORDAS AMARE</t>
  </si>
  <si>
    <t>9.4.19</t>
  </si>
  <si>
    <t>CURVA CURTA 90 GRAUS, PVC, SERIE NORMAL, ESGOTO PREDIAL, DN 100 MM, JUNTA ELÁSTICA, FORNECIDO E INSTALADO EM RAMAL DE DESCARGA OU RAMAL DE ESGOTO SANI</t>
  </si>
  <si>
    <t>9.4.5</t>
  </si>
  <si>
    <t>CAIXA SIFONADA, PVC, DN 150 X 185 X 75 MM, JUNTA ELÁSTICA, FORNECIDA E INSTALADA EM RAMAL DE DESCARGA OU EM RAMAL DE ESGOTO SANITÁRIO. AF_08/2022</t>
  </si>
  <si>
    <t>10.8.13</t>
  </si>
  <si>
    <t>BALIZADOR DE SOLO LED MINI IP67 REDONDO STH8703/AB STELLA</t>
  </si>
  <si>
    <t>10.7.18</t>
  </si>
  <si>
    <t>DISPOSITIVO DR, 2 POLOS, SENSIBILIDADE DE 30 MA, CORRENTE DE 25 A, TIPO AC</t>
  </si>
  <si>
    <t>12.1.22</t>
  </si>
  <si>
    <t>CONJUNTO DE MANGUEIRA PARA COMBATE A INCÊNDIO EM FIBRA DE POLIESTER PURA, COM 1.1/2", REVESTIDA INTERNAMENTE, COMPRIMENTO DE 15M - FORNECIMENTO E INST</t>
  </si>
  <si>
    <t>9.2.30</t>
  </si>
  <si>
    <t>JOELHO 90 GRAUS COM BUCHA DE LATÃO, PVC, SOLDÁVEL, DN 25MM, X 1/2 INSTALADO EM RAMAL OU SUB-RAMAL DE ÁGUA - FORNECIMENTO E INSTALAÇÃO. AF_06/2022</t>
  </si>
  <si>
    <t>12.3.1</t>
  </si>
  <si>
    <t>LUMINÁRIA DE EMERGÊNCIA, COM 30 LÂMPADAS LED DE 2 W, SEM REATOR - FORNECIMENTO E INSTALAÇÃO. AF_09/2024</t>
  </si>
  <si>
    <t>5.4.5</t>
  </si>
  <si>
    <t>ARMAÇÃO DE ESCADA, DE UMA ESTRUTURA CONVENCIONAL DE CONCRETO ARMADO UTILIZANDO AÇO CA-50 DE 8,0 MM - MONTAGEM. AF_11/2020</t>
  </si>
  <si>
    <t>10.9.17</t>
  </si>
  <si>
    <t>Box reto em alumínio de 1" un</t>
  </si>
  <si>
    <t>ORSE</t>
  </si>
  <si>
    <t>8.2.2</t>
  </si>
  <si>
    <t>FERRAGENS PARA PAINEIS FIXOS DE VIDRO TEMPERADO DE 10MM(CONJ UNTO COMPLETO),CONSTANDO DE FORNECIMENTO SEM COLOCACAO(ESTA INCLUIDA NO FORNECIMENTO E CO</t>
  </si>
  <si>
    <t>12.4.4</t>
  </si>
  <si>
    <t>CONDULETE ALUMINIO ""X"" 1.1/4"" COM TAMPA</t>
  </si>
  <si>
    <t>10.2.7</t>
  </si>
  <si>
    <t>ASSENTAMENTO DE UNIDADE CONDENSADORA VRF DE 14 A 22 HP,CONFO RME ABNT NBR 16401,(VIDE FORNECIMENTO DO APARELHO NA FAMILIA 18.030),INCLUSIVE BASE DE CO</t>
  </si>
  <si>
    <t>12.1.23</t>
  </si>
  <si>
    <t>FIXAÇÃO DE TUBOS VERTICAIS DE PVC ÁGUA, PVC ESGOTO, PVC ÁGUA PLUVIAL, CPVC, PPR, COBRE OU AÇO, DIÂMETROS MAIORES QUE 40 MM E MENORES OU IGUAIS A 75 MM</t>
  </si>
  <si>
    <t>12.1.8</t>
  </si>
  <si>
    <t>VÁLVULA DE RETENÇÃO HORIZONTAL, DE BRONZE, ROSCÁVEL, 2 1/2" - FORNECIMENTO E INSTALAÇÃO. AF_08/2021</t>
  </si>
  <si>
    <t>9.5.11</t>
  </si>
  <si>
    <t>TE, PVC, SERIE NORMAL, ESGOTO PREDIAL, DN 50 X 50 MM, JUNTA ELÁSTICA, FORNECIDO E INSTALADO EM PRUMADA DE ESGOTO SANITÁRIO OU VENTILAÇÃO. AF_08/2022</t>
  </si>
  <si>
    <t>13.1.3</t>
  </si>
  <si>
    <t>ENCHIMENTO DE BRITA PARA DRENO, LANÇAMENTO MANUAL. AF_07/2021</t>
  </si>
  <si>
    <t>12.4.7</t>
  </si>
  <si>
    <t>9.6.20</t>
  </si>
  <si>
    <t>LUVA DE CORRER, PVC, SERIE R, ÁGUA PLUVIAL, DN 100 MM, JUNTA ELÁSTICA, FORNECIDO E INSTALADO EM RAMAL DE ENCAMINHAMENTO. AF_06/2022</t>
  </si>
  <si>
    <t>10.10.1</t>
  </si>
  <si>
    <t>CAIXA ENTERRADA ELÉTRICA RETANGULAR, EM CONCRETO PRÉ- MOLDADO, FUNDO COM BRITA, DIMENSÕES INTERNAS: 0,3X0,3X0,3 M. AF_12/2020</t>
  </si>
  <si>
    <t>5.4.3</t>
  </si>
  <si>
    <t>ARMAÇÃO DE ESCADA, DE UMA ESTRUTURA CONVENCIONAL DE CONCRETO ARMADO UTILIZANDO AÇO CA-60 DE 5,0 MM - MONTAGEM. AF_11/2020</t>
  </si>
  <si>
    <t>12.4.6</t>
  </si>
  <si>
    <t>CABO DE COBRE BLINDADO C/FITA POLIESTER P/ ALARME INC.3X1,50</t>
  </si>
  <si>
    <t>3.3.5</t>
  </si>
  <si>
    <t>ESCAVAÇÃO MECANIZADA DE VALA COM PROF. MAIOR QUE 1,5 M ATÉ 3,0 M (MÉDIA MONTANTE E JUSANTE/UMA COMPOSIÇÃO POR TRECHO),COM ESCAVADEIRA (1,2 M3),LARG. D</t>
  </si>
  <si>
    <t>10.10.12</t>
  </si>
  <si>
    <t>COMP. Próprio CAIXA DE EQUALIZAÇÃO DE POTENCIAIS PARA USO INTERNO E MACAÉ 37 EXTERNO COM 11 TERMINAIS PARA ATERRAMENTO (BEP), EM AÇO</t>
  </si>
  <si>
    <t>10.5.25</t>
  </si>
  <si>
    <t>ELETRODUTO RÍGIDO ROSCÁVEL, PVC, DN 85 MM (3"), PARA REDE ENTERRADA DE DISTRIBUIÇÃO DE ENERGIA ELÉTRICA - FORNECIMENTO E INSTALAÇÃO. AF_12/2021</t>
  </si>
  <si>
    <t>10.5.15</t>
  </si>
  <si>
    <t>CHAVE DE BOIA AUTOMÁTICA SUPERIOR/INFERIOR 15A/250V - FORNECIMENTO E INSTALAÇÃO. AF_12/2020</t>
  </si>
  <si>
    <t>10.1.20</t>
  </si>
  <si>
    <t>COMP. Próprio VÁLVULA DE ESFERA BLOQUEIO COBRE, GBC, 3/4" - FORNECIMENTO E MACAÉ 58 INSTALAÇÃO</t>
  </si>
  <si>
    <t>9.6.22</t>
  </si>
  <si>
    <t>RALO DE COBERTURA SEMI-ESFERICO(TIPO ABACAXI),COM 4".FORNECI MENTO E COLOCACAO 3%-DESGASTE DE FERRAMENTAS E EPI</t>
  </si>
  <si>
    <t>10.9.10</t>
  </si>
  <si>
    <t>MANGUEIRA "SEAL TUBE" COM CAPA ALMA,DIAMETRO DE 1.1/4".FORNE CIMENTO E COLOCACAO 3%-DESGASTE DE FERRAMENTAS E EPI</t>
  </si>
  <si>
    <t>10.5.21</t>
  </si>
  <si>
    <t>ELETRODUTO RÍGIDO ROSCÁVEL, PVC, DN 40 MM (1 1/4"), PARA CIRCUITOS TERMINAIS, INSTALADO EM FORRO - FORNECIMENTO E INSTALAÇÃO. AF_03/2023</t>
  </si>
  <si>
    <t>7.4.3</t>
  </si>
  <si>
    <t>PINTURA LÁTEX ACRÍLICA PREMIUM, APLICAÇÃO MANUAL EM TETO, DUAS DEMÃOS. AF_04/2023</t>
  </si>
  <si>
    <t>9.4.22</t>
  </si>
  <si>
    <t>CURVA CURTA 90 GRAUS, PVC, SERIE NORMAL, ESGOTO PREDIAL, DN 40 MM, JUNTA SOLDÁVEL, FORNECIDO E INSTALADO EM RAMAL DE DESCARGA OU RAMAL DE ESGOTO SANIT</t>
  </si>
  <si>
    <t>9.1.3</t>
  </si>
  <si>
    <t>ABRIGO PARA HIDROMETRO DE 1/2" OU 3/4",NAS DIMENSOES DE (0,4 5X0,12X0,42)M,EMBUTIDO NO MURO,REVESTIDO COM ARGAMASSA DE CI MENTO E SAIBRO,NO TRACO 1:6,</t>
  </si>
  <si>
    <t>9.2.31</t>
  </si>
  <si>
    <t>TÊ COM BUCHA DE LATÃO NA BOLSA CENTRAL, PVC, SOLDÁVEL, DN 25MM X 1/2, INSTALADO EM RAMAL OU SUB-RAMAL DE ÁGUA - FORNECIMENTO E INSTALAÇÃO. AF_06/2022</t>
  </si>
  <si>
    <t>10.6.8</t>
  </si>
  <si>
    <t>CABO DE COBRE FLEXÍVEL ISOLADO, 35 MM², 0,6/1,0 KV, PARA REDE AÉREA DE DISTRIBUIÇÃO DE ENERGIA ELÉTRICA DE BAIXA TENSÃO - FORNECIMENTO E INSTALAÇÃO. A</t>
  </si>
  <si>
    <t>9.6.4</t>
  </si>
  <si>
    <t>GRELHA FERRO FUNDIDO 30x30cm</t>
  </si>
  <si>
    <t>10.10.7</t>
  </si>
  <si>
    <t>CONJUNTO DE ESTAIAMENTO RIGIDO PARA ATERRAMENTO</t>
  </si>
  <si>
    <t>9.6.12</t>
  </si>
  <si>
    <t>JOELHO 90 GRAUS, PVC, SERIE R, ÁGUA PLUVIAL, DN 100 MM, JUNTA ELÁSTICA, FORNECIDO E INSTALADO EM RAMAL DE ENCAMINHAMENTO. AF_06/2022</t>
  </si>
  <si>
    <t>9.1.38</t>
  </si>
  <si>
    <t>TAMPA ACESSO PARA VEDACAO DE CAIXA D'AGUA</t>
  </si>
  <si>
    <t>9.9.8</t>
  </si>
  <si>
    <t>CUBA DE EMBUTIR DE AÇO INOXIDÁVEL MÉDIA, INCLUSO VÁLVULA TIPO AMERICANA E SIFÃO TIPO GARRAFA EM METAL CROMADO - FORNECIMENTO E INSTALAÇÃO. AF_01/2020</t>
  </si>
  <si>
    <t>5.1.9</t>
  </si>
  <si>
    <t>ARMAÇÃO DE SAPATA ISOLADA, VIGA BALDRAME E SAPATA CORRIDA UTILIZANDO AÇO CA-50 DE 10 MM - MONTAGEM. AF_01/2024</t>
  </si>
  <si>
    <t>7.2.1</t>
  </si>
  <si>
    <t>LIXAMENTO MANUAL EM SUPERFÍCIES METÁLICAS EM OBRA. AF_01/2020</t>
  </si>
  <si>
    <t>9.1.15</t>
  </si>
  <si>
    <t>REGISTRO DE ESFERA, PVC, SOLDÁVEL, COM VOLANTE, DN 32 MM - FORNECIMENTO E INSTALAÇÃO. AF_08/2021</t>
  </si>
  <si>
    <t>8.2.10</t>
  </si>
  <si>
    <t>PUXADOR TUBULAR TIPO ALCA DUPLO INOX ESCOVADO 30CM</t>
  </si>
  <si>
    <t>3.3.2</t>
  </si>
  <si>
    <t>PREPARO DE FUNDO DE VALA COM LARGURA MENOR QUE 1,5 M (ACERTO DO SOLO NATURAL). AF_08/2020</t>
  </si>
  <si>
    <t>10.7.11</t>
  </si>
  <si>
    <t>DISJUNTOR TRIPOLAR TIPO DIN, CORRENTE NOMINAL DE 10A - FORNECIMENTO E INSTALAÇÃO. AF_07/2025</t>
  </si>
  <si>
    <t>13.1.2</t>
  </si>
  <si>
    <t>GEOTÊXTIL NÃO TECIDO 100% POLIÉSTER, RESISTÊNCIA A TRAÇÃO DE 9 KN/M (RT - 9), INSTALADO EM DRENO - FORNECIMENTO E INSTALAÇÃO. AF_07/2021</t>
  </si>
  <si>
    <t>5.5.11</t>
  </si>
  <si>
    <t>ARMAÇÃO DO SISTEMA DE PAREDES DE CONCRETO, EXECUTADA COMO REFORÇO, VERGALHÃO DE 12,5 MM DE DIÂMETRO. AF_12/2024</t>
  </si>
  <si>
    <t>12.3.2</t>
  </si>
  <si>
    <t>PLACA FOTOLUMINESCENTE DE SINALIZACAO DE SEGURANCA CONTRA IN CENDIO,PARA SAIDA DE EMERGENCIA,EM PVC ANTICHAMA,DIMENSOES A PROXIMADAS DE (20X40)CM,CONF</t>
  </si>
  <si>
    <t>6.6.9</t>
  </si>
  <si>
    <t>PERFIL DE ACABAMENTO COM BORRACHA TERMOPLÁSTICA m VULCANIZADA CONTÍNUA FLEXÍVEL, PARA JUNTA DE DILATAÇÃO DE EMBUTIR - PISO-PISO</t>
  </si>
  <si>
    <t>12.1.2</t>
  </si>
  <si>
    <t>CHAVE BLINDADA,TRIPOLAR,DE 250V,DE 30A.FORNECIMENTO E COLOCA CAO 3%-DESGASTE DE FERRAMENTAS E EPI</t>
  </si>
  <si>
    <t>9.2.28</t>
  </si>
  <si>
    <t>ADAPTADOR CURTO COM BOLSA E ROSCA PARA REGISTRO, PVC, SOLDÁVEL, DN 25MM X 3/4, INSTALADO EM RAMAL OU SUB-RAMAL DE ÁGUA - FORNECIMENTO E INSTALAÇÃO. AF</t>
  </si>
  <si>
    <t>9.5.5</t>
  </si>
  <si>
    <t>JOELHO 90 GRAUS, PVC, SERIE NORMAL, ESGOTO PREDIAL, DN 50 MM, JUNTA ELÁSTICA, FORNECIDO E INSTALADO EM PRUMADA DE ESGOTO SANITÁRIO OU VENTILAÇÃO. AF_0</t>
  </si>
  <si>
    <t>9.4.18</t>
  </si>
  <si>
    <t>JOELHO 90 GRAUS, PVC, SERIE NORMAL, ESGOTO PREDIAL, DN 40 MM, JUNTA SOLDÁVEL, FORNECIDO E INSTALADO EM RAMAL DE DESCARGA OU RAMAL DE ESGOTO SANITÁRIO.</t>
  </si>
  <si>
    <t>9.5.6</t>
  </si>
  <si>
    <t>CURVA CURTA 90 GRAUS, PVC, SERIE NORMAL, ESGOTO PREDIAL, DN 50 MM, JUNTA ELÁSTICA, FORNECIDO E INSTALADO EM PRUMADA DE ESGOTO SANITÁRIO OU VENTILAÇÃO.</t>
  </si>
  <si>
    <t>9.1.39</t>
  </si>
  <si>
    <t>5.2.3</t>
  </si>
  <si>
    <t>9.5.4</t>
  </si>
  <si>
    <t>JOELHO 45 GRAUS, PVC, SERIE NORMAL, ESGOTO PREDIAL, DN 50 MM, JUNTA ELÁSTICA, FORNECIDO E INSTALADO EM PRUMADA DE ESGOTO SANITÁRIO OU VENTILAÇÃO. AF_0</t>
  </si>
  <si>
    <t>9.4.11</t>
  </si>
  <si>
    <t>CURVA LONGA, 45 GRAUS, PVC OCRE, JUNTA ELÁSTICA, DN 100 MM, PARA COLETOR PREDIAL DE ESGOTO. AF_06/2022</t>
  </si>
  <si>
    <t>9.2.5</t>
  </si>
  <si>
    <t>REGISTRO DE ESFERA, PVC, SOLDÁVEL, COM VOLANTE, DN 50 MM - FORNECIMENTO E INSTALAÇÃO. AF_08/2021</t>
  </si>
  <si>
    <t>9.4.12</t>
  </si>
  <si>
    <t>JOELHO 45 GRAUS, PVC, SERIE NORMAL, ESGOTO PREDIAL, DN 100 MM, JUNTA ELÁSTICA, FORNECIDO E INSTALADO EM RAMAL DE DESCARGA OU RAMAL DE ESGOTO SANITÁRIO</t>
  </si>
  <si>
    <t>9.2.21</t>
  </si>
  <si>
    <t>TE, PVC, SOLDÁVEL, DN 25MM, INSTALADO EM RAMAL DE DISTRIBUIÇÃO DE ÁGUA - FORNECIMENTO E INSTALAÇÃO. AF_06/2022</t>
  </si>
  <si>
    <t>9.3.1</t>
  </si>
  <si>
    <t>9.9.11</t>
  </si>
  <si>
    <t>CHUVEIRO ELÉTRICO COMUM CORPO PLÁSTICO, TIPO DUCHA - FORNECIMENTO E INSTALAÇÃO. AF_01/2020</t>
  </si>
  <si>
    <t>9.1.23</t>
  </si>
  <si>
    <t>JOELHO 90 GRAUS, PVC, SOLDÁVEL, DN 32MM, INSTALADO EM RAMAL OU SUB-RAMAL DE ÁGUA - FORNECIMENTO E INSTALAÇÃO. AF_06/2022</t>
  </si>
  <si>
    <t>10.9.11</t>
  </si>
  <si>
    <t>ELETRODUTO FLEXÍVEL CORRUGADO, PEAD, DN 63 (2"), PARA REDE ENTERRADA DE DISTRIBUIÇÃO DE ENERGIA ELÉTRICA - FORNECIMENTO E INSTALAÇÃO. AF_12/2021</t>
  </si>
  <si>
    <t>9.1.9</t>
  </si>
  <si>
    <t>9.4.14</t>
  </si>
  <si>
    <t>JOELHO 45 GRAUS, PVC, SERIE NORMAL, ESGOTO PREDIAL, DN 50 MM, JUNTA ELÁSTICA, FORNECIDO E INSTALADO EM RAMAL DE DESCARGA OU RAMAL DE ESGOTO SANITÁRIO.</t>
  </si>
  <si>
    <t>9.7.9</t>
  </si>
  <si>
    <t>TE, PVC, SOLDÁVEL, DN 32 MM, INSTALADO EM DRENO DE AR CONDICIONADO - FORNECIMENTO E INSTALAÇÃO. AF_08/2022</t>
  </si>
  <si>
    <t>8.1.8</t>
  </si>
  <si>
    <t>FECHADURA DE EMBUTIR PARA PORTA DE BANHEIRO, COMPLETA, ACABAMENTO PADRÃO MÉDIO, INCLUSO EXECUÇÃO DE FURO - FORNECIMENTO E INSTALAÇÃO. AF_12/2019</t>
  </si>
  <si>
    <t>12.1.6</t>
  </si>
  <si>
    <t>ADAPTADOR FERRO GALV. P/CAIXA D'AGUA DE CONCRETO 2""x200mm</t>
  </si>
  <si>
    <t>3.3.6</t>
  </si>
  <si>
    <t>PREPARO DE FUNDO DE VALA COM LARGURA MAIOR OU IGUAL A 1,5 M E MENOR QUE 2,5 M, COM CAMADA DE BRITA, LANÇAMENTO MECANIZADO. AF_08/2020</t>
  </si>
  <si>
    <t>9.1.35</t>
  </si>
  <si>
    <t>COMP. Próprio CONTROLADOR AUTOMÁTICO DE PRESSÃO, 1”; FORNECIMENTO E MACAÉ 1 INSTALAÇÃO</t>
  </si>
  <si>
    <t>9.6.19</t>
  </si>
  <si>
    <t>JUNÇÃO SIMPLES, PVC, SERIE R, ÁGUA PLUVIAL, DN 150 X 100 MM, JUNTA ELÁSTICA, FORNECIDO E INSTALADO EM RAMAL DE ENCAMINHAMENTO. AF_06/2022</t>
  </si>
  <si>
    <t>10.3.6</t>
  </si>
  <si>
    <t>GRELHA FIXA COM COLARINHO EM POLIESTIRENO BRANCA COM TELA S200 8"</t>
  </si>
  <si>
    <t>3.2.5</t>
  </si>
  <si>
    <t>REMOCAO DE ESPECIES VEGETAIS,PORTE MUDA (ATE 2M DE ALTURA), INCLUSIVE CARGA,DESCARGA E TRANSPORTE DO MATERIAL ATE 30KM 3%-DESGASTE DE FERRAMENTAS E EP</t>
  </si>
  <si>
    <t>10.7.15</t>
  </si>
  <si>
    <t>DISJUNTOR TERMOMAGNETICO,TRIPOLAR,DE 125 A 160A,50KA,MODELO CAIXA MOLDADA,TIPO C.FORNECIMENTO E COLOCACAO 3%-DESGASTE DE FERRAMENTAS E EPI</t>
  </si>
  <si>
    <t>12.1.12</t>
  </si>
  <si>
    <t>LUVA, EM FERRO GALVANIZADO, DN 65 (2 1/2"), CONEXÃO ROSQUEADA, INSTALADO EM REDE DE ALIMENTAÇÃO PARA HIDRANTE - FORNECIMENTO E INSTALAÇÃO. AF_10/2020</t>
  </si>
  <si>
    <t>9.2.17</t>
  </si>
  <si>
    <t>LUVA, PVC, SOLDÁVEL, DN 40MM, INSTALADO EM RAMAL DE DISTRIBUIÇÃO DE ÁGUA - FORNECIMENTO E INSTALAÇÃO. AF_06/2022</t>
  </si>
  <si>
    <t>9.2.20</t>
  </si>
  <si>
    <t>TÊ, PVC, SOLDÁVEL, DN 40 MM INSTALADO EM RESERVAÇÃO PREDIAL DE ÁGUA - FORNECIMENTO E INSTALAÇÃO. AF_04/2024</t>
  </si>
  <si>
    <t>12.1.11</t>
  </si>
  <si>
    <t>CURVA 90 GRAUS, EM AÇO, CONEXÃO SOLDADA, DN 65 (2 1/2"), INSTALADO EM REDE DE ALIMENTAÇÃO PARA HIDRANTE - FORNECIMENTO E INSTALAÇÃO. AF_10/2020</t>
  </si>
  <si>
    <t>10.5.4</t>
  </si>
  <si>
    <t>9.1.1</t>
  </si>
  <si>
    <t>HIDROMETRO UNIJATO / MEDIDOR DE AGUA, DN 3/4", VAZAO MAXIMA DE 5 M3/H, PARA AGUA POTAVEL FRIA, RELOJOARIA PLANA, CLASSE B, HORIZONTAL (SEM CONEXOES)0,</t>
  </si>
  <si>
    <t>9.7.8</t>
  </si>
  <si>
    <t>LUVA, PVC, SOLDÁVEL, DN 32 MM, INSTALADO EM DRENO DE AR CONDICIONADO - FORNECIMENTO E INSTALAÇÃO. AF_08/2022</t>
  </si>
  <si>
    <t>10.5.12</t>
  </si>
  <si>
    <t>10.9.12</t>
  </si>
  <si>
    <t>ELETRODUTO RÍGIDO SOLDÁVEL, PVC, DN 32 MM (1"), APARENTE - FORNECIMENTO E INSTALAÇÃO. AF_10/2022</t>
  </si>
  <si>
    <t>9.2.25</t>
  </si>
  <si>
    <t>BUCHA DE REDUÇÃO, LONGA, PVC, SOLDÁVEL, DN 40 X 25 MM, INSTALADO EM RAMAL DE DISTRIBUIÇÃO DE ÁGUA - FORNECIMENTO E INSTALAÇÃO. AF_06/2022</t>
  </si>
  <si>
    <t>9.2.7</t>
  </si>
  <si>
    <t>REGISTRO DE PRESSÃO BRUTO, LATÃO, ROSCÁVEL, 3/4", COM ACABAMENTO E CANOPLA CROMADOS - FORNECIMENTO E INSTALAÇÃO. AF_08/2021</t>
  </si>
  <si>
    <t>10.5.22</t>
  </si>
  <si>
    <t>ELETRODUTO RÍGIDO ROSCÁVEL, PVC, DN 50 MM (1 1/2"), PARA REDE ENTERRADA DE DISTRIBUIÇÃO DE ENERGIA ELÉTRICA - FORNECIMENTO E INSTALAÇÃO. AF_12/2021</t>
  </si>
  <si>
    <t>10.5.26</t>
  </si>
  <si>
    <t>ELETRODUTO GALVANIZADO NBR 5597 80mm 3""</t>
  </si>
  <si>
    <t>9.1.7</t>
  </si>
  <si>
    <t>VÁLVULA DE RETENÇÃO VERTICAL, DE BRONZE, ROSCÁVEL, 2" - FORNECIMENTO E INSTALAÇÃO. AF_08/2021</t>
  </si>
  <si>
    <t>9.6.21</t>
  </si>
  <si>
    <t>REDUÇÃO EXCÊNTRICA, PVC, SERIE R, ÁGUA PLUVIAL, DN 150 X 100 MM, JUNTA ELÁSTICA, FORNECIDO E INSTALADO EM RAMAL DE ENCAMINHAMENTO. AF_06/2022</t>
  </si>
  <si>
    <t>10.8.8</t>
  </si>
  <si>
    <t>TOMADA MÉDIA DE EMBUTIR (1 MÓDULO), 2P+T 20 A, INCLUINDO SUPORTE E PLACA - FORNECIMENTO E INSTALAÇÃO. AF_03/2023</t>
  </si>
  <si>
    <t>9.2.18</t>
  </si>
  <si>
    <t>LUVA, PVC, SOLDÁVEL, DN 25MM, INSTALADO EM RAMAL OU SUB-RAMAL DE ÁGUA - FORNECIMENTO E INSTALAÇÃO. AF_06/2022</t>
  </si>
  <si>
    <t>9.2.19</t>
  </si>
  <si>
    <t>TE, PVC, SOLDÁVEL, DN 50MM, INSTALADO EM RAMAL DE DISTRIBUIÇÃO DE ÁGUA - FORNECIMENTO E INSTALAÇÃO. AF_06/2022</t>
  </si>
  <si>
    <t>9.6.14</t>
  </si>
  <si>
    <t>CURVA 45 LONGA SERIE NORMAL PVC 150mm</t>
  </si>
  <si>
    <t>9.1.2</t>
  </si>
  <si>
    <t>KIT CAVALETE PARA MEDIÇÃO DE ÁGUA - ENTRADA PRINCIPAL, EM PVC 25 MM (3/4") - FORNECIMENTO E INSTALAÇÃO (EXCLUSIVE HIDRÔMETRO). AF_03/2024</t>
  </si>
  <si>
    <t>12.3.3</t>
  </si>
  <si>
    <t>PLACA FOTOLUMINESCENTE DE SINALIZACAO DE SEGURANCA CONTRA IN CENDIO,PARA EQUIPAMENTOS DE COMBATE A INCENDIO E ALARME,EM P VC ANTICHAMA,DIMENSOES APROX</t>
  </si>
  <si>
    <t>10.10.2</t>
  </si>
  <si>
    <t>CONECTOR GRAMPO METÁLICO TIPO OLHAL, PARA SPDA, PARA HASTE DE ATERRAMENTO DE 3/4'' E CABOS DE 10 A 50 MM2 - FORNECIMENTO E INSTALAÇÃO. AF_08/2023</t>
  </si>
  <si>
    <t>9.6.16</t>
  </si>
  <si>
    <t>CURVA 90 LONGA SERIE NORMAL PVC 150mm</t>
  </si>
  <si>
    <t>12.1.16</t>
  </si>
  <si>
    <t>LUVA DE REDUÇÃO, EM FERRO GALVANIZADO, 2 1/2" X 1 1/2", CONEXÃO ROSQUEADA, INSTALADO EM PRUMADAS - FORNECIMENTO E INSTALAÇÃO. AF_10/2020</t>
  </si>
  <si>
    <t>10.7.7</t>
  </si>
  <si>
    <t>DISJUNTOR MONOPOLAR TIPO DIN, CORRENTE NOMINAL DE 16A - FORNECIMENTO E INSTALAÇÃO. AF_07/2025</t>
  </si>
  <si>
    <t>5.5.7</t>
  </si>
  <si>
    <t>9.1.6</t>
  </si>
  <si>
    <t>VÁLVULA DE RETENÇÃO VERTICAL, DE BRONZE, ROSCÁVEL, 1" - FORNECIMENTO E INSTALAÇÃO. AF_08/2021</t>
  </si>
  <si>
    <t>9.4.8</t>
  </si>
  <si>
    <t>TUBO PVC, SERIE NORMAL, ESGOTO PREDIAL, DN 75 MM, FORNECIDO E INSTALADO EM RAMAL DE DESCARGA OU RAMAL DE ESGOTO SANITÁRIO. AF_08/2022</t>
  </si>
  <si>
    <t>8.1.9</t>
  </si>
  <si>
    <t>PROTECAO PARA PORTA EM ACO INOX ESCOVADO,CHAPA N°14,COM 30CM DE ALTURA.FORNECIMENTO E COLOCACAO 3%-DESGASTE DE FERRAMENTAS E EPI 15%-PERDAS E DEMAIS M</t>
  </si>
  <si>
    <t>10.7.10</t>
  </si>
  <si>
    <t>DISJUNTOR BIPOLAR TIPO DIN, CORRENTE NOMINAL DE 25A - FORNECIMENTO E INSTALAÇÃO. AF_07/2025</t>
  </si>
  <si>
    <t>9.4.1</t>
  </si>
  <si>
    <t>CAIXA DE GORDURA SIMPLES, CIRCULAR, EM CONCRETO PRÉ- MOLDADO, DIÂMETRO INTERNO = 0,4 M, ALTURA INTERNA = 0,4 M. AF_12/2020</t>
  </si>
  <si>
    <t>9.4.15</t>
  </si>
  <si>
    <t>JOELHO 45 GRAUS, PVC, SERIE NORMAL, ESGOTO PREDIAL, DN 40 MM, JUNTA SOLDÁVEL, FORNECIDO E INSTALADO EM RAMAL DE DESCARGA OU RAMAL DE ESGOTO SANITÁRIO.</t>
  </si>
  <si>
    <t>7.4.1</t>
  </si>
  <si>
    <t>FUNDO SELADOR ACRÍLICO, APLICAÇÃO MANUAL EM TETO, UMA DEMÃO. AF_04/2023</t>
  </si>
  <si>
    <t>9.2.22</t>
  </si>
  <si>
    <t>TÊ DE REDUÇÃO, PVC, SOLDÁVEL, DN 50MM X 40MM, INSTALADO EM PRUMADA DE ÁGUA - FORNECIMENTO E INSTALAÇÃO. AF_06/2022</t>
  </si>
  <si>
    <t>9.1.25</t>
  </si>
  <si>
    <t>JOELHO 90 GRAUS, PVC, SOLDÁVEL, DN 50MM, INSTALADO EM RAMAL DE DISTRIBUIÇÃO DE ÁGUA - FORNECIMENTO E INSTALAÇÃO. AF_06/2022</t>
  </si>
  <si>
    <t>10.5.11</t>
  </si>
  <si>
    <t>ELETRODUTO FLEXÍVEL CORRUGADO, PEAD, DN 50 (1 1/2"), PARA REDE ENTERRADA DE DISTRIBUIÇÃO DE ENERGIA ELÉTRICA - FORNECIMENTO E INSTALAÇÃO. AF_12/2021</t>
  </si>
  <si>
    <t>12.1.5</t>
  </si>
  <si>
    <t>MANÔMETRO 0 A 200 PSI (0 A 14 KGF/CM2), D = 50MM - FORNECIMENTO E INSTALAÇÃO. AF_10/2020</t>
  </si>
  <si>
    <t>9.1.16</t>
  </si>
  <si>
    <t>9.3.6</t>
  </si>
  <si>
    <t>9.2.4</t>
  </si>
  <si>
    <t>REGISTRO DE ESFERA, PVC, SOLDÁVEL, COM VOLANTE, DN 40 MM - FORNECIMENTO E INSTALAÇÃO. AF_08/2021</t>
  </si>
  <si>
    <t>9.5.1</t>
  </si>
  <si>
    <t>TUBO PVC, SERIE NORMAL, ESGOTO PREDIAL, DN 75 MM, FORNECIDO E INSTALADO EM PRUMADA DE ESGOTO SANITÁRIO OU VENTILAÇÃO. AF_08/2022</t>
  </si>
  <si>
    <t>12.1.4</t>
  </si>
  <si>
    <t>CHAVE DE FLUXO COM RETARDO ELETRONICO DN 2.1/2 P/ INCENDIO</t>
  </si>
  <si>
    <t>9.2.8</t>
  </si>
  <si>
    <t>12.4.2</t>
  </si>
  <si>
    <t>ACIONADOR TIPO "QUEBRE VIDRO",INCLUSIVE SENSOR DE ALARME E C HAVE EXTERNA PARA TESTE.FORNECIMENTO E COLOCACAO 3%- DESGASTE DE FERRAMENTAS E EPI</t>
  </si>
  <si>
    <t>10.10.5</t>
  </si>
  <si>
    <t>MASTRO 1 ½", COM 3 METROS, PARA SPDA - FORNECIMENTO E INSTALAÇÃO. AF_08/2023</t>
  </si>
  <si>
    <t>10.9.13</t>
  </si>
  <si>
    <t>ELETRODUTO RÍGIDO ROSCÁVEL, PVC, DN 60 MM (2"), PARA REDE ENTERRADA DE DISTRIBUIÇÃO DE ENERGIA ELÉTRICA - FORNECIMENTO E INSTALAÇÃO. AF_12/2021</t>
  </si>
  <si>
    <t>9.2.12</t>
  </si>
  <si>
    <t>JOELHO 45 GRAUS, PVC, SOLDÁVEL, DN 40MM, INSTALADO EM RAMAL DE DISTRIBUIÇÃO DE ÁGUA - FORNECIMENTO E INSTALAÇÃO. AF_06/2022</t>
  </si>
  <si>
    <t>10.5.7</t>
  </si>
  <si>
    <t>CAIXA DE PASSAGEM DE EMBUTIR,EM ACO,COM TAMPA PARAFUSADA,DE 20X20CM.FORNECIMENTO E COLOCACAO 3%- DESGASTE DE FERRAMENTAS E EPI</t>
  </si>
  <si>
    <t>9.4.30</t>
  </si>
  <si>
    <t>REDUCAO EXCENTRICA REDUX / SILENTIUM DN 100x50mm</t>
  </si>
  <si>
    <t>9.4.26</t>
  </si>
  <si>
    <t xml:space="preserve">JUNÇÃO SIMPLES, PVC, SERIE NORMAL, ESGOTO PREDIAL, DN 40 MM, JUNTA SOLDÁVEL, FORNECIDO E INSTALADO EM RAMAL DE DESCARGA OU RAMAL DE ESGOTO SANITÁRIO. </t>
  </si>
  <si>
    <t>9.3.7</t>
  </si>
  <si>
    <t>9.9.13</t>
  </si>
  <si>
    <t>TORNEIRA PARA JARDIM,DE 3/4"X10CM APROXIMADAMENTE,EM METAL C ROMADO.FORNECIMENTO</t>
  </si>
  <si>
    <t>10.10.6</t>
  </si>
  <si>
    <t>BASE METÁLICA PARA MASTRO 1 ½" PARA SPDA - FORNECIMENTO E INSTALAÇÃO. AF_08/2023</t>
  </si>
  <si>
    <t>9.4.33</t>
  </si>
  <si>
    <t>TE, PVC, SÉRIE NORMAL, ESGOTO PREDIAL, DN 100 X 50 MM, JUNTA ELÁSTICA, FORNECIDO E INSTALADO EM RAMAL DE DESCARGA OU RAMAL DE ESGOTO SANITÁRIO. AF_08/</t>
  </si>
  <si>
    <t>5.1.10</t>
  </si>
  <si>
    <t>9.9.9</t>
  </si>
  <si>
    <t>TORNEIRA CROMADA TUBO MÓVEL, DE PAREDE, 1/2" OU 3/4", PARA PIA DE COZINHA, PADRÃO MÉDIO - FORNECIMENTO E INSTALAÇÃO. AF_01/2020</t>
  </si>
  <si>
    <t>10.5.30</t>
  </si>
  <si>
    <t>CURVA 90 ELETRODUTO GALVANIZADO ELETROLITICO 3""</t>
  </si>
  <si>
    <t>12.1.17</t>
  </si>
  <si>
    <t>LUVA DE REDUÇÃO, EM FERRO GALVANIZADO, 1 1/2" X 1", CONEXÃO ROSQUEADA, INSTALADO EM REDE DE ALIMENTAÇÃO PARA HIDRANTE - FORNECIMENTO E INSTALAÇÃO. AF_</t>
  </si>
  <si>
    <t>10.5.24</t>
  </si>
  <si>
    <t>ELETRODUTO RÍGIDO ROSCÁVEL, PVC, DN 75 MM (2 1/2"), PARA REDE ENTERRADA DE DISTRIBUIÇÃO DE ENERGIA ELÉTRICA - FORNECIMENTO E INSTALAÇÃO. AF_12/2021</t>
  </si>
  <si>
    <t>10.10.4</t>
  </si>
  <si>
    <t>CAPTOR TIPO FRANKLIN PARA SPDA - FORNECIMENTO E INSTALAÇÃO. AF_08/2023</t>
  </si>
  <si>
    <t>9.3.5</t>
  </si>
  <si>
    <t>9.6.13</t>
  </si>
  <si>
    <t>JOELHO 90 GRAUS, PVC, SERIE R, ÁGUA PLUVIAL, DN 150 MM, JUNTA ELÁSTICA, FORNECIDO E INSTALADO EM RAMAL DE ENCAMINHAMENTO. AF_06/2022</t>
  </si>
  <si>
    <t>9.6.11</t>
  </si>
  <si>
    <t>JOELHO 45 GRAUS, PVC, SERIE R, ÁGUA PLUVIAL, DN 150 MM, JUNTA ELÁSTICA, FORNECIDO E INSTALADO EM RAMAL DE ENCAMINHAMENTO. AF_06/2022</t>
  </si>
  <si>
    <t>9.5.7</t>
  </si>
  <si>
    <t>CURVA CURTA 90 GRAUS, PVC, SERIE NORMAL, ESGOTO PREDIAL, DN 75 MM, JUNTA ELÁSTICA, FORNECIDO E INSTALADO EM PRUMADA DE ESGOTO SANITÁRIO OU VENTILAÇÃO.</t>
  </si>
  <si>
    <t>9.2.9</t>
  </si>
  <si>
    <t>JOELHO 90 GRAUS, PVC, SOLDÁVEL, DN 40MM, INSTALADO EM PRUMADA DE ÁGUA - FORNECIMENTO E INSTALAÇÃO. AF_06/2022</t>
  </si>
  <si>
    <t>12.4.1</t>
  </si>
  <si>
    <t>SIRENE AUDIOVISUAL,PARA SISTEMA DE ALARME CONTRA INCENDIO.FO RNECIMENTO E COLOCACAO 3%-DESGASTE DE FERRAMENTAS E EPI</t>
  </si>
  <si>
    <t>9.7.5</t>
  </si>
  <si>
    <t>JOELHO PVC, SOLDÁVEL, 45 GRAUS, DN 40 MM, INSTALADO EM RESERVAÇÃO PREDIAL DE ÁGUA - FORNECIMENTO E INSTALAÇÃO. AF_04/2024</t>
  </si>
  <si>
    <t>9.1.37</t>
  </si>
  <si>
    <t>TORNEIRA DE BOIA PARA CAIXA D'ÁGUA, ROSCÁVEL, 1" - FORNECIMENTO E INSTALAÇÃO. AF_08/2021</t>
  </si>
  <si>
    <t>10.8.11</t>
  </si>
  <si>
    <t>RELÉ FOTOELÉTRICO PARA COMANDO DE ILUMINAÇÃO EXTERNA 1000 W - FORNECIMENTO E INSTALAÇÃO. AF_02/2025</t>
  </si>
  <si>
    <t>10.5.8</t>
  </si>
  <si>
    <t>CAIXA DE PASSAGEM DE EMBUTIR,EM ACO,COM TAMPA PARAFUSADA,DE 30X30CM.FORNECIMENTO E COLOCACAO 3%- DESGASTE DE FERRAMENTAS E EPI</t>
  </si>
  <si>
    <t>10.5.6</t>
  </si>
  <si>
    <t>CAIXA DE PASSAGEM DE EMBUTIR,EM ACO,COM TAMPA PARAFUSADA,DE 15X15CM.FORNECIMENTO E COLOCACAO 3%- DESGASTE DE FERRAMENTAS E EPI</t>
  </si>
  <si>
    <t>9.2.15</t>
  </si>
  <si>
    <t>LUVA, PVC, SOLDÁVEL, DN 50MM, INSTALADO EM RAMAL DE DISTRIBUIÇÃO DE ÁGUA - FORNECIMENTO E INSTALAÇÃO. AF_06/2022</t>
  </si>
  <si>
    <t>9.7.10</t>
  </si>
  <si>
    <t>10.5.10</t>
  </si>
  <si>
    <t>CAIXA DE PASSAGEM DE SOBREPOR,EM ACO,COM TAMPA PARAFUSADA,DE 40X40CM.FORNECIMENTO E COLOCACAO 3%- DESGASTE DE FERRAMENTAS E EPI</t>
  </si>
  <si>
    <t>10.5.23</t>
  </si>
  <si>
    <t>10.5.32</t>
  </si>
  <si>
    <t>LUVA PARA ELETRODUTO, PVC, ROSCÁVEL, DN 50 MM (1 1/2"), PARA REDE ENTERRADA DE DISTRIBUIÇÃO DE ENERGIA ELÉTRICA - FORNECIMENTO E INSTALAÇÃO. AF_12/202</t>
  </si>
  <si>
    <t>9.7.7</t>
  </si>
  <si>
    <t>LUVA DE REDUÇÃO SOLDÁVEL, PVC, DN 40 MM X 32 MM, INSTALADO EM RESERVAÇÃO PREDIAL DE ÁGUA - FORNECIMENTO E INSTALAÇÃO. AF_04/2024</t>
  </si>
  <si>
    <t>10.5.34</t>
  </si>
  <si>
    <t>LUVA ELETRODUTO PVC 3""</t>
  </si>
  <si>
    <t>9.5.9</t>
  </si>
  <si>
    <t>JUNÇÃO DE REDUÇÃO INVERTIDA, PVC, SÉRIE NORMAL, ESGOTO PREDIAL, DN 75 X 50 MM, JUNTA ELÁSTICA, FORNECIDO E INSTALADO EM PRUMADA DE ESGOTO SANITÁRIO OU</t>
  </si>
  <si>
    <t>8.3.12</t>
  </si>
  <si>
    <t>FECHADURA DE SOBREPOR,COM CILINDRO,EM METAL COM ACABAMENTO C ROMADO,PARA PORTAO.FORNECIMENTO</t>
  </si>
  <si>
    <t>9.1.32</t>
  </si>
  <si>
    <t>UNIÃO, PVC, SOLDÁVEL, DN 32MM, INSTALADO EM PRUMADA DE ÁGUA - FORNECIMENTO E INSTALAÇÃO. AF_06/2022</t>
  </si>
  <si>
    <t>9.1.29</t>
  </si>
  <si>
    <t>TE, PVC, SOLDÁVEL, DN 32MM, INSTALADO EM RAMAL OU SUB-RAMAL DE ÁGUA - FORNECIMENTO E INSTALAÇÃO. AF_06/2022</t>
  </si>
  <si>
    <t>9.3.4</t>
  </si>
  <si>
    <t>REGISTRO DE ESFERA, PVC, SOLDÁVEL, COM VOLANTE, DN 25 MM - FORNECIMENTO E INSTALAÇÃO. AF_08/2021</t>
  </si>
  <si>
    <t>5.1.4</t>
  </si>
  <si>
    <t>ARMAÇÃO DE BLOCO UTILIZANDO AÇO CA-50 DE 8 MM - MONTAGEM. AF_01/2024</t>
  </si>
  <si>
    <t>9.5.15</t>
  </si>
  <si>
    <t>TERMINAL DE VENTILAÇÃO, PVC, SÉRIE NORMAL, ESGOTO PREDIAL, DN 50 MM, JUNTA SOLDÁVEL, FORNECIDO E INSTALADO EM PRUMADA DE ESGOTO SANITÁRIO OU VENTILAÇÃ</t>
  </si>
  <si>
    <t>9.3.21</t>
  </si>
  <si>
    <t>TÊ COM BUCHA DE LATÃO NA BOLSA CENTRAL, PVC, SOLDÁVEL, DN 25MM X 3/4, INSTALADO EM RAMAL OU SUB-RAMAL DE ÁGUA - FORNECIMENTO E INSTALAÇÃO. AF_06/2022</t>
  </si>
  <si>
    <t>9.2.27</t>
  </si>
  <si>
    <t>ADAPTADOR COM FLANGE E ANEL DE VEDAÇÃO, PVC, SOLDÁVEL, DN 50 MM X 1 1/2", INSTALADO EM RESERVAÇÃO PREDIAL DE ÁGUA - FORNECIMENTO E INSTALAÇÃO. AF_04/2</t>
  </si>
  <si>
    <t>9.4.27</t>
  </si>
  <si>
    <t>LUVA DE CORRER, PVC, SERIE NORMAL, ESGOTO PREDIAL, DN 100 MM, JUNTA ELÁSTICA, FORNECIDO E INSTALADO EM RAMAL DE DESCARGA OU RAMAL DE ESGOTO SANITÁRIO.</t>
  </si>
  <si>
    <t>9.5.14</t>
  </si>
  <si>
    <t>TERMINAL DE VENTILAÇÃO, PVC, SÉRIE NORMAL, ESGOTO PREDIAL, DN 75 MM, JUNTA SOLDÁVEL, FORNECIDO E INSTALADO EM PRUMADA DE ESGOTO SANITÁRIO OU VENTILAÇÃ</t>
  </si>
  <si>
    <t>9.3.22</t>
  </si>
  <si>
    <t>UNIÃO, PVC, SOLDÁVEL, DN 50MM, INSTALADO EM PRUMADA DE ÁGUA - FORNECIMENTO E INSTALAÇÃO. AF_06/2022</t>
  </si>
  <si>
    <t>10.8.3</t>
  </si>
  <si>
    <t>INTERRUPTOR SIMPLES (3 MÓDULOS), 10A/250V, INCLUINDO SUPORTE E PLACA - FORNECIMENTO E INSTALAÇÃO. AF_03/2023</t>
  </si>
  <si>
    <t>10.3.7</t>
  </si>
  <si>
    <t>GRELHA FIXA COM COLARINHO EM POLIESTIRENO BRANCA COM TELA S100 4"</t>
  </si>
  <si>
    <t>12.2.3</t>
  </si>
  <si>
    <t>SUPORTE DE SOLO PARA EXTINTOR DE INCENDIO PORTATIL,TIPO TRIP E,EM ACO CARBONO,INCLUSIVE PONTEIRAS DE BORRACHA.FORNECIMENT O</t>
  </si>
  <si>
    <t>9.4.28</t>
  </si>
  <si>
    <t xml:space="preserve">LUVA DE CORRER, PVC, SERIE NORMAL, ESGOTO PREDIAL, DN 50 MM, JUNTA ELÁSTICA, FORNECIDO E INSTALADO EM RAMAL DE DESCARGA OU RAMAL DE ESGOTO SANITÁRIO. </t>
  </si>
  <si>
    <t>9.2.11</t>
  </si>
  <si>
    <t>JOELHO 45 GRAUS, PVC, SOLDÁVEL, DN 25MM, INSTALADO EM RAMAL OU SUB-RAMAL DE ÁGUA - FORNECIMENTO E INSTALAÇÃO. AF_06/2022</t>
  </si>
  <si>
    <t>9.1.33</t>
  </si>
  <si>
    <t>UNIÃO, PVC, SOLDÁVEL, DN 40MM, INSTALADO EM PRUMADA DE ÁGUA - FORNECIMENTO E INSTALAÇÃO. AF_06/2022</t>
  </si>
  <si>
    <t>9.2.26</t>
  </si>
  <si>
    <t>BUCHA DE REDUÇÃO, CURTA, PVC, SOLDÁVEL, DN 50 X 40 MM, INSTALADO EM RAMAL DE DISTRIBUIÇÃO DE ÁGUA - FORNECIMENTO E INSTALAÇÃO. AF_06/2022</t>
  </si>
  <si>
    <t>10.7.12</t>
  </si>
  <si>
    <t>DISJUNTOR TRIPOLAR TIPO DIN, CORRENTE NOMINAL DE 16A - FORNECIMENTO E INSTALAÇÃO. AF_07/2025</t>
  </si>
  <si>
    <t>9.5.8</t>
  </si>
  <si>
    <t xml:space="preserve">JUNÇÃO SIMPLES, PVC, SERIE NORMAL, ESGOTO PREDIAL, DN 50 X 50 MM, JUNTA ELÁSTICA, FORNECIDO E INSTALADO EM PRUMADA DE ESGOTO SANITÁRIO OU VENTILAÇÃO. </t>
  </si>
  <si>
    <t>9.3.10</t>
  </si>
  <si>
    <t>12.3.4</t>
  </si>
  <si>
    <t>9.5.13</t>
  </si>
  <si>
    <t>REDUÇÃO EXCÊNTRICA, PVC, SERIE R, ÁGUA PLUVIAL, DN 75 X 50 MM, JUNTA ELÁSTICA, FORNECIDO E INSTALADO EM RAMAL DE ENCAMINHAMENTO. AF_06/2022</t>
  </si>
  <si>
    <t>10.8.4</t>
  </si>
  <si>
    <t>INTERRUPTOR SIMPLES (1 MÓDULO) COM 1 TOMADA DE EMBUTIR 2P+T 10 A, INCLUINDO SUPORTE E PLACA - FORNECIMENTO E INSTALAÇÃO. AF_03/2023</t>
  </si>
  <si>
    <t>9.2.14</t>
  </si>
  <si>
    <t>CURVA 45 GRAUS, PVC, SOLDÁVEL, DN 50MM, INSTALADO EM RAMAL DE DISTRIBUIÇÃO DE ÁGUA - FORNECIMENTO E INSTALAÇÃO. AF_06/2022</t>
  </si>
  <si>
    <t>9.1.28</t>
  </si>
  <si>
    <t>9.4.13</t>
  </si>
  <si>
    <t>JOELHO 45 GRAUS, PVC, SERIE NORMAL, ESGOTO PREDIAL, DN 75 MM, JUNTA ELÁSTICA, FORNECIDO E INSTALADO EM RAMAL DE DESCARGA OU RAMAL DE ESGOTO SANITÁRIO.</t>
  </si>
  <si>
    <t>10.8.2</t>
  </si>
  <si>
    <t>INTERRUPTOR SIMPLES (2 MÓDULOS), 10A/250V, INCLUINDO SUPORTE E PLACA - FORNECIMENTO E INSTALAÇÃO. AF_03/2023</t>
  </si>
  <si>
    <t>9.4.17</t>
  </si>
  <si>
    <t>JOELHO 90 GRAUS, PVC, SERIE NORMAL, ESGOTO PREDIAL, DN 50 MM, JUNTA ELÁSTICA, FORNECIDO E INSTALADO EM RAMAL DE DESCARGA OU RAMAL DE ESGOTO SANITÁRIO.</t>
  </si>
  <si>
    <t>10.7.9</t>
  </si>
  <si>
    <t>DISJUNTOR BIPOLAR TIPO DIN, CORRENTE NOMINAL DE 10A - FORNECIMENTO E INSTALAÇÃO. AF_07/2025</t>
  </si>
  <si>
    <t>9.1.22</t>
  </si>
  <si>
    <t>9.4.32</t>
  </si>
  <si>
    <t>TE, PVC, SERIE NORMAL, ESGOTO PREDIAL, DN 100 X 100 MM, JUNTA ELÁSTICA, FORNECIDO E INSTALADO EM RAMAL DE DESCARGA OU RAMAL DE ESGOTO SANITÁRIO. AF_08</t>
  </si>
  <si>
    <t>9.5.3</t>
  </si>
  <si>
    <t>JOELHO 45 GRAUS, PVC, SERIE NORMAL, ESGOTO PREDIAL, DN 75 MM, JUNTA ELÁSTICA, FORNECIDO E INSTALADO EM PRUMADA DE ESGOTO SANITÁRIO OU VENTILAÇÃO. AF_0</t>
  </si>
  <si>
    <t>10.5.9</t>
  </si>
  <si>
    <t>CAIXA DE PASSAGEM DE SOBREPOR,EM ACO,COM TAMPA PARAFUSADA,DE 20X20CM.FORNECIMENTO E COLOCACAO 3%- DESGASTE DE FERRAMENTAS E EPI</t>
  </si>
  <si>
    <t>10.5.29</t>
  </si>
  <si>
    <t>CURVA 135 ELETRODUTO PVC ROSCAVEL 1.1/2""</t>
  </si>
  <si>
    <t>9.4.25</t>
  </si>
  <si>
    <t>JUNÇÃO SIMPLES, PVC, SERIE NORMAL, ESGOTO PREDIAL, DN 75 X 75 MM, JUNTA ELÁSTICA, FORNECIDO E INSTALADO EM RAMAL DE DESCARGA OU RAMAL DE ESGOTO SANITÁ</t>
  </si>
  <si>
    <t>9.3.17</t>
  </si>
  <si>
    <t>TÊ DE REDUÇÃO, PVC, SOLDÁVEL, DN 50MM X 25MM, INSTALADO EM PRUMADA DE ÁGUA - FORNECIMENTO E INSTALAÇÃO. AF_06/2022</t>
  </si>
  <si>
    <t>10.9.15</t>
  </si>
  <si>
    <t>CURVA 90 GRAUS PARA ELETRODUTO, PVC, ROSCÁVEL, DN 32 MM (1"), PARA CIRCUITOS TERMINAIS, INSTALADA EM FORRO - FORNECIMENTO E INSTALAÇÃO. AF_03/2023</t>
  </si>
  <si>
    <t>10.7.13</t>
  </si>
  <si>
    <t>DISJUNTOR TERMOMAGNETICO,TRIPOLAR,DE 10 A 32A,3KA,MODELO DIN ,TIPO C.FORNECIMENTO E COLOCACAO 3%-DESGASTE DE FERRAMENTAS E EPI</t>
  </si>
  <si>
    <t>9.1.27</t>
  </si>
  <si>
    <t>LUVA, PVC, SOLDÁVEL, DN 32MM, INSTALADO EM RAMAL DE DISTRIBUIÇÃO DE ÁGUA - FORNECIMENTO E INSTALAÇÃO. AF_06/2022</t>
  </si>
  <si>
    <t>9.2.24</t>
  </si>
  <si>
    <t>BUCHA DE REDUÇÃO, LONGA, PVC, SOLDÁVEL, DN 50 X 25 MM, INSTALADO EM RAMAL DE DISTRIBUIÇÃO DE ÁGUA - FORNECIMENTO E INSTALAÇÃO. AF_06/2022</t>
  </si>
  <si>
    <t>9.4.20</t>
  </si>
  <si>
    <t>CURVA CURTA 90 GRAUS, PVC, SERIE NORMAL, ESGOTO PREDIAL, DN 75 MM, JUNTA ELÁSTICA, FORNECIDO E INSTALADO EM RAMAL DE DESCARGA OU RAMAL DE ESGOTO SANIT</t>
  </si>
  <si>
    <t>9.1.14</t>
  </si>
  <si>
    <t>9.5.12</t>
  </si>
  <si>
    <t>TE SANITARIO PVC ESGOTO 75x50mm</t>
  </si>
  <si>
    <t>9.1.24</t>
  </si>
  <si>
    <t>JOELHO 90 GRAUS, PVC, SOLDÁVEL, DN 40MM, INSTALADO EM RAMAL DE DISTRIBUIÇÃO DE ÁGUA - FORNECIMENTO E INSTALAÇÃO. AF_06/2022</t>
  </si>
  <si>
    <t>9.2.29</t>
  </si>
  <si>
    <t>JOELHO 90 GRAUS COM BUCHA DE LATÃO, PVC, SOLDÁVEL, DN 25 MM X 3/4", INSTALADO EM RESERVAÇÃO PREDIAL DE ÁGUA - FORNECIMENTO E INSTALAÇÃO. AF_04/2024</t>
  </si>
  <si>
    <t>9.4.31</t>
  </si>
  <si>
    <t>9.2.16</t>
  </si>
  <si>
    <t>LUVA DE CORRER, PVC, SOLDÁVEL, DN 40MM, INSTALADO EM RAMAL DE DISTRIBUIÇÃO DE ÁGUA - FORNECIMENTO E INSTALAÇÃO. AF_06/2022</t>
  </si>
  <si>
    <t>9.7.6</t>
  </si>
  <si>
    <t>10.5.33</t>
  </si>
  <si>
    <t>LUVA PARA ELETRODUTO, PVC, ROSCÁVEL, DN 20 MM (1/2"), PARA CIRCUITOS TERMINAIS, INSTALADA EM FORRO - FORNECIMENTO E INSTALAÇÃO. AF_03/2023</t>
  </si>
  <si>
    <t>9.1.34</t>
  </si>
  <si>
    <t>9.1.13</t>
  </si>
  <si>
    <t>REGISTRO DE ESFERA, PVC, ROSCÁVEL, COM BORBOLETA, 3/4" - FORNECIMENTO E INSTALAÇÃO. AF_08/2021</t>
  </si>
  <si>
    <t>9.1.30</t>
  </si>
  <si>
    <t>9.3.14</t>
  </si>
  <si>
    <t>9.4.29</t>
  </si>
  <si>
    <t>REDUÇÃO EXCÊNTRICA, PVC, SERIE R, ÁGUA PLUVIAL, DN 100 X 75 MM, JUNTA ELÁSTICA, FORNECIDO E INSTALADO EM RAMAL DE ENCAMINHAMENTO. AF_06/2022</t>
  </si>
  <si>
    <t>9.1.31</t>
  </si>
  <si>
    <t>10.9.4</t>
  </si>
  <si>
    <t>CAIXA DE PASSAGEM PARA TELEFONE 15X15X10CM (SOBREPOR) - FORNECIMENTO E INSTALAÇÃO. AF_08/2025</t>
  </si>
  <si>
    <t>9.1.20</t>
  </si>
  <si>
    <t>9.3.13</t>
  </si>
  <si>
    <t>LUVA DE CORRER, PVC, SOLDÁVEL, DN 32MM, INSTALADO EM RAMAL DE DISTRIBUIÇÃO DE ÁGUA FORNECIMENTO E INSTALAÇÃO. AF_06/2022</t>
  </si>
  <si>
    <t>9.4.34</t>
  </si>
  <si>
    <t>TE, PVC, SERIE NORMAL, ESGOTO PREDIAL, DN 50 X 50 MM, JUNTA ELÁSTICA, FORNECIDO E INSTALADO EM RAMAL DE DESCARGA OU RAMAL DE ESGOTO SANITÁRIO. AF_08/2</t>
  </si>
  <si>
    <t>10.7.8</t>
  </si>
  <si>
    <t>DISJUNTOR MONOPOLAR TIPO DIN, CORRENTE NOMINAL DE 25A - FORNECIMENTO E INSTALAÇÃO. AF_07/2025</t>
  </si>
  <si>
    <t>9.4.21</t>
  </si>
  <si>
    <t>CURVA CURTA 90 GRAUS, PVC, SERIE NORMAL, ESGOTO PREDIAL, DN 50 MM, JUNTA ELÁSTICA, FORNECIDO E INSTALADO EM RAMAL DE DESCARGA OU RAMAL DE ESGOTO SANIT</t>
  </si>
  <si>
    <t>9.1.8</t>
  </si>
  <si>
    <t>COLAR DE TOMADA, PVC, COM TRAVAS, DE 60 MM X 1/2" OU 60 MM X 3/4", PARA LIGAÇÃO PREDIAL DE ÁGUA. AF_06/2022</t>
  </si>
  <si>
    <t>9.4.35</t>
  </si>
  <si>
    <t>BUCHA DE REDUÇÃO LONGA, PVC, SÉRIE NORMAL, ESGOTO PREDIAL, DN 50 X 40 MM, JUNTA SOLDÁVEL E ELÁSTICA, FORNECIDO E INSTALADO EM RAMAL DE DESCARGA OU RAM</t>
  </si>
  <si>
    <t>9.3.2</t>
  </si>
  <si>
    <t>TUBO, PVC, SOLDÁVEL, DE 32MM, INSTALADO EM RAMAL DE DISTRIBUIÇÃO DE ÁGUA - FORNECIMENTO E INSTALAÇÃO. AF_06/2022</t>
  </si>
  <si>
    <t>9.2.23</t>
  </si>
  <si>
    <t>TE DE REDUÇÃO, PVC, SOLDÁVEL, 90 GRAUS, DN 50 MM X 25 MM, INSTALADO EM RESERVAÇÃO PREDIAL DE ÁGUA - FORNECIMENTO E INSTALAÇÃO. AF_04/2024</t>
  </si>
  <si>
    <t>9.1.17</t>
  </si>
  <si>
    <t>ADAPTADOR CURTO COM BOLSA E ROSCA PARA REGISTRO, PVC, SOLDÁVEL, DN 60 MM X 2", INSTALADO EM RESERVAÇÃO PREDIAL DE ÁGUA - FORNECIMENTO E INSTALAÇÃO. AF</t>
  </si>
  <si>
    <t>9.2.13</t>
  </si>
  <si>
    <t>JOELHO 45 GRAUS, PVC, SOLDÁVEL, DN 50MM, INSTALADO EM PRUMADA DE ÁGUA - FORNECIMENTO E INSTALAÇÃO. AF_06/2022</t>
  </si>
  <si>
    <t>9.3.11</t>
  </si>
  <si>
    <t>9.3.23</t>
  </si>
  <si>
    <t>9.3.18</t>
  </si>
  <si>
    <t>BUCHA DE REDUÇÃO, CURTA, PVC, SOLDÁVEL, DN 32 X 25 MM, INSTALADO EM RAMAL DE DISTRIBUIÇÃO DE ÁGUA - FORNECIMENTO E INSTALAÇÃO. AF_06/2022</t>
  </si>
  <si>
    <t>9.1.18</t>
  </si>
  <si>
    <t>ADAPTADOR CURTO COM BOLSA E ROSCA PARA REGISTRO, PVC, SOLDÁVEL, DN 32 MM X 1", INSTALADO EM RESERVAÇÃO PREDIAL DE ÁGUA - FORNECIMENTO E INSTALAÇÃO. AF</t>
  </si>
  <si>
    <t>9.1.21</t>
  </si>
  <si>
    <t>JOELHO 45 GRAUS, PVC, SOLDÁVEL, DN 32MM, INSTALADO EM RAMAL OU SUB-RAMAL DE ÁGUA - FORNECIMENTO E INSTALAÇÃO. AF_06/2022</t>
  </si>
  <si>
    <t>9.5.10</t>
  </si>
  <si>
    <t>LUVA DE CORRER, PVC, SERIE NORMAL, ESGOTO PREDIAL, DN 50 MM, JUNTA ELÁSTICA, FORNECIDO E INSTALADO EM PRUMADA DE ESGOTO SANITÁRIO OU VENTILAÇÃO. AF_08</t>
  </si>
  <si>
    <t>9.1.26</t>
  </si>
  <si>
    <t>JOELHO DE REDUÇÃO, 90 GRAUS, PVC, SOLDÁVEL, DN 32 MM X 25 MM, INSTALADO EM RAMAL OU SUB-RAMAL DE ÁGUA - FORNECIMENTO E INSTALAÇÃO. AF_06/2022</t>
  </si>
  <si>
    <t>10.5.18</t>
  </si>
  <si>
    <t>ELETRODUTO RÍGIDO ROSCÁVEL, PVC, DN 20 MM (1/2"), PARA CIRCUITOS TERMINAIS, INSTALADO EM FORRO - FORNECIMENTO E INSTALAÇÃO. AF_03/2023</t>
  </si>
  <si>
    <t>9.3.19</t>
  </si>
  <si>
    <t>9.3.16</t>
  </si>
  <si>
    <t>9.3.8</t>
  </si>
  <si>
    <t>JOELHO 90 GRAUS, PVC, SOLDÁVEL, DN 32MM, INSTALADO EM RAMAL DE DISTRIBUIÇÃO DE ÁGUA - FORNECIMENTO E INSTALAÇÃO. AF_06/2022</t>
  </si>
  <si>
    <t>9.3.20</t>
  </si>
  <si>
    <t>10.5.31</t>
  </si>
  <si>
    <t>LUVA PARA ELETRODUTO, PVC, ROSCÁVEL, DN 32 MM (1"), PARA CIRCUITOS TERMINAIS, INSTALADA EM FORRO - FORNECIMENTO E INSTALAÇÃO. AF_03/2023</t>
  </si>
  <si>
    <t>9.3.9</t>
  </si>
  <si>
    <t>9.3.15</t>
  </si>
  <si>
    <t>TÊ, PVC, SOLDÁVEL, DN 32 MM INSTALADO EM RESERVAÇÃO PREDIAL DE ÁGUA - FORNECIMENTO E INSTALAÇÃO. AF_04/2024</t>
  </si>
  <si>
    <t>9.2.32</t>
  </si>
  <si>
    <t>UNIÃO, PVC, SOLDÁVEL, DN 25MM, INSTALADO EM PRUMADA DE ÁGUA - FORNECIMENTO E INSTALAÇÃO. AF_06/2022</t>
  </si>
  <si>
    <t>9.1.36</t>
  </si>
  <si>
    <t>JOELHO 90 GRAUS, PVC, SOLDÁVEL, DN 25MM, X 3/4 INSTALADO EM RAMAL DE DISTRIBUIÇÃO DE ÁGUA - FORNECIMENTO E INSTALAÇÃO. AF_06/2022</t>
  </si>
  <si>
    <t>9.3.12</t>
  </si>
  <si>
    <t>JOELHO DE REDUÇÃO, 90 GRAUS, PVC, SOLDÁVEL, DN 32 MM X 25 MM, INSTALADO EM PRUMADA DE ÁGUA - FORNECIMENTO E INSTALAÇÃO. AF_06/2022</t>
  </si>
  <si>
    <t>10.9.16</t>
  </si>
  <si>
    <t>LUVA ELETRODUTO PVC 1""</t>
  </si>
  <si>
    <t>9.1.10</t>
  </si>
  <si>
    <t>9.1.19</t>
  </si>
  <si>
    <t>ADAPTADOR CURTO COM BOLSA E ROSCA PARA REGISTRO, PVC, SOLDÁVEL, DN 25MM X 3/4, INSTALADO EM RAMAL DE DISTRIBUIÇÃO DE ÁGUA - FORNECIMENTO E INSTALAÇÃO.</t>
  </si>
  <si>
    <t>12.1.19</t>
  </si>
  <si>
    <t>TUBO DE AÇO GALVANIZADO COM COSTURA, CLASSE MÉDIA, DN 25 (1"), CONEXÃO ROSQUEADA, INSTALADO EM REDE DE ALIMENTAÇÃO PARA HIDRANTE - FORNECIMENTO E INST</t>
  </si>
  <si>
    <t>TOTAL</t>
  </si>
  <si>
    <t>RESUMO</t>
  </si>
  <si>
    <t>Classe A (até 80%)</t>
  </si>
  <si>
    <t>95 itens</t>
  </si>
  <si>
    <t>Classe B (80%–95%)</t>
  </si>
  <si>
    <t>127 itens</t>
  </si>
  <si>
    <t>Classe C (95%–100%)</t>
  </si>
  <si>
    <t>397 itens</t>
  </si>
  <si>
    <t>Uso recomendado: concentre esforço de composição de preço próprio (pesquisa de mercado / composição</t>
  </si>
  <si>
    <t>analítica) nos itens Classe A — são poucos itens, mas respondem por 80% do valor da obra.</t>
  </si>
  <si>
    <t>Código Ref.</t>
  </si>
  <si>
    <t>Und</t>
  </si>
  <si>
    <t>Quant.</t>
  </si>
  <si>
    <t>Valor Unit. DPRJ (sem BDI)</t>
  </si>
  <si>
    <t>Valor Unit. DPRJ (c/ BDI)</t>
  </si>
  <si>
    <t>Total DPRJ</t>
  </si>
  <si>
    <t>Valor Unit. Change (sem BDI)</t>
  </si>
  <si>
    <t>Valor Unit. Change (c/ BDI)</t>
  </si>
  <si>
    <t>Total Change</t>
  </si>
  <si>
    <t>1.1</t>
  </si>
  <si>
    <t>PROJETO EXECUTIVO ARQUITETURA E ESTRUTURAL</t>
  </si>
  <si>
    <t>01.050.0356-0</t>
  </si>
  <si>
    <t>PROJETO EXECUTIVO DE ARQUITETURA,CONSIDERANDO O PROJETO BASICO EXISTENTE,PARA PREDIOS ESCOLARES E/OU ADMINISTRATIVOS ATE 500M2,APRESENTADO NOS PADROES DA CONTRATANTE,INCLUSIVE AS LEGALIZACOES PERTINENTES,COORDENACAO E COMPATIBILIZACAO COM O S PROJETOS COMPLEMENTARES 9% - DESPESAS ADMINISTRATIVAS E DE MATERIAIS</t>
  </si>
  <si>
    <t>m²</t>
  </si>
  <si>
    <t>01.050.0552-0</t>
  </si>
  <si>
    <t>PROJETO EXECUTIVO ESTRUTURAL PARA PREDIOS ESCOLARES E/OU ADMINISTRATIVOS ATE 500M2,CONSIDERANDO O PROJETO BASICO EXISTENTE,APRESENTADO NOS PADROES DA CONTRATANTE,CONSTANDO DE PLANTAS DE FORMA,ARMACAO E DETALHES 9% - DESPESAS ADMINISTRATIVAS E DE MATERIAIS</t>
  </si>
  <si>
    <t>1.2</t>
  </si>
  <si>
    <t>PROJETOS EXECUTIVOS COMPLEMENTARES</t>
  </si>
  <si>
    <t>01.050.0478-0</t>
  </si>
  <si>
    <t>PROJETO EXECUTIVO DE INSTALACAO HIDRAULICA,CONSIDERANDO O PROJETO BASICO EXISTENTE,PARA PREDIOS ESCOLARES E/OU ADMINISTRATIVOS ATE 500M2,APRESENTADO NOS PADROES DA CONTRATANTE,INCLUSIVE AS LEGALIZACOES PERTINENTES 9% - DESPESAS ADMINISTRATIVAS E DE MATERIAIS</t>
  </si>
  <si>
    <t>01.050.0452-0</t>
  </si>
  <si>
    <t>PROJETO EXECUTIVO DE INSTALACAO DE ESGOTO SANITARIO E AGUAS PLUVIAIS,CONSIDERANDO O PROJETO BASICO EXISTENTE,PARA PREDIO S ESCOLARES E/OU ADMINISTRATIVOS ATE 500M2,APRESENTADO NOS PADROES DA CONTRATANTE,INCLUSIVE AS LEGALIZACOES PERTINENTES 9% - DESPESAS ADMINISTRATIVAS E DE MATERIAIS</t>
  </si>
  <si>
    <t>01.050.0515-0</t>
  </si>
  <si>
    <t>PROJETO EXECUTIVO DE INSTALACAO ELETRICA,CONSIDERANDO O PROJETO BASICO EXISTENTE,PARA PREDIOS ESCOLARES E/OU ADMINISTRATIVOS ATE 500M2,APRESENTADO NOS PADROES DA CONTRATANTE,INCLUSIVE AS LEGALIZACOES PERTINENTES 9% - DESPESAS ADMINISTRATIVAS E DE MATERIAIS</t>
  </si>
  <si>
    <t>01.050.0376-0</t>
  </si>
  <si>
    <t>PROJETO EXECUTIVO DE INSTALACAO DE INCENDIO E SPDA,CONSIDERA NDO PROJETO BASICO EXISTENTE,PARA PREDIOS ESCOLARES E/OU ADMINISTRATIVOS ATE 500M2,APRESENTADO NOS PADROES DA CONTRATANTE,INCLUSIVE AS LEGALIZACOES PERTINENTES 9% - DESPESAS ADMINISTRATIVAS E DE MATERIAIS</t>
  </si>
  <si>
    <t>01.050.0530-0</t>
  </si>
  <si>
    <t>PROJETO EXECUTIVO DE SISTEMA DE AR CONDICIONADO,CONSIDERANDO O PROJETO BASICO EXISTENTE,APRESENTADO NOS PADROES DA CONTRATANTE,PARA PREDIOS COM AREA ATE 500M2 9% - DESPESAS ADMINISTRATIVAS E DE MATERIAIS</t>
  </si>
  <si>
    <t>01.050.0433-0</t>
  </si>
  <si>
    <t>PROJETO EXECUTIVO DE INSTALACAO DE TELEMATICA,CONSIDERANDO O PROJETO BASICO EXISTENTE,PARA PREDIOS ESCOLARES E/OU ADMINISTRATIVOS ACIMA DE 500M2,APRESENTADO NOS PADROES DA CONTRATANTE,INCLUSIVE AS LEGALIZACOES PERTINENTES 9% - DESPESAS ADMINISTRATIVAS E DE MATERIAIS</t>
  </si>
  <si>
    <t>2.1</t>
  </si>
  <si>
    <t>ADMINISTRAÇÃO LOCAL</t>
  </si>
  <si>
    <t>93572</t>
  </si>
  <si>
    <t>MES</t>
  </si>
  <si>
    <t>90777</t>
  </si>
  <si>
    <t>H</t>
  </si>
  <si>
    <t>101390</t>
  </si>
  <si>
    <t>100309</t>
  </si>
  <si>
    <t>05.105.0204-0</t>
  </si>
  <si>
    <t>SERVICO DE VIGILANCIA COM VIGIA DE OBRA,PARA 1 POSTO,CONSIDE RANDO APENAS O CUSTO APOS A JORNADA NORMAL DE TRABALHO. O CUSTO INCLUI VIGILANCIA AOS SABADOS,DOMINGOS E FERIADOS</t>
  </si>
  <si>
    <t>05.100.0900-0</t>
  </si>
  <si>
    <t>UNIDADE REF.P/COMPL.ADM LOCAL,CONSID:CONSUMO AGUA,TEL.ENERGI A ELETR.MAT.LIMPEZA ESCRITORIO,COMPUTADORES LICENCA OBRA,MOV EIS UTENSILIOS,AR COND.BEBEDOURO,ART,RRT,FOTOGRAFIAS,UNIFORM ES,DARIAS,EXAMES ADMISSIONAIS,PERIODICOS E DEMISSIONAIS,CURS OS CAPACITACAO/TREINAMENTO ITENS COMPLEMENTEM DESP.NECESS.EX CL.DESP.C/CAFE MANHA,REFEICAO,CESTA BASICA E VALE TRANSPORTE</t>
  </si>
  <si>
    <t>UR</t>
  </si>
  <si>
    <t>2.2</t>
  </si>
  <si>
    <t>CANTEIRO DE OBRA</t>
  </si>
  <si>
    <t>02.002.0012-0</t>
  </si>
  <si>
    <t>TAPUME DE VEDACAO OU PROTECAO,EXECUTADO COM TELHAS TRAPEZOID AIS DE ACO GALVANIZADO,ESPESSURA DE 0,5MM,ESTAS COM 2 VEZES DE UTILIZACAO,INCLUSIVE ENGRADAMENTO DE MADEIRA,UTILIZADO 2 VEZES,EXCLUSIVE PINTURA 3% - DESGASTE DE FERRAMENTAS E EPI</t>
  </si>
  <si>
    <t>02.004.0005-0</t>
  </si>
  <si>
    <t>BARRACAO DE OBRA COM DIVISAO INTERNA PARA ESCRITORIO E DEPOS ITO DE MATERIAIS,PISO DE TABUAS DE MADEIRA DE 3ª SOBRE ESTAQ UEAMENTO DE PECAS DE MADEIRA DE 3ª,3"X3",PAREDES DE TABUAS D E MADEIRA DE 3ª E COBERTURA DE TELHAS DE FIBROCIMENTO DE 6MM ,INCLUSIVE INSTALACAO ELETRICA,EXCLUSIVE PINTURA,SENDO REAPR OVEITADO 2 VEZES 3%-DESGASTE DE FERRAMENTAS E EPI 1%-GRAMPO E ROSETA DE MADEIRA</t>
  </si>
  <si>
    <t>02.004.0013-0</t>
  </si>
  <si>
    <t>SANITARIO COM VASO E CHUVEIRO PARA PESSOAL DE OBRA,COLETIVO DE 2 UNIDADES E 4,00M2 EXECUTADO COM TABUAS DE MADEIRA DE 3ª ,E TELHAS ONDULADAS DE 6MM DE FIBROCIMENTO,INCLUSIVE INSTALA COES,APARELHOS,ESQUADRIAS E FERRAGENS CONSIDERANDO REAPROVEI TAMENTO DAS INSTALACOES E APARELHOS 2 VEZES 3% - DESGASTE DE FERRAMENTAS E EPI 10% - GRAMPO E ROSETA DE MADEIRA</t>
  </si>
  <si>
    <t>UN</t>
  </si>
  <si>
    <t>103689</t>
  </si>
  <si>
    <t>02.015.0001-0</t>
  </si>
  <si>
    <t>INSTALACAO E LIGACAO PROVISORIA PARA ABASTECIMENTO DE AGUA E ESGOTAMENTO SANITARIO EM CANTEIRO DE OBRAS,INCLUSIVE ESCAVA CAO,EXCLUSIVE REPOSICAO DA PAVIMENTACAO DO LOGRADOURO PUBLIC O 3% - DESGASTE DE FERRAMENTAS E EPI</t>
  </si>
  <si>
    <t>02.016.0001-0</t>
  </si>
  <si>
    <t>INSTALACAO E LIGACAO PROVISORIA DE ALIMENTACAO DE ENERGIA EL ETRICA,EM BAIXA TENSAO,PARA CANTEIRO DE OBRAS,M3-CHAVE 100A, CARGA 3KW,20CV,EXCLUSIVE O FORNECIMENTO DO MEDIDOR 3% - DESGASTE DE FERRAMENTAS E EPI</t>
  </si>
  <si>
    <t>2.3</t>
  </si>
  <si>
    <t>ANDAIMES</t>
  </si>
  <si>
    <t>97063</t>
  </si>
  <si>
    <t>MONTAGEM E DESMONTAGEM DE ANDAIME MODULAR FACHADEIRO, COM PISO METÁLICO, PARA EDIFÍCIOS COM MULTIPLOS PAVIMENTOS (EXCLUSIVE ANDAIME E LIMPEZA). AF_03/2024</t>
  </si>
  <si>
    <t>97064</t>
  </si>
  <si>
    <t>M</t>
  </si>
  <si>
    <t>00020193</t>
  </si>
  <si>
    <t>LOCACAO DE ANDAIME METALICO TIPO FACHADEIRO, PECAS COM M2XMES APROXIMADAMENTE 1,20 M DE LARGURA E 2,0 M DE ALTURA, INCLUINDO DIAGONAIS EM X, BARRAS DE LIGACAO, SAPATAS E DEMAIS ITENS NECESSARIOS A MONTAGEM (NAO INCLUI INSTALACAO)</t>
  </si>
  <si>
    <t>00010527</t>
  </si>
  <si>
    <t>LOCACAO DE ANDAIME METALICO TUBULAR DE ENCAIXE, TIPO DE MXMES TORRE, CADA PAINEL COM LARGURA DE 1 ATE 1,5 M E ALTURA DE *1,00* M, INCLUINDO DIAGONAL, BARRAS DE LIGACAO, SAPATAS OU RODIZIOS E DEMAIS ITENS NECESSARIOS A MONTAGEM (NAO INCLUI INSTALACAO)</t>
  </si>
  <si>
    <t>3.1</t>
  </si>
  <si>
    <t>ENSAIOS E CONTROLES</t>
  </si>
  <si>
    <t>01.003.0001-0</t>
  </si>
  <si>
    <t>SONDAGEM A PERCUSSAO,EM TERRENO COMUM,COM ENSAIO DE PENETRAC AO,DIAMETRO 3",INCLUSIVE DESLOCAMENTO DENTRO DO CANTEIRO E I NSTALACAO DA SONDA EM CADA FURO</t>
  </si>
  <si>
    <t>01.016.0210-0</t>
  </si>
  <si>
    <t>LEVANTAMENTO TOPOGRAFICO PLANIALTIMETRICO E CADASTRAL,COM CU RVAS DE NIVEL A CADA 1,00M,CONSIDERANDO TERRENO DE OROGRAFIA NAO ACIDENTADA,VEGETACAO RALA E EDIFICACAO MEDIA.CUSTO PARA AREA ATE 5000M2 (ESCALA 1:250/500)</t>
  </si>
  <si>
    <t>01.001.0151-0</t>
  </si>
  <si>
    <t>CONTROLE TECNOLOGICO DE OBRAS EM CONCRETO ARMADO CONSIDERAND O APENAS O CONTROLE DO CONCRETO E CONSTANDO DE COLETA,MOLDAG EM E CAPEAMENTO DE CORPOS DE PROVA,TRANSPORTE ATE 100KM,ENSA IOS DE RESISTENCIA A COMPRESSAO AOS 3, 7 E 28 DIAS E "SLUMP TEST",MEDIDO POR M3 DE CONCRETO COLOCADO NAS FORMAS</t>
  </si>
  <si>
    <t>m³</t>
  </si>
  <si>
    <t>3.2</t>
  </si>
  <si>
    <t>SERVIÇOS PRELIMINARES</t>
  </si>
  <si>
    <t>01.006.0004-0</t>
  </si>
  <si>
    <t>01.006.0010-0</t>
  </si>
  <si>
    <t>REGULARIZACAO DE TERRENO COM TRATOR EM TORNO DE 80CV,COMPREE NDENDO ACERTO,RASPAGEM EVENTUALMENTE ATE 0,30M DE PROFUNDIDA DE E AFASTAMENTO LATERAL DO MATERIAL EXCEDENTE 3% - DESGASTE DE FERRAMENTAS E EPI</t>
  </si>
  <si>
    <t>01.018.0002-0</t>
  </si>
  <si>
    <t>LOCACAO DE OBRA COM APARELHO TOPOGRAFICO SOBRE CERCA DE MARC ACAO,INCLUSIVE CONSTRUCAO DESTA E SUA PRE-LOCACAO E O FORNEC IMENTO DO MATERIAL E TENDO POR MEDICAO O PERIMETRO A CONSTRU IR 3% - DESGASTE DE FERRAMENTAS E EPI</t>
  </si>
  <si>
    <t>22.030.0065-0</t>
  </si>
  <si>
    <t>REMOCAO DE ESPECIES VEGETAIS,PORTE GRANDE (ACIMA DE 6M DE AL TURA),INCLUSIVE CARGA,DESCARGA E TRANSPORTE DO MATERIAL ATE 30KM 3%-DESGASTE DE FERRAMENTAS E EPI</t>
  </si>
  <si>
    <t>22.030.0050-0</t>
  </si>
  <si>
    <t>REMOCAO DE ESPECIES VEGETAIS,PORTE MUDA (ATE 2M DE ALTURA), INCLUSIVE CARGA,DESCARGA E TRANSPORTE DO MATERIAL ATE 30KM 3%-DESGASTE DE FERRAMENTAS E EPI</t>
  </si>
  <si>
    <t>3.3</t>
  </si>
  <si>
    <t>MOVIMENTO DE TERRA</t>
  </si>
  <si>
    <t>96522</t>
  </si>
  <si>
    <t>101616</t>
  </si>
  <si>
    <t>93358</t>
  </si>
  <si>
    <t>93382</t>
  </si>
  <si>
    <t>102281</t>
  </si>
  <si>
    <t>ESCAVAÇÃO MECANIZADA DE VALA COM PROF. MAIOR QUE 1,5 M ATÉ 3,0 M (MÉDIA MONTANTE E JUSANTE/UMA COMPOSIÇÃO POR TRECHO),COM ESCAVADEIRA (1,2 M3),LARG. DE 1,5 M A 2,5 M, EM SOLO DE 1A CATEGORIA, LOCAIS COM BAIXO NÍVEL DE INTERFERÊNCIA. AF_09/2024</t>
  </si>
  <si>
    <t>101624</t>
  </si>
  <si>
    <t>94319</t>
  </si>
  <si>
    <t>101585</t>
  </si>
  <si>
    <t>4.1</t>
  </si>
  <si>
    <t>MOBILIZAÇÃO E PERFURAÇÃO</t>
  </si>
  <si>
    <t>01.009.0050-0</t>
  </si>
  <si>
    <t>MOBILIZACAO E DESMOBILIZACAO DE EQUIPAMENTO E EQUIPE DE SOND AGEM E PERFURACAO ROTATIVA,COM TRANSPORTE ATE 50KM 34% - DESGASTE DE FERRAMENTAS E EPI (3%) E ASSISTENCIA TECNI CA (30%)</t>
  </si>
  <si>
    <t>11.046.0180-</t>
  </si>
  <si>
    <t>4.2</t>
  </si>
  <si>
    <t>ESTACAS</t>
  </si>
  <si>
    <t>100652</t>
  </si>
  <si>
    <t>ESTACA HÉLICE CONTÍNUA, DIÂMETRO DE 50 CM, INCLUSO CONCRETO FCK=30MPA E ARMADURA MÍNIMA (EXCLUSIVE BOMBEAMENTO, MOBILIZAÇÃO E DESMOBILIZAÇÃO). AF_12/2019</t>
  </si>
  <si>
    <t>95602</t>
  </si>
  <si>
    <t>5.1</t>
  </si>
  <si>
    <t>BLOCOS DE COROAMENTO E BALDRAMES</t>
  </si>
  <si>
    <t>102473</t>
  </si>
  <si>
    <t>96540</t>
  </si>
  <si>
    <t>96536</t>
  </si>
  <si>
    <t>96545</t>
  </si>
  <si>
    <t>KG</t>
  </si>
  <si>
    <t>96546</t>
  </si>
  <si>
    <t>104920</t>
  </si>
  <si>
    <t>104916</t>
  </si>
  <si>
    <t>104918</t>
  </si>
  <si>
    <t>104919</t>
  </si>
  <si>
    <t>96557</t>
  </si>
  <si>
    <t>98557</t>
  </si>
  <si>
    <t>11.015.0010-0</t>
  </si>
  <si>
    <t>5.2</t>
  </si>
  <si>
    <t>PILARES</t>
  </si>
  <si>
    <t>92419</t>
  </si>
  <si>
    <t>MONTAGEM E DESMONTAGEM DE FÔRMA DE PILARES RETANGULARES E ESTRUTURAS SIMILARES, PÉ-DIREITO SIMPLES, EM CHAPA DE MADEIRA COMPENSADA RESINADA, 4 UTILIZAÇÕES. AF_09/2020</t>
  </si>
  <si>
    <t>92759</t>
  </si>
  <si>
    <t>92760</t>
  </si>
  <si>
    <t>92762</t>
  </si>
  <si>
    <t>92763</t>
  </si>
  <si>
    <t>5.3</t>
  </si>
  <si>
    <t>VIGAMENTO E LAJES</t>
  </si>
  <si>
    <t>92473</t>
  </si>
  <si>
    <t>MONTAGEM E DESMONTAGEM DE FÔRMA DE VIGA, ESCORAMENTO COM GARFO DE MADEIRA, PÉ-DIREITO DUPLO, EM CHAPA DE MADEIRA PLASTIFICADA, 14 UTILIZAÇÕES. AF_09/2020</t>
  </si>
  <si>
    <t>92510</t>
  </si>
  <si>
    <t>101792</t>
  </si>
  <si>
    <t>92761</t>
  </si>
  <si>
    <t>104106</t>
  </si>
  <si>
    <t>92768</t>
  </si>
  <si>
    <t>92769</t>
  </si>
  <si>
    <t>92770</t>
  </si>
  <si>
    <t>92771</t>
  </si>
  <si>
    <t>92772</t>
  </si>
  <si>
    <t>COMP. Próprio CONCRETAGEM DE VIGAS E LAJES, FCK=30 MPA, PARA LAJES MACIÇAS MACAÉ 4 OU NERVURADAS COM USO DE BOMBA - LANÇAMENTO, ADENSAMENTO E ACABAMENTO</t>
  </si>
  <si>
    <t>5.4</t>
  </si>
  <si>
    <t>ESCADAS E RAMPAS</t>
  </si>
  <si>
    <t>103076</t>
  </si>
  <si>
    <t>101995</t>
  </si>
  <si>
    <t>95943</t>
  </si>
  <si>
    <t>95944</t>
  </si>
  <si>
    <t>95945</t>
  </si>
  <si>
    <t>103686</t>
  </si>
  <si>
    <t>5.5</t>
  </si>
  <si>
    <t>CASA DE MÁQUINAS E RESERVATÓRIOS</t>
  </si>
  <si>
    <t>11.004.0020-1</t>
  </si>
  <si>
    <t>FORMAS DE MADEIRA DE 3ª PARA MOLDAGEM DE PECAS DE CONCRETO A RMADO COM PARAMENTOS PLANOS,EM LAJES,VIGAS,PAREDES,ETC,SERVI NDO A MADEIRA 3 VEZES,INCLUSIVE DESMOLDAGEM,EXCLUSIVE ESCORA MENTO. 3%-DESGASTE DE FERRAMENTAS E EPI</t>
  </si>
  <si>
    <t>100067</t>
  </si>
  <si>
    <t>91602</t>
  </si>
  <si>
    <t>91603</t>
  </si>
  <si>
    <t>100068</t>
  </si>
  <si>
    <t>5.6</t>
  </si>
  <si>
    <t>MUROS</t>
  </si>
  <si>
    <t>104927</t>
  </si>
  <si>
    <t>104924</t>
  </si>
  <si>
    <t>6.1</t>
  </si>
  <si>
    <t>ALVENARIAS</t>
  </si>
  <si>
    <t>103322</t>
  </si>
  <si>
    <t>ALVENARIA DE VEDAÇÃO DE BLOCOS CERÂMICOS FURADOS NA VERTICAL DE 9X19X39 CM (ESPESSURA 9 CM) E ARGAMASSA DE ASSENTAMENTO COM PREPARO EM BETONEIRA. AF_12/2021</t>
  </si>
  <si>
    <t>103371</t>
  </si>
  <si>
    <t>ALVENARIA DE VEDAÇÃO DE BLOCOS CERÂMICOS FURADOS NA HORIZONTAL DE 19X19X39 CM (ESPESSURA 19 CM) E ARGAMASSA DE ASSENTAMENTO COM PREPARO MANUAL. AF_12/2021</t>
  </si>
  <si>
    <t>103318</t>
  </si>
  <si>
    <t>93203</t>
  </si>
  <si>
    <t>93187</t>
  </si>
  <si>
    <t>93197</t>
  </si>
  <si>
    <t>98575</t>
  </si>
  <si>
    <t>6.2</t>
  </si>
  <si>
    <t>DIVISÓRIAS E FECHAMENTOS INTERNOS</t>
  </si>
  <si>
    <t>96359</t>
  </si>
  <si>
    <t>PAREDE COM SISTEMA EM CHAPAS DE GESSO PARA DRYWALL, USO INTERNO, COM DUAS FACES SIMPLES E ESTRUTURA METÁLICA COM GUIAS SIMPLES PARA PAREDES COM ÁREA LÍQUIDA MAIOR OU IGUAL A 6 M2, COM VÃOS. AF_07/2023_PS</t>
  </si>
  <si>
    <t>COMP. Próprio PAREDE COM SISTEMA EM CHAPAS DE GESSO PARA DRYWALL, MACAÉ 18 RESISTENTE À UMIDADE, COM DUAS FACES SIMPLES E ESTRUTURA METÁLICA COM GUIAS SIMPLES, SEM VÃOS, INCLUSIVE REFORÇOS PARA INSTALAÇÃO DE APARELHOS E EQUIPAMENTOS</t>
  </si>
  <si>
    <t>13.157.0010-0</t>
  </si>
  <si>
    <t>REVESTIMENTO DE PAREDES OU TETOS COM TECIDO ISOLANTE ACUSTIC O,EM MANTA DE LA DE VIDRO REVESTIDA COM FOLHA DE ALUMINIO 3%-DESGASTE DE FERRAMENTAS E EPI</t>
  </si>
  <si>
    <t>14.30.843</t>
  </si>
  <si>
    <t>102253</t>
  </si>
  <si>
    <t>COMP. Próprio DIVISORIA - PAINEL MDF, LINHA 90 MM - INCLUSIVE FERRAGENS EM MACAÉ 26 PERFIS DE ALUMÍNIO EXTRUDADO E CALHA EMBUTIDA PARA TOMADA ELÉTRICA (4PONTOS) E REDE (2 PONTOS)</t>
  </si>
  <si>
    <t>6.3</t>
  </si>
  <si>
    <t>REVESTIMENTO DE ALVENARIA</t>
  </si>
  <si>
    <t>87905</t>
  </si>
  <si>
    <t>CHAPISCO APLICADO EM ALVENARIA (COM PRESENÇA DE VÃOS) E ESTRUTURAS DE CONCRETO DE FACHADA, COM COLHER DE PEDREIRO. ARGAMASSA TRAÇO 1:3 COM PREPARO EM BETONEIRA 400L. AF_10/2022</t>
  </si>
  <si>
    <t>104217</t>
  </si>
  <si>
    <t>EMBOÇO OU MASSA ÚNICA EM ARGAMASSA TRAÇO 1:2:8, PREPARO MECÂNICA COM BETONEIRA 400 L, APLICADA MANUALMENTE EM PANOS DE FACHADA COM PRESENÇA DE VÃOS, ESPESSURA DE 25 MM, ACESSO POR ANDAIME. AF_08/2022</t>
  </si>
  <si>
    <t>87535</t>
  </si>
  <si>
    <t>EMBOÇO, EM ARGAMASSA TRAÇO 1:2:8, PREPARO MECÂNICO, APLICADO MANUALMENTE EM PAREDES INTERNAS DE AMBIENTES COM ÁREA MAIOR QUE 10M², E = 17,5MM, COM TALISCAS. AF_03/2024</t>
  </si>
  <si>
    <t>87273</t>
  </si>
  <si>
    <t>121085</t>
  </si>
  <si>
    <t>102489</t>
  </si>
  <si>
    <t>32.07.250</t>
  </si>
  <si>
    <t>6.4</t>
  </si>
  <si>
    <t>REVESTIMENTO CERAMICO E GRANITO DE FACHADA</t>
  </si>
  <si>
    <t>6.5</t>
  </si>
  <si>
    <t>REVESTIMENTO DE TETO</t>
  </si>
  <si>
    <t>00039512</t>
  </si>
  <si>
    <t>FORRO DE FIBRA MINERAL EM PLACAS DE 1250 X 625 MM, E = 15 MM, BORDA RETA, COM PINTURA ANTIMOFO, APOIADO EM PERFIL DE ACO GALVANIZADO COM 24 MM DE BASE - INSTALADO</t>
  </si>
  <si>
    <t>96114</t>
  </si>
  <si>
    <t>99054</t>
  </si>
  <si>
    <t>6.6</t>
  </si>
  <si>
    <t>REVESTIMENTO DE PISO</t>
  </si>
  <si>
    <t>87630</t>
  </si>
  <si>
    <t>CONTRAPISO EM ARGAMASSA TRAÇO 1:4 (CIMENTO E AREIA), PREPARO MECÂNICO COM BETONEIRA 400 L, APLICADO EM ÁREAS SECAS SOBRE LAJE, ADERIDO, ACABAMENTO NÃO REFORÇADO, ESPESSURA 3CM. AF_07/2021</t>
  </si>
  <si>
    <t>87745</t>
  </si>
  <si>
    <t>CONTRAPISO EM ARGAMASSA TRAÇO 1:4 (CIMENTO E AREIA), PREPARO MECÂNICO COM BETONEIRA 400 L, APLICADO EM ÁREAS MOLHADAS SOBRE LAJE, ADERIDO, ACABAMENTO NÃO REFORÇADO, ESPESSURA 3CM. AF_07/2021</t>
  </si>
  <si>
    <t>M²</t>
  </si>
  <si>
    <t>13.331.0020-0</t>
  </si>
  <si>
    <t>REVESTIMENTO DE PISO CERAMICO EM PORCELANATO,ACABAMENTO DA B ORDA RETIFICADO,NO FORMATO (90X90)CM,PARA USO EM AREAS COMER CIAIS COM TRAFEGO INTENSO,CONFORME ABNT NBR ISO 13006,ASSENT E EM SUPERFICIE NIVELADA COM ARGAMASSA COLANTE E REJUNTAMENT O PRONTO GOS SOCIAIS COMERCIAIS TRAFEGO INTENSO,(90X90)CM,ABNT NBR ISO 13006</t>
  </si>
  <si>
    <t>101727</t>
  </si>
  <si>
    <t>101092</t>
  </si>
  <si>
    <t>104658</t>
  </si>
  <si>
    <t>170021</t>
  </si>
  <si>
    <t>32.07.230</t>
  </si>
  <si>
    <t>21.10.050</t>
  </si>
  <si>
    <t>98689</t>
  </si>
  <si>
    <t>130302</t>
  </si>
  <si>
    <t>6.7</t>
  </si>
  <si>
    <t>BASES E PAVIMENTOS</t>
  </si>
  <si>
    <t>92398</t>
  </si>
  <si>
    <t>97111</t>
  </si>
  <si>
    <t>94992</t>
  </si>
  <si>
    <t>EXECUÇÃO DE PASSEIO (CALÇADA) OU PISO DE CONCRETO COM CONCRETO MOLDADO IN LOCO, FEITO EM OBRA, ACABAMENTO CONVENCIONAL, ESPESSURA 6 CM, ARMADO. AF_08/2022</t>
  </si>
  <si>
    <t>94279</t>
  </si>
  <si>
    <t>ASSENTAMENTO DE GUIA (MEIO-FIO) EM TRECHO RETO, CONFECCIONADA EM CONCRETO PRÉ-FABRICADO, DIMENSÕES 39X6,5X6,5X19 CM (COMPRIMENTO X BASE INFERIOR X BASE SUPERIOR X ALTURA), PARA DELIMITAÇÃO DE JARDINS, PRAÇAS OU PASSEIOS. AF_01/2024</t>
  </si>
  <si>
    <t>171843</t>
  </si>
  <si>
    <t>6.8</t>
  </si>
  <si>
    <t>PEITORIS E CHAPINS</t>
  </si>
  <si>
    <t>101965</t>
  </si>
  <si>
    <t>101966</t>
  </si>
  <si>
    <t>11.013.0006-0</t>
  </si>
  <si>
    <t>CHAPIM DE CONCRETO ARMADO,APARENTE,COM ACABAMENTO DESEMPENAD O,MEDINDO (22X10)CM,CONFORME PROJETO TIPO Nº 6062/EMOP,FUNDI DO NO LOCAL 3%-DESGASTE DE FERRAMENTAS E EPI</t>
  </si>
  <si>
    <t>97736</t>
  </si>
  <si>
    <t>7.1</t>
  </si>
  <si>
    <t>PINTURA DE PAREDE</t>
  </si>
  <si>
    <t>88485</t>
  </si>
  <si>
    <t>88497</t>
  </si>
  <si>
    <t>88489</t>
  </si>
  <si>
    <t>7.2</t>
  </si>
  <si>
    <t>PINTURA DE SUPERFÍCIE METÁLICA E MADEIRA</t>
  </si>
  <si>
    <t>100717</t>
  </si>
  <si>
    <t>100720</t>
  </si>
  <si>
    <t>100759</t>
  </si>
  <si>
    <t>PINTURA COM TINTA ALQUÍDICA DE ACABAMENTO (ESMALTE SINTÉTICO BRILHANTE) PULVERIZADA SOBRE SUPERFÍCIES METÁLICAS (EXCETO PERFIL) EXECUTADO EM OBRA (02 DEMÃOS). AF_01/2020_PE</t>
  </si>
  <si>
    <t>17.014.0015-</t>
  </si>
  <si>
    <t>7.3</t>
  </si>
  <si>
    <t>PINTURA DE PISO</t>
  </si>
  <si>
    <t>102507</t>
  </si>
  <si>
    <t>102491</t>
  </si>
  <si>
    <t>7.4</t>
  </si>
  <si>
    <t>PINTURA DE TETO</t>
  </si>
  <si>
    <t>88484</t>
  </si>
  <si>
    <t>88496</t>
  </si>
  <si>
    <t>88488</t>
  </si>
  <si>
    <t>8.1</t>
  </si>
  <si>
    <t>PORTAS E ESQUADRIAS MADEIRA E ALUMÍNIO</t>
  </si>
  <si>
    <t>90790</t>
  </si>
  <si>
    <t>KIT DE PORTA-PRONTA DE MADEIRA EM ACABAMENTO MELAMÍNICO BRANCO, FOLHA LEVE OU MÉDIA, 80X210CM, EXCLUSIVE FECHADURA, FIXAÇÃO COM PREENCHIMENTO PARCIAL DE ESPUMA EXPANSIVA - FORNECIMENTO E INSTALAÇÃO. AF_12/2019</t>
  </si>
  <si>
    <t>90793</t>
  </si>
  <si>
    <t>KIT DE PORTA-PRONTA DE MADEIRA EM ACABAMENTO MELAMÍNICO BRANCO, FOLHA PESADA OU SUPERPESADA, 90X210CM, FIXAÇÃO COM PREENCHIMENTO TOTAL DE ESPUMA EXPANSIVA - FORNECIMENTO E INSTALAÇÃO. AF_12/2019</t>
  </si>
  <si>
    <t>110460</t>
  </si>
  <si>
    <t>COMP. Próprio PORTA DIVISÓRIA EM VIDRO TEMPERADO DUPLO E MICRO PERSIANAS, MACAÉ 45 80X210CM, COM COLUNA ESTRUTURAL EM ALUMÍNIO EXTRUDADO, INCLUINDO FECHADURA E DOBRADIÇAS - FORNECIMENTO E INSTALAÇÃO</t>
  </si>
  <si>
    <t>91341</t>
  </si>
  <si>
    <t>90838</t>
  </si>
  <si>
    <t>90830</t>
  </si>
  <si>
    <t>90831</t>
  </si>
  <si>
    <t>14.002.0240-0</t>
  </si>
  <si>
    <t>PROTECAO PARA PORTA EM ACO INOX ESCOVADO,CHAPA N°14,COM 30CM DE ALTURA.FORNECIMENTO E COLOCACAO 3%-DESGASTE DE FERRAMENTAS E EPI 15%-PERDAS E DEMAIS MATERIAIS NECESSARIOS</t>
  </si>
  <si>
    <t>14.003.0149-0</t>
  </si>
  <si>
    <t>JANELA DE ALUMINIO ANODIZADO EM BRONZE OU PRETO, TIPO MAXIM- AR, COM 1 PAINEL DESLIZANTE PROJETANTE, PROVIDA DE HASTE DE COMANDO,EM PERFIS SERIE 28.FORNECIMENTO E COLOCACAO 86,2%- ANODIZACAO TONAL.BRONZE E PRETO (15%),ACESSORIOS(62%) 18,45%- ANODIZACAO EM TONALIDADE BRONZE E PRETO (15%) E DESGA STE DE FERRAMENTAS E EPI (3%)</t>
  </si>
  <si>
    <t>COMP. Próprio PORTA ACÚSTICA DE MADEIRA SÓLIDA COM LÃ DE VIDRO, BORRACHA MACAÉ 60 DE ALTA DENSIDADE, COM GAXETAS DE SILICONE PARA VEDAÇÃO PERMIETRICA, SOLEIRA ACÚSTICA, MOLA DE FECHAMENTO, E=80MM RW= 40DB, ACABAMENTO EXTERNO MDF MADEIRADO, COM BARRA ANTIPÂNICO DIM.180X210CM - FORNECIMENTO E INSTALAÇÃO</t>
  </si>
  <si>
    <t>8.2</t>
  </si>
  <si>
    <t>VIDRAÇARIA</t>
  </si>
  <si>
    <t>14.004.0120-0</t>
  </si>
  <si>
    <t>14.007.0195-0</t>
  </si>
  <si>
    <t>FERRAGENS PARA PAINEIS FIXOS DE VIDRO TEMPERADO DE 10MM(CONJ UNTO COMPLETO),CONSTANDO DE FORNECIMENTO SEM COLOCACAO(ESTA INCLUIDA NO FORNECIMENTO E COLOCACAO DO VIDRO)</t>
  </si>
  <si>
    <t>102185</t>
  </si>
  <si>
    <t>102184</t>
  </si>
  <si>
    <t>14.004.0073-0</t>
  </si>
  <si>
    <t>14.003.0163-0</t>
  </si>
  <si>
    <t>CAIXILHO FIXO DE ALUMINIO ANODIZADO AO NATURAL,SERIE 28,PARA VIDRO.FORNECIMENTO E COLOCACAO 3%-DESGASTE DE FERRAMENTAS E EPI 20%-ANODIZACAO E ACESSORIOS</t>
  </si>
  <si>
    <t>14.003.0211-0</t>
  </si>
  <si>
    <t>PORTA DE ALUMINIO ANODIZADO EM BRONZE OU PRETO,DE CORRER,COM 2 FOLHAS,TENDO 1 CONTRAPINAZIO DIVIDINDO A ESQUADRIA EM 2 V AZIOS PARA VIDRO,EM PERFIS SERIE 25,EXCLUSIVE FECHADURA.FORN ECIMENTO E COLOCACAO 57,55%- ANODIZACAO(15%),ACESSORIOS(37%) 18,45%- ANODIZACAO(15%),DESGASTE DE FERRAMENTAS E EPI(3%)</t>
  </si>
  <si>
    <t>14.003.0201-0</t>
  </si>
  <si>
    <t>PORTA DE ALUMINIO ANODIZADO EM BRONZE OU PRETO,TENDO 1 CONTR APINAZIO DIVIDINDO A ESQUADRIA EM 2 VAZIOS PARA VIDRO,EM PER FIS SERIE 25,EXCLUSIVE FECHADURAS.FORNECIMENTO E COLOCACAO 55,25%-ANODIZACAO TONAL.BRONZE OU PRETO(15%),ACESSORIOS(35%) 18,45%-ANODIZACAO EM TONALIDADE BRONZE OU PRETO (15%) E DESG ASTE DE FERRAMENTAS E EPI</t>
  </si>
  <si>
    <t>140561</t>
  </si>
  <si>
    <t>8.3</t>
  </si>
  <si>
    <t>SERRALHERIA</t>
  </si>
  <si>
    <t>18.016.0205-0</t>
  </si>
  <si>
    <t>CORRIMAO DUPLO EM TUBO DE ACO INOX COM DIAMETRO DE 1.1/2",BA RRA SUPERIOR COM ALTURA DE 92CM E BARRA INFERIOR COM ALTURA DE 70CM,FIXADO EM MONTANTES DE ACO INOX COM DIAMETRO DE 1.1/ 2",CONFORME ABNT NBR 9050 PARA ACESSIBILIDADE.FORNECIMENTO E COLOCACAO 3%-DESGASTE DE FERRAMENTAS E EPI 35%-DEMAIS MATERIAIS NECESSARIOS</t>
  </si>
  <si>
    <t>111700</t>
  </si>
  <si>
    <t>13.168.0010-0</t>
  </si>
  <si>
    <t>REVESTIMENTO DE FACHADA OU AREAS INT.C/PAINEL ALUM.COMPOSTO, SENDO DUAS LAMINAS ALUM.C/0,3MM ESP.,PINTURA PVDF (FLUOR CAR BONO) KYNNAR 500,NO SISTEMA COIL COATING,ESP.DO COMPOSTO DE 4MM,PINTURA PROTEGIDA POR FILME HAVY DUTY NAS FACES PINTADAS ,NUCLEO EM POLIETILENO DE BAIXA DENSIDADE (RIGIDO),INCL.SUBE STRUTURA DE ALUM.E DEMAIS INSUMOS NECES.A COLOC.FORN.COLOC.</t>
  </si>
  <si>
    <t>14.002.0207-1</t>
  </si>
  <si>
    <t>GUARDA-CORPO METALICO COM 1,00M DE ALTURA,EM MODULOS DE 1,88 M COM MONTANTES EM CHAPA DE ACO USI-SAC 350, CHUMBADO NO CON CRETO (EXCLUSIVE ESTE),ATRAVES DE CHUMBADORES DE ACO INOXIDA VEL,INTERLIGADOS POR DOIS TUBOS HORIZONTAIS SUPERIORES COM D IAMETRO DE 2.1/2" E DOIS TUBOS HORIZONTAIS INFERIORES C/DIAM ETRO DE 1" EM ACO GALVANIZADO,INCL.PINTURA.FORN. E COLOCACAO O OU FOSCO " .1/2" GOS SOCIAIS ARGOS SOCIAIS OM COMPRIMENTO DE 96MM, DIAMETRO DE 1/2"</t>
  </si>
  <si>
    <t>05.055.0010-0</t>
  </si>
  <si>
    <t>LETRA CAIXA DE ACO INOX POLIDO OU ESCOVADO,COM 20CM DE ALTUR A,ESPESSURA DE 2CM,COM PINOS PARA FIXACAO.FORNECIMENTO E COL OCACAO 3%-DESGASTE DE FERRAMENTAS E EPI</t>
  </si>
  <si>
    <t>14.002.0132-0</t>
  </si>
  <si>
    <t>GRADE DE FERRO COM MONTANTES DE BARRAS CHATAS DE 2"X3/8" A CADA 2,00M E BARRAS CHATAS DE 1.1/2"X3/8" A CADA 10CM, INTER CALADAS POR PEQUENAS BARRAS CHATAS DE 1.1/2"X3/8" A CADA 5CM ,EXCLUSIVE BALDRAME DE CONCRETO.FORNECIMENTO E COLOCACAO 3%-DESGASTE DE FERRAMENTAS E EPI 20%-PERDAS E DEMAIS MATERIAIS NECESSARIOS</t>
  </si>
  <si>
    <t>100701</t>
  </si>
  <si>
    <t>111034</t>
  </si>
  <si>
    <t>112564</t>
  </si>
  <si>
    <t>14.007.0276-</t>
  </si>
  <si>
    <t>8.4</t>
  </si>
  <si>
    <t>MARCENARIA</t>
  </si>
  <si>
    <t>090120</t>
  </si>
  <si>
    <t>COMP. Próprio RODAMEIO EM MADEIRA, MDF, COR IMBUIA, ALTURA 20CM, FIXADO COM MACAÉ 16 COLA E PARAFUSOS, INCLUSIVE ACABAMENTOS LATERIAIS E EM FUROS, EMENDAR 45G</t>
  </si>
  <si>
    <t>200503</t>
  </si>
  <si>
    <t>8.5</t>
  </si>
  <si>
    <t>BANCADAS</t>
  </si>
  <si>
    <t>9.1</t>
  </si>
  <si>
    <t>ALIMENTAÇÃO E RECALQUE</t>
  </si>
  <si>
    <t>00012774</t>
  </si>
  <si>
    <t>95635</t>
  </si>
  <si>
    <t>15.001.0069-0</t>
  </si>
  <si>
    <t>ABRIGO PARA HIDROMETRO DE 1/2" OU 3/4",NAS DIMENSOES DE (0,4 5X0,12X0,42)M,EMBUTIDO NO MURO,REVESTIDO COM ARGAMASSA DE CI MENTO E SAIBRO,NO TRACO 1:6,COM FUNDO DE CONCRETO NO TRACO 1 :3 E ESPESSURA 3CM,PORTA DE (46X43)CM EM GRADE CONFECCIONADA EM FERRO CHATO DE 1/2" COM ESPESSURA DE 1/8" E CADEADO DE 3 0MM,CONFORME PROJETO Nº 2089/EMOP 3%-DESGASTE DE FERRAMENTAS E EPI 15%-PERDAS E DEMAIS MATERIAIS NECESSARIOS</t>
  </si>
  <si>
    <t>102113</t>
  </si>
  <si>
    <t>102116</t>
  </si>
  <si>
    <t>99629</t>
  </si>
  <si>
    <t>99632</t>
  </si>
  <si>
    <t>104031</t>
  </si>
  <si>
    <t>103979</t>
  </si>
  <si>
    <t>103978</t>
  </si>
  <si>
    <t>89357</t>
  </si>
  <si>
    <t>89356</t>
  </si>
  <si>
    <t>103042</t>
  </si>
  <si>
    <t>94489</t>
  </si>
  <si>
    <t>94490</t>
  </si>
  <si>
    <t>94492</t>
  </si>
  <si>
    <t>94664</t>
  </si>
  <si>
    <t>ADAPTADOR CURTO COM BOLSA E ROSCA PARA REGISTRO, PVC, SOLDÁVEL, DN 60 MM X 2", INSTALADO EM RESERVAÇÃO PREDIAL DE ÁGUA - FORNECIMENTO E INSTALAÇÃO. AF_04/2024</t>
  </si>
  <si>
    <t>94658</t>
  </si>
  <si>
    <t>ADAPTADOR CURTO COM BOLSA E ROSCA PARA REGISTRO, PVC, SOLDÁVEL, DN 32 MM X 1", INSTALADO EM RESERVAÇÃO PREDIAL DE ÁGUA - FORNECIMENTO E INSTALAÇÃO. AF_04/2024</t>
  </si>
  <si>
    <t>89429</t>
  </si>
  <si>
    <t>ADAPTADOR CURTO COM BOLSA E ROSCA PARA REGISTRO, PVC, SOLDÁVEL, DN 25MM X 3/4, INSTALADO EM RAMAL DE DISTRIBUIÇÃO DE ÁGUA - FORNECIMENTO E INSTALAÇÃO. AF_06/2022</t>
  </si>
  <si>
    <t>104009</t>
  </si>
  <si>
    <t>89368</t>
  </si>
  <si>
    <t>89362</t>
  </si>
  <si>
    <t>89367</t>
  </si>
  <si>
    <t>103980</t>
  </si>
  <si>
    <t>103984</t>
  </si>
  <si>
    <t>103951</t>
  </si>
  <si>
    <t>89431</t>
  </si>
  <si>
    <t>103995</t>
  </si>
  <si>
    <t>89398</t>
  </si>
  <si>
    <t>104004</t>
  </si>
  <si>
    <t>89626</t>
  </si>
  <si>
    <t>89552</t>
  </si>
  <si>
    <t>89568</t>
  </si>
  <si>
    <t>89594</t>
  </si>
  <si>
    <t>89412</t>
  </si>
  <si>
    <t>94797</t>
  </si>
  <si>
    <t>111221</t>
  </si>
  <si>
    <t>102137</t>
  </si>
  <si>
    <t>9.2</t>
  </si>
  <si>
    <t>INSTALAÇÃO DE ÁGUA FRIA</t>
  </si>
  <si>
    <t>94491</t>
  </si>
  <si>
    <t>89987</t>
  </si>
  <si>
    <t>89985</t>
  </si>
  <si>
    <t>89497</t>
  </si>
  <si>
    <t>89363</t>
  </si>
  <si>
    <t>103981</t>
  </si>
  <si>
    <t>89502</t>
  </si>
  <si>
    <t>103987</t>
  </si>
  <si>
    <t>104159</t>
  </si>
  <si>
    <t>103988</t>
  </si>
  <si>
    <t>89378</t>
  </si>
  <si>
    <t>94692</t>
  </si>
  <si>
    <t>89440</t>
  </si>
  <si>
    <t>105189</t>
  </si>
  <si>
    <t>103999</t>
  </si>
  <si>
    <t>104014</t>
  </si>
  <si>
    <t>94706</t>
  </si>
  <si>
    <t>ADAPTADOR COM FLANGE E ANEL DE VEDAÇÃO, PVC, SOLDÁVEL, DN 50 MM X 1 1/2", INSTALADO EM RESERVAÇÃO PREDIAL DE ÁGUA - FORNECIMENTO E INSTALAÇÃO. AF_04/2024</t>
  </si>
  <si>
    <t>89383</t>
  </si>
  <si>
    <t>ADAPTADOR CURTO COM BOLSA E ROSCA PARA REGISTRO, PVC, SOLDÁVEL, DN 25MM X 3/4, INSTALADO EM RAMAL OU SUB-RAMAL DE ÁGUA - FORNECIMENTO E INSTALAÇÃO. AF_06/2022</t>
  </si>
  <si>
    <t>94672</t>
  </si>
  <si>
    <t>90373</t>
  </si>
  <si>
    <t>89396</t>
  </si>
  <si>
    <t>89536</t>
  </si>
  <si>
    <t>104779</t>
  </si>
  <si>
    <t>90466</t>
  </si>
  <si>
    <t>9.3</t>
  </si>
  <si>
    <t>INSTALAÇÃO DE ÁGUA FRIA REÚSO</t>
  </si>
  <si>
    <t>89403</t>
  </si>
  <si>
    <t>89413</t>
  </si>
  <si>
    <t>103974</t>
  </si>
  <si>
    <t>89432</t>
  </si>
  <si>
    <t>94690</t>
  </si>
  <si>
    <t>89627</t>
  </si>
  <si>
    <t>103953</t>
  </si>
  <si>
    <t>90374</t>
  </si>
  <si>
    <t>98114</t>
  </si>
  <si>
    <t>9.4</t>
  </si>
  <si>
    <t>INSTALAÇÕES DE ESGOTO</t>
  </si>
  <si>
    <t>98102</t>
  </si>
  <si>
    <t>97974</t>
  </si>
  <si>
    <t>89707</t>
  </si>
  <si>
    <t>89708</t>
  </si>
  <si>
    <t>89711</t>
  </si>
  <si>
    <t>89712</t>
  </si>
  <si>
    <t>89713</t>
  </si>
  <si>
    <t>89714</t>
  </si>
  <si>
    <t>104086</t>
  </si>
  <si>
    <t>104063</t>
  </si>
  <si>
    <t>89746</t>
  </si>
  <si>
    <t>JOELHO 45 GRAUS, PVC, SERIE NORMAL, ESGOTO PREDIAL, DN 100 MM, JUNTA ELÁSTICA, FORNECIDO E INSTALADO EM RAMAL DE DESCARGA OU RAMAL DE ESGOTO SANITÁRIO. AF_08/2022</t>
  </si>
  <si>
    <t>89739</t>
  </si>
  <si>
    <t>JOELHO 45 GRAUS, PVC, SERIE NORMAL, ESGOTO PREDIAL, DN 75 MM, JUNTA ELÁSTICA, FORNECIDO E INSTALADO EM RAMAL DE DESCARGA OU RAMAL DE ESGOTO SANITÁRIO. AF_08/2022</t>
  </si>
  <si>
    <t>89732</t>
  </si>
  <si>
    <t>JOELHO 45 GRAUS, PVC, SERIE NORMAL, ESGOTO PREDIAL, DN 50 MM, JUNTA ELÁSTICA, FORNECIDO E INSTALADO EM RAMAL DE DESCARGA OU RAMAL DE ESGOTO SANITÁRIO. AF_08/2022</t>
  </si>
  <si>
    <t>89726</t>
  </si>
  <si>
    <t>JOELHO 45 GRAUS, PVC, SERIE NORMAL, ESGOTO PREDIAL, DN 40 MM, JUNTA SOLDÁVEL, FORNECIDO E INSTALADO EM RAMAL DE DESCARGA OU RAMAL DE ESGOTO SANITÁRIO. AF_08/2022</t>
  </si>
  <si>
    <t>89744</t>
  </si>
  <si>
    <t>JOELHO 90 GRAUS, PVC, SERIE NORMAL, ESGOTO PREDIAL, DN 100 MM, JUNTA ELÁSTICA, FORNECIDO E INSTALADO EM RAMAL DE DESCARGA OU RAMAL DE ESGOTO SANITÁRIO. AF_08/2022</t>
  </si>
  <si>
    <t>89731</t>
  </si>
  <si>
    <t>JOELHO 90 GRAUS, PVC, SERIE NORMAL, ESGOTO PREDIAL, DN 50 MM, JUNTA ELÁSTICA, FORNECIDO E INSTALADO EM RAMAL DE DESCARGA OU RAMAL DE ESGOTO SANITÁRIO. AF_08/2022</t>
  </si>
  <si>
    <t>89724</t>
  </si>
  <si>
    <t>JOELHO 90 GRAUS, PVC, SERIE NORMAL, ESGOTO PREDIAL, DN 40 MM, JUNTA SOLDÁVEL, FORNECIDO E INSTALADO EM RAMAL DE DESCARGA OU RAMAL DE ESGOTO SANITÁRIO. AF_08/2022</t>
  </si>
  <si>
    <t>89748</t>
  </si>
  <si>
    <t>CURVA CURTA 90 GRAUS, PVC, SERIE NORMAL, ESGOTO PREDIAL, DN 100 MM, JUNTA ELÁSTICA, FORNECIDO E INSTALADO EM RAMAL DE DESCARGA OU RAMAL DE ESGOTO SANITÁRIO. AF_08/2022</t>
  </si>
  <si>
    <t>89742</t>
  </si>
  <si>
    <t>CURVA CURTA 90 GRAUS, PVC, SERIE NORMAL, ESGOTO PREDIAL, DN 75 MM, JUNTA ELÁSTICA, FORNECIDO E INSTALADO EM RAMAL DE DESCARGA OU RAMAL DE ESGOTO SANITÁRIO. AF_08/2022</t>
  </si>
  <si>
    <t>89733</t>
  </si>
  <si>
    <t>CURVA CURTA 90 GRAUS, PVC, SERIE NORMAL, ESGOTO PREDIAL, DN 50 MM, JUNTA ELÁSTICA, FORNECIDO E INSTALADO EM RAMAL DE DESCARGA OU RAMAL DE ESGOTO SANITÁRIO. AF_08/2022</t>
  </si>
  <si>
    <t>89728</t>
  </si>
  <si>
    <t>CURVA CURTA 90 GRAUS, PVC, SERIE NORMAL, ESGOTO PREDIAL, DN 40 MM, JUNTA SOLDÁVEL, FORNECIDO E INSTALADO EM RAMAL DE DESCARGA OU RAMAL DE ESGOTO SANITÁRIO. AF_08/2022</t>
  </si>
  <si>
    <t>89797</t>
  </si>
  <si>
    <t>JUNÇÃO SIMPLES, PVC, SERIE NORMAL, ESGOTO PREDIAL, DN 100 X 100 MM, JUNTA ELÁSTICA, FORNECIDO E INSTALADO EM RAMAL DE DESCARGA OU RAMAL DE ESGOTO SANITÁRIO. AF_08/2022</t>
  </si>
  <si>
    <t>104345</t>
  </si>
  <si>
    <t>JUNÇÃO DE REDUÇÃO INVERTIDA, PVC, SÉRIE NORMAL, ESGOTO PREDIAL, DN 100 X 50 MM, JUNTA ELÁSTICA, FORNECIDO E INSTALADO EM RAMAL DE DESCARGA OU RAMAL DE ESGOTO SANITÁRIO. AF_08/2022</t>
  </si>
  <si>
    <t>89795</t>
  </si>
  <si>
    <t>JUNÇÃO SIMPLES, PVC, SERIE NORMAL, ESGOTO PREDIAL, DN 75 X 75 MM, JUNTA ELÁSTICA, FORNECIDO E INSTALADO EM RAMAL DE DESCARGA OU RAMAL DE ESGOTO SANITÁRIO. AF_08/2022</t>
  </si>
  <si>
    <t>89783</t>
  </si>
  <si>
    <t>JUNÇÃO SIMPLES, PVC, SERIE NORMAL, ESGOTO PREDIAL, DN 40 MM, JUNTA SOLDÁVEL, FORNECIDO E INSTALADO EM RAMAL DE DESCARGA OU RAMAL DE ESGOTO SANITÁRIO. AF_08/2022</t>
  </si>
  <si>
    <t>89779</t>
  </si>
  <si>
    <t>LUVA DE CORRER, PVC, SERIE NORMAL, ESGOTO PREDIAL, DN 100 MM, JUNTA ELÁSTICA, FORNECIDO E INSTALADO EM RAMAL DE DESCARGA OU RAMAL DE ESGOTO SANITÁRIO. AF_08/2022</t>
  </si>
  <si>
    <t>89754</t>
  </si>
  <si>
    <t>LUVA DE CORRER, PVC, SERIE NORMAL, ESGOTO PREDIAL, DN 50 MM, JUNTA ELÁSTICA, FORNECIDO E INSTALADO EM RAMAL DE DESCARGA OU RAMAL DE ESGOTO SANITÁRIO. AF_08/2022</t>
  </si>
  <si>
    <t>89557</t>
  </si>
  <si>
    <t>053508</t>
  </si>
  <si>
    <t>89549</t>
  </si>
  <si>
    <t>89796</t>
  </si>
  <si>
    <t>TE, PVC, SERIE NORMAL, ESGOTO PREDIAL, DN 100 X 100 MM, JUNTA ELÁSTICA, FORNECIDO E INSTALADO EM RAMAL DE DESCARGA OU RAMAL DE ESGOTO SANITÁRIO. AF_08/2022</t>
  </si>
  <si>
    <t>104344</t>
  </si>
  <si>
    <t>TE, PVC, SÉRIE NORMAL, ESGOTO PREDIAL, DN 100 X 50 MM, JUNTA ELÁSTICA, FORNECIDO E INSTALADO EM RAMAL DE DESCARGA OU RAMAL DE ESGOTO SANITÁRIO. AF_08/2022</t>
  </si>
  <si>
    <t>89784</t>
  </si>
  <si>
    <t>TE, PVC, SERIE NORMAL, ESGOTO PREDIAL, DN 50 X 50 MM, JUNTA ELÁSTICA, FORNECIDO E INSTALADO EM RAMAL DE DESCARGA OU RAMAL DE ESGOTO SANITÁRIO. AF_08/2022</t>
  </si>
  <si>
    <t>104341</t>
  </si>
  <si>
    <t>BUCHA DE REDUÇÃO LONGA, PVC, SÉRIE NORMAL, ESGOTO PREDIAL, DN 50 X 40 MM, JUNTA SOLDÁVEL E ELÁSTICA, FORNECIDO E INSTALADO EM RAMAL DE DESCARGA OU RAMAL DE ESGOTO SANITÁRIO. AF_08/2022</t>
  </si>
  <si>
    <t>9.5</t>
  </si>
  <si>
    <t>INSTALAÇÃO DE VENTILAÇÃO DE ESGOTO</t>
  </si>
  <si>
    <t>89799</t>
  </si>
  <si>
    <t>89798</t>
  </si>
  <si>
    <t>89806</t>
  </si>
  <si>
    <t>JOELHO 45 GRAUS, PVC, SERIE NORMAL, ESGOTO PREDIAL, DN 75 MM, JUNTA ELÁSTICA, FORNECIDO E INSTALADO EM PRUMADA DE ESGOTO SANITÁRIO OU VENTILAÇÃO. AF_08/2022</t>
  </si>
  <si>
    <t>89802</t>
  </si>
  <si>
    <t>JOELHO 45 GRAUS, PVC, SERIE NORMAL, ESGOTO PREDIAL, DN 50 MM, JUNTA ELÁSTICA, FORNECIDO E INSTALADO EM PRUMADA DE ESGOTO SANITÁRIO OU VENTILAÇÃO. AF_08/2022</t>
  </si>
  <si>
    <t>89801</t>
  </si>
  <si>
    <t>JOELHO 90 GRAUS, PVC, SERIE NORMAL, ESGOTO PREDIAL, DN 50 MM, JUNTA ELÁSTICA, FORNECIDO E INSTALADO EM PRUMADA DE ESGOTO SANITÁRIO OU VENTILAÇÃO. AF_08/2022</t>
  </si>
  <si>
    <t>89803</t>
  </si>
  <si>
    <t>CURVA CURTA 90 GRAUS, PVC, SERIE NORMAL, ESGOTO PREDIAL, DN 50 MM, JUNTA ELÁSTICA, FORNECIDO E INSTALADO EM PRUMADA DE ESGOTO SANITÁRIO OU VENTILAÇÃO. AF_08/2022</t>
  </si>
  <si>
    <t>89807</t>
  </si>
  <si>
    <t>CURVA CURTA 90 GRAUS, PVC, SERIE NORMAL, ESGOTO PREDIAL, DN 75 MM, JUNTA ELÁSTICA, FORNECIDO E INSTALADO EM PRUMADA DE ESGOTO SANITÁRIO OU VENTILAÇÃO. AF_08/2022</t>
  </si>
  <si>
    <t>89827</t>
  </si>
  <si>
    <t>JUNÇÃO SIMPLES, PVC, SERIE NORMAL, ESGOTO PREDIAL, DN 50 X 50 MM, JUNTA ELÁSTICA, FORNECIDO E INSTALADO EM PRUMADA DE ESGOTO SANITÁRIO OU VENTILAÇÃO. AF_08/2022</t>
  </si>
  <si>
    <t>104350</t>
  </si>
  <si>
    <t>JUNÇÃO DE REDUÇÃO INVERTIDA, PVC, SÉRIE NORMAL, ESGOTO PREDIAL, DN 75 X 50 MM, JUNTA ELÁSTICA, FORNECIDO E INSTALADO EM PRUMADA DE ESGOTO SANITÁRIO OU VENTILAÇÃO. AF_08/2022</t>
  </si>
  <si>
    <t>89814</t>
  </si>
  <si>
    <t>LUVA DE CORRER, PVC, SERIE NORMAL, ESGOTO PREDIAL, DN 50 MM, JUNTA ELÁSTICA, FORNECIDO E INSTALADO EM PRUMADA DE ESGOTO SANITÁRIO OU VENTILAÇÃO. AF_08/2022</t>
  </si>
  <si>
    <t>89825</t>
  </si>
  <si>
    <t>053309</t>
  </si>
  <si>
    <t>104351</t>
  </si>
  <si>
    <t>TERMINAL DE VENTILAÇÃO, PVC, SÉRIE NORMAL, ESGOTO PREDIAL, DN 75 MM, JUNTA SOLDÁVEL, FORNECIDO E INSTALADO EM PRUMADA DE ESGOTO SANITÁRIO OU VENTILAÇÃO. AF_08/2022</t>
  </si>
  <si>
    <t>104348</t>
  </si>
  <si>
    <t>TERMINAL DE VENTILAÇÃO, PVC, SÉRIE NORMAL, ESGOTO PREDIAL, DN 50 MM, JUNTA SOLDÁVEL, FORNECIDO E INSTALADO EM PRUMADA DE ESGOTO SANITÁRIO OU VENTILAÇÃO. AF_08/2022</t>
  </si>
  <si>
    <t>9.6</t>
  </si>
  <si>
    <t>INSTALAÇÕES PLUVIAIS</t>
  </si>
  <si>
    <t>101802</t>
  </si>
  <si>
    <t>CAIXA ENTERRADA RETENTORA DE AREIA RETANGULAR, EM ALVENARIA COM BLOCOS DE CONCRETO, DIMENSÕES INTERNAS: 1,00 X 1,00 X 1,20 M, EXCLUINDO TAMPÃO. AF_12/2020</t>
  </si>
  <si>
    <t>99285</t>
  </si>
  <si>
    <t>BASE PARA POÇO DE VISITA CIRCULAR PARA DRENAGEM, EM CONCRETO PRÉ-MOLDADO, DIÂMETRO INTERNO = 1,0 M, PROFUNDIDADE = 1,35 M, EXCLUINDO TAMPÃO. AF_05/2018</t>
  </si>
  <si>
    <t>97933</t>
  </si>
  <si>
    <t>053878</t>
  </si>
  <si>
    <t>89512</t>
  </si>
  <si>
    <t>104166</t>
  </si>
  <si>
    <t>90696</t>
  </si>
  <si>
    <t>90697</t>
  </si>
  <si>
    <t>90698</t>
  </si>
  <si>
    <t>104168</t>
  </si>
  <si>
    <t>89529</t>
  </si>
  <si>
    <t>104167</t>
  </si>
  <si>
    <t>053542</t>
  </si>
  <si>
    <t>053541</t>
  </si>
  <si>
    <t>053545</t>
  </si>
  <si>
    <t>95694</t>
  </si>
  <si>
    <t>053705</t>
  </si>
  <si>
    <t>104174</t>
  </si>
  <si>
    <t>89556</t>
  </si>
  <si>
    <t>104173</t>
  </si>
  <si>
    <t>15.003.0178-0</t>
  </si>
  <si>
    <t>IT</t>
  </si>
  <si>
    <t>Filtro para aproveitamento de agua de chuva (AAC) auto-limpante para areas un 40.05.0550 ate 1.500 m2. Elemento filtrante de inox. Retencao e descarga de solidos superiores a 0,55mm. Duas entradas de AP de 250mm, saidas de agua filtrada de 200mm, dimensionamento do descarte estabelecido em projeto. Instalado em caixa conectora em alvenaria, bloco de concreto ou fibra de vidro. Vazao maxima do Filtro modelo VF-6 (70 L/S). Fornecimento.</t>
  </si>
  <si>
    <t>Extravasor, sifao/ladrao, de 200mm, para excesso de agua, retirada de un 40.05.0200 impurezas da superficie e manutencao do nivel maximo determinado para os reservatorios de AAC. Bloqueia cheiros da galeria pluvial e dificulta entrada de pragas. Fornecimento.</t>
  </si>
  <si>
    <t>9.7</t>
  </si>
  <si>
    <t>DRENOS DE AR CONDICIONADO</t>
  </si>
  <si>
    <t>104316</t>
  </si>
  <si>
    <t>94650</t>
  </si>
  <si>
    <t>104320</t>
  </si>
  <si>
    <t>104319</t>
  </si>
  <si>
    <t>105180</t>
  </si>
  <si>
    <t>105143</t>
  </si>
  <si>
    <t>104322</t>
  </si>
  <si>
    <t>104324</t>
  </si>
  <si>
    <t>00039707</t>
  </si>
  <si>
    <t>9.8</t>
  </si>
  <si>
    <t>UNIDADES DE TRATAMENTO</t>
  </si>
  <si>
    <t>98055</t>
  </si>
  <si>
    <t>TANQUE SÉPTICO CIRCULAR, EM CONCRETO PRÉ-MOLDADO, DIÂMETRO INTERNO = 2,38 M, ALTURA INTERNA = 2,50 M, VOLUME ÚTIL: 10009,8 L (PARA 69 CONTRIBUINTES). AF_12/2020</t>
  </si>
  <si>
    <t>98061</t>
  </si>
  <si>
    <t>FILTRO ANAERÓBIO CIRCULAR, EM CONCRETO PRÉ-MOLDADO, DIÂMETRO INTERNO = 2,88 M, ALTURA INTERNA = 1,50 M, VOLUME ÚTIL: 7817,3 L (PARA 75 CONTRIBUINTES). AF_12/2020</t>
  </si>
  <si>
    <t>15.002.0683-0</t>
  </si>
  <si>
    <t>SUMIDOURO CILINDRICO,LIGADO A FOSSA,MEDINDO 2500X2000MM,EM A NEIS DE CONCRETO PRE-MOLDADO,EXCLUSIVE FOSSA E MANILHAS.FORN ECIMENTO E COLOCACAO 3%-DESGASTE DE FERRAMENTAS E EPI</t>
  </si>
  <si>
    <t>9.9</t>
  </si>
  <si>
    <t>APARELHOS HIDRAULICOS,SANITARIOS, METAIS</t>
  </si>
  <si>
    <t>86932</t>
  </si>
  <si>
    <t>VASO SANITÁRIO SIFONADO COM CAIXA ACOPLADA LOUÇA BRANCA - PADRÃO MÉDIO, INCLUSO ENGATE FLEXÍVEL EM METAL CROMADO, 1/2 X 40CM - FORNECIMENTO E INSTALAÇÃO. AF_01/2020</t>
  </si>
  <si>
    <t>COMP. Próprio VASO SANITARIO DE LOUCA BRANCA,COM CAIXA MACAÉ 42 ACOPLADA,CONFORMEABNT NBR 9050 PARA ACESSIBILIDADE, PADRAO MEDIO LUXO,RABICHO CROMADO,ANEL DE VEDACAO E ACESSORIOS DE FIXACAO.FORNECIMENTO E INSTALAÇÃO</t>
  </si>
  <si>
    <t>100849</t>
  </si>
  <si>
    <t>COMP. Próprio LAVATORIO DE LOUCA BRANCA,COM COLUNA SUSPENSA,CONFORME MACAÉ 43 ABNT NBR 9050 PARA ACESSIBILIDADE,MEDINDO EM TORNO DE (45,5X35,5) CM,INCLUSIVE ACESSORIOS DE FIXACAO.FERRAGENS EM METAL CROMAD O:SIFAO 1"X1.1/4",VALVULA DE ESCOAMENTO,RABICHO,TORNEIRA PAR A LAVATORIO DE MESA COM ALAVANCA,ACIONAMENTO MANUAL E FECHAM ENTO AUTOMATICO.FORNECIMENTO E INSTALAÇÃO</t>
  </si>
  <si>
    <t>COMP. Próprio CUBA DE EMBUTIR OVAL EM LOUÇA BRANCA, 35 X 50CM OU MACAÉ 59 EQUIVALENTE, DE LAVATORIO, INSTALADA SOBRE BANCADA DE GRANITO, INCLUSIVE ACESSORIOS DE FIXACAO.FERRAGENS EM METAL CROMADO:SIFAO 1"X1.1/4",VALVULA DE ESCOAMENTO,RABICHO,TORNEIRA PARA LAVATORIO DE MESA. FORNECIMENTO E INSTALAÇÃO</t>
  </si>
  <si>
    <t>86922</t>
  </si>
  <si>
    <t>TANQUE DE LOUÇA BRANCA SUSPENSO, 18L OU EQUIVALENTE, INCLUSO SIFÃO TIPO GARRAFA EM METAL CROMADO, VÁLVULA METÁLICA E TORNEIRA DE METAL CROMADO PADRÃO MÉDIO - FORNECIMENTO E INSTALAÇÃO. AF_01/2020</t>
  </si>
  <si>
    <t>100858</t>
  </si>
  <si>
    <t>86936</t>
  </si>
  <si>
    <t>86910</t>
  </si>
  <si>
    <t>190332</t>
  </si>
  <si>
    <t>100860</t>
  </si>
  <si>
    <t>18.025.0001-0</t>
  </si>
  <si>
    <t>BEBEDOURO PURIFICADOR,DE COLUNA,COM ACESSIBILIDADE,CONFORME ABNT NBR 9050,EM ACO INOXIDAVEL,MODELO PRESSAO,COM 2 TORNEIR AS,VAZAO MINIMA DE 30L/H,CONFORME ABNT NBR 16236.FORNECIMENT O</t>
  </si>
  <si>
    <t>18.009.0078-</t>
  </si>
  <si>
    <t>100868</t>
  </si>
  <si>
    <t>100865</t>
  </si>
  <si>
    <t>100874</t>
  </si>
  <si>
    <t>00011186</t>
  </si>
  <si>
    <t>10.1</t>
  </si>
  <si>
    <t>INSTALAÇÕES DE REFRIGERAÇÃO</t>
  </si>
  <si>
    <t>97327</t>
  </si>
  <si>
    <t>97328</t>
  </si>
  <si>
    <t>97329</t>
  </si>
  <si>
    <t>103292</t>
  </si>
  <si>
    <t>106034</t>
  </si>
  <si>
    <t>COMP. Próprio TUBO EM COBRE FLEXÍVEL, DN 7/8", COM ISOLAMENTO, INSTALADO EM MACAÉ 51 RAMAL DE ALIMENTAÇÃO DE AR-CONDICIONADO - FORNECIMENTO E INSTALAÇÃO</t>
  </si>
  <si>
    <t>COMP. Próprio TUBO EM COBRE RÍGIDO, DN 1"", COM ISOLAMENTO, INSTALADO EM MACAÉ 46 RAMAL DE ALIMENTAÇÃO DE AR-CONDICIONADO COM CONDENSADORA CENTRAL OU VRF - FORNECIMENTO E INSTALAÇÃO</t>
  </si>
  <si>
    <t>COMP. Próprio TUBO EM COBRE RÍGIDO, DN 1 1/4", COM ISOLAMENTO, INSTALADO EM MACAÉ 47 RAMAL DE ALIMENTAÇÃO DE AR-CONDICIONADO COM CONDENSADORA CENTRAL OU VRF - FORNECIMENTO E INSTALAÇÃO</t>
  </si>
  <si>
    <t>COMP. Próprio TUBO EM COBRE RÍGIDO, DN 1 1/2", COM ISOLAMENTO, INSTALADO EM MACAÉ 48 RAMAL DE ALIMENTAÇÃO DE AR-CONDICIONADO COM CONDENSADORA CENTRAL OU VRF - FORNECIMENTO E INSTALAÇÃO</t>
  </si>
  <si>
    <t>COMP. Próprio TUBO EM COBRE RÍGIDO, DN 1 5/8", COM ISOLAMENTO, INSTALADO EM MACAÉ 49 RAMAL DE ALIMENTAÇÃO DE AR-CONDICIONADO COM CONDENSADORA CENTRAL OU VRF - FORNECIMENTO E INSTALAÇÃO</t>
  </si>
  <si>
    <t>COMP. Próprio TUBO EM COBRE RÍGIDO, DN 2 1/8", COM ISOLAMENTO, INSTALADO EM MACAÉ 50 RAMAL DE ALIMENTAÇÃO DE AR-CONDICIONADO COM CONDENSADORA CENTRAL OU VRF - FORNECIMENTO E INSTALAÇÃO</t>
  </si>
  <si>
    <t>15.005.0250-0</t>
  </si>
  <si>
    <t>JUNTAS DE DERIVACAO EM Y PARA UNIDADES EVAPORADORAS VRF,COM MEDIDAS APROXIMADAS DE ENTRADAS 38,1MM E SAIDA 41,3MM (GAS) E ENTRADAS 19,1/15,9MM E SAIDA 22,2MM (LIQUIDO).FORNECIMENTO E INSTALACAO 3%-DESGASTE DE FERRAMENTAS E EPI</t>
  </si>
  <si>
    <t>15.005.0249-0</t>
  </si>
  <si>
    <t>JUNTAS DE DERIVACAO EM Y PARA UNIDADES EVAPORADORAS VRF,COM MEDIDAS APROXIMADAS DE ENTRADA 38,1MM E SAIDAS 28,6MM (GAS) E ENTRADA 19,1MM E SAIDAS 15,9MM (LIQUIDO).FORNECIMENTO E IN STALACAO 3%-DESGASTE DE FERRAMENTAS E EPI</t>
  </si>
  <si>
    <t>15.005.0246-0</t>
  </si>
  <si>
    <t>JUNTAS DE DERIVACAO EM Y PARA UNIDADES EVAPORADORAS VRF,COM MEDIDAS APROXIMADAS DE ENTRADA 15,9MM E SAIDAS 12,7MM (GAS) E ENTRADA 9,5MM E SAIDAS 6,4MM (LIQUIDO).FORNECIMENTO E INST ALACAO 3%-DESGASTE DE FERRAMENTAS E EPI</t>
  </si>
  <si>
    <t>15.005.0248-0</t>
  </si>
  <si>
    <t>JUNTAS DE DERIVACAO EM Y PARA UNIDADES EVAPORADORAS VRF,COM MEDIDAS APROXIMADAS DE ENTRADA 28,6MM E SAIDAS 22,2MM (GAS) E ENTRADA 15,9MM E SAIDAS 12,7MM (LIQUIDO).FORNECIMENTO E IN STALACAO 3%-DESGASTE DE FERRAMENTAS E EPI</t>
  </si>
  <si>
    <t>063061</t>
  </si>
  <si>
    <t>10.2</t>
  </si>
  <si>
    <t>EQUIPAMENTOS REFRIGERAÇÃO</t>
  </si>
  <si>
    <t>103267</t>
  </si>
  <si>
    <t>103269</t>
  </si>
  <si>
    <t>103271</t>
  </si>
  <si>
    <t>103273</t>
  </si>
  <si>
    <t>18.030.0027-0</t>
  </si>
  <si>
    <t>18.030.0030-0</t>
  </si>
  <si>
    <t>15.005.0182-0</t>
  </si>
  <si>
    <t>ASSENTAMENTO DE UNIDADE CONDENSADORA VRF DE 14 A 22 HP,CONFO RME ABNT NBR 16401,(VIDE FORNECIMENTO DO APARELHO NA FAMILIA 18.030),INCLUSIVE BASE DE CONCRETO ARMADO E ACESSORIOS DE F IXACAO,EXCLUSIVE ALIMENTACAO ELETRICA E INTERLIGACAO DE UNID ADES VRF (VIDE ITENS 15.005.0226 A 15.005.0238) 3%-DESGASTE DE FERRAMENTAS E EPI</t>
  </si>
  <si>
    <t>15.005.0184-0</t>
  </si>
  <si>
    <t>ASSENTAMENTO DE UNIDADE CONDENSADORA VRF DE 24 A 28 HP,CONFO RME ABNT NBR 16401,(VIDE FORNECIMENTO DO APARELHO NA FAMILIA 18.030),INCLUSIVE BASE DE CONCRETO ARMADO E ACESSORIOS DE F IXACAO,EXCLUSIVE ALIMENTACAO ELETRICA E INTERLIGACAO DE UNID ADES VRF (VIDE ITENS 15.005.0226 A 15.005.0238) 3%-DESGASTE DE FERRAMENTAS E EPI</t>
  </si>
  <si>
    <t>10.3</t>
  </si>
  <si>
    <t>INSTALAÇÕES DE VENTILAÇÃO</t>
  </si>
  <si>
    <t>070233</t>
  </si>
  <si>
    <t>070473</t>
  </si>
  <si>
    <t>070426</t>
  </si>
  <si>
    <t>002016</t>
  </si>
  <si>
    <t>001761</t>
  </si>
  <si>
    <t>070454</t>
  </si>
  <si>
    <t>10.4</t>
  </si>
  <si>
    <t>ENTRADA DE ENERGIA</t>
  </si>
  <si>
    <t>15.011.0079-0</t>
  </si>
  <si>
    <t>SUBESTACAO SIMPLIFICADA,PADRAO LIGHT,COM TRANSFORMADOR TRIFA SICO DE 300KVA,13,8KV-220V/127V,INCLUSIVE CABINE DE MEDICAO 3%-DESGASTE DE FERRAMENTAS E EPI</t>
  </si>
  <si>
    <t>10.5</t>
  </si>
  <si>
    <t>INFRAESTRUTURA DE ELÉTRICA</t>
  </si>
  <si>
    <t>91940</t>
  </si>
  <si>
    <t>92871</t>
  </si>
  <si>
    <t>91936</t>
  </si>
  <si>
    <t>97881</t>
  </si>
  <si>
    <t>97891</t>
  </si>
  <si>
    <t>15.018.0305-0</t>
  </si>
  <si>
    <t>15.018.0310-0</t>
  </si>
  <si>
    <t>15.018.0320-0</t>
  </si>
  <si>
    <t>15.018.0260-0</t>
  </si>
  <si>
    <t>15.018.0275-0</t>
  </si>
  <si>
    <t>97667</t>
  </si>
  <si>
    <t>97668</t>
  </si>
  <si>
    <t>COMP. Próprio ELETRODUTO FLEXÍVEL CORRUGADO, PEAD, DN 150 (6"), PARA REDE MACAÉ 39 ENTERRADA DE DISTRIBUIÇÃO DE ENERGIA ELÉTRICA - FORNECIMENTO E INSTALAÇÃO</t>
  </si>
  <si>
    <t>COMP. Próprio ELETRODUTO FLEXÍVEL CORRUGADO, PEAD, DN 200 (8"), PARA REDE MACAÉ 40 ENTERRADA DE DISTRIBUIÇÃO DE ENERGIA ELÉTRICA - FORNECIMENTO E INSTALAÇÃO</t>
  </si>
  <si>
    <t>90447</t>
  </si>
  <si>
    <t>91862</t>
  </si>
  <si>
    <t>91863</t>
  </si>
  <si>
    <t>91864</t>
  </si>
  <si>
    <t>91865</t>
  </si>
  <si>
    <t>93008</t>
  </si>
  <si>
    <t>93009</t>
  </si>
  <si>
    <t>93010</t>
  </si>
  <si>
    <t>93011</t>
  </si>
  <si>
    <t>059030</t>
  </si>
  <si>
    <t>15.018.0552-0</t>
  </si>
  <si>
    <t>ELETROCALHA LISA,COM TAMPA,TIPO "U",200X50MM,TRATAMENTO SUPE RFICIAL PRE-ZINCADO A QUENTE,INCLUSIVE CONEXOES,ACESSORIOS E FIXACAO SUPERIOR.FORNECIMENTO E COLOCACAO 3%-DESGASTE DE FERRAMENTAS E EPI 20%-CONEXOES</t>
  </si>
  <si>
    <t>15.018.0555-0</t>
  </si>
  <si>
    <t>ELETROCALHA LISA,COM TAMPA,TIPO "U",400X50MM,TRATAMENTO SUPE RFICIAL PRE-ZINCADO A QUENTE,INCLUSIVE CONEXOES,ACESSORIOS E FIXACAO SUPERIOR.FORNECIMENTO E COLOCACAO 3%-DESGASTE DE FERRAMENTAS E EPI 20%-CONEXOES</t>
  </si>
  <si>
    <t>058174</t>
  </si>
  <si>
    <t>059300</t>
  </si>
  <si>
    <t>91876</t>
  </si>
  <si>
    <t>93013</t>
  </si>
  <si>
    <t>LUVA PARA ELETRODUTO, PVC, ROSCÁVEL, DN 50 MM (1 1/2"), PARA REDE ENTERRADA DE DISTRIBUIÇÃO DE ENERGIA ELÉTRICA - FORNECIMENTO E INSTALAÇÃO. AF_12/2021</t>
  </si>
  <si>
    <t>91874</t>
  </si>
  <si>
    <t>059290</t>
  </si>
  <si>
    <t>91875</t>
  </si>
  <si>
    <t>10.6</t>
  </si>
  <si>
    <t>FIAÇÃO</t>
  </si>
  <si>
    <t>91928</t>
  </si>
  <si>
    <t>91929</t>
  </si>
  <si>
    <t>91930</t>
  </si>
  <si>
    <t>91932</t>
  </si>
  <si>
    <t>91933</t>
  </si>
  <si>
    <t>91934</t>
  </si>
  <si>
    <t>91935</t>
  </si>
  <si>
    <t>101563</t>
  </si>
  <si>
    <t>CABO DE COBRE FLEXÍVEL ISOLADO, 35 MM², 0,6/1,0 KV, PARA REDE AÉREA DE DISTRIBUIÇÃO DE ENERGIA ELÉTRICA DE BAIXA TENSÃO - FORNECIMENTO E INSTALAÇÃO. AF_07/2020</t>
  </si>
  <si>
    <t>101565</t>
  </si>
  <si>
    <t>CABO DE COBRE FLEXÍVEL ISOLADO, 70 MM², 0,6/1,0 KV, PARA REDE AÉREA DE DISTRIBUIÇÃO DE ENERGIA ELÉTRICA DE BAIXA TENSÃO - FORNECIMENTO E INSTALAÇÃO. AF_07/2020</t>
  </si>
  <si>
    <t>101567</t>
  </si>
  <si>
    <t>CABO DE COBRE FLEXÍVEL ISOLADO, 95 MM², 0,6/1,0 KV, PARA REDE AÉREA DE DISTRIBUIÇÃO DE ENERGIA ELÉTRICA DE BAIXA TENSÃO - FORNECIMENTO E INSTALAÇÃO. AF_07/2020</t>
  </si>
  <si>
    <t>101568</t>
  </si>
  <si>
    <t>CABO DE COBRE FLEXÍVEL ISOLADO, 120 MM², 0,6/1,0 KV, PARA REDE AÉREA DE DISTRIBUIÇÃO DE ENERGIA ELÉTRICA DE BAIXA TENSÃO - FORNECIMENTO E INSTALAÇÃO. AF_07/2020</t>
  </si>
  <si>
    <t>92998</t>
  </si>
  <si>
    <t>CABO DE COBRE FLEXÍVEL ISOLADO, 185 MM², ANTI-CHAMA 0,6/1,0 KV, PARA REDE ENTERRADA DE DISTRIBUIÇÃO DE ENERGIA ELÉTRICA - FORNECIMENTO E INSTALAÇÃO. AF_12/2021</t>
  </si>
  <si>
    <t>93000</t>
  </si>
  <si>
    <t>CABO DE COBRE FLEXÍVEL ISOLADO, 240 MM², ANTI-CHAMA 0,6/1,0 KV, PARA REDE ENTERRADA DE DISTRIBUIÇÃO DE ENERGIA ELÉTRICA - FORNECIMENTO E INSTALAÇÃO. AF_12/2021</t>
  </si>
  <si>
    <t>COMP. Próprio CABO DE COBRE FLEXÍVEL ISOLADO, 400 MM², ANTI-CHAMA 0,6/1,0 KV, MACAÉ 33 PARA REDE ENTERRADA DE DISTRIBUIÇÃO DE ENERGIA ELÉTRICA - FORNECIMENTO E INSTALAÇÃO</t>
  </si>
  <si>
    <t>10.7</t>
  </si>
  <si>
    <t>QUADROS E DISPOSITIVOS DE PROTEÇÃO</t>
  </si>
  <si>
    <t>101880</t>
  </si>
  <si>
    <t>QUADRO DE DISTRIBUIÇÃO DE ENERGIA EM CHAPA DE AÇO GALVANIZADO, DE EMBUTIR, COM BARRAMENTO TRIFÁSICO, PARA 30 DISJUNTORES DIN 150A - FORNECIMENTO E INSTALAÇÃO. AF_07/2025</t>
  </si>
  <si>
    <t>COMP. Próprio QUADRO DE DISTRIBUIÇÃO DE ENERGIA EM CHAPA DE AÇO MACAÉ 34 GALVANIZADO, COM BARRAMENTO TRIFÁSICO, PARA 54 DISJUNTORES DIN 225A - FORNECIMENTO E INSTALAÇÃO</t>
  </si>
  <si>
    <t>064205</t>
  </si>
  <si>
    <t>COMP. Próprio QUADRO GERAL DE DISTRIBUIÇÃO DE ENERGIA EM CHAPA DE AÇO MACAÉ 35 GALVANIZADO, COM BARRAMENTO TRIFÁSICO, DIN 800A - FORNECIMENTO E INSTALAÇÃO</t>
  </si>
  <si>
    <t>COMP. Próprio QUADRO DE COMANDO PARA 2 BOMBAS DE RECALQUES DE 1/3 A 2 CV, MACAÉ 38 TRIFÁSICA, 220 VOLTS, COM CHAVE SELETORA, ACIONAMENTO MANUAL/AUTOMÁTICO, RELÉ DE SOBRECARGA E CONTATORA</t>
  </si>
  <si>
    <t>93653</t>
  </si>
  <si>
    <t>93654</t>
  </si>
  <si>
    <t>93656</t>
  </si>
  <si>
    <t>93660</t>
  </si>
  <si>
    <t>93663</t>
  </si>
  <si>
    <t>93667</t>
  </si>
  <si>
    <t>93668</t>
  </si>
  <si>
    <t>15.007.0600-0</t>
  </si>
  <si>
    <t>101895</t>
  </si>
  <si>
    <t>15.007.0608-0</t>
  </si>
  <si>
    <t>101898</t>
  </si>
  <si>
    <t>101899</t>
  </si>
  <si>
    <t>00039445</t>
  </si>
  <si>
    <t>00039465</t>
  </si>
  <si>
    <t>10.8</t>
  </si>
  <si>
    <t>TOMADAS E LUMINÁRIAS</t>
  </si>
  <si>
    <t>91953</t>
  </si>
  <si>
    <t>91959</t>
  </si>
  <si>
    <t>91967</t>
  </si>
  <si>
    <t>92023</t>
  </si>
  <si>
    <t>91996</t>
  </si>
  <si>
    <t>92004</t>
  </si>
  <si>
    <t>92019</t>
  </si>
  <si>
    <t>91997</t>
  </si>
  <si>
    <t>18.027.0518-0</t>
  </si>
  <si>
    <t>LUMINARIA LED TUBULAR DE EMBUTIR, 2X18W (INCLUSIVE LAMPADAS) ,CORPO EM CHAPA DE ACO TRATADA E PINTURA ELETROSTATICA BRANC A, REFLETOR EM ALUMINIO DE ALTO BRILHO, COM ALETAS, SEM REAT OR. FORNECIMENTO E COLOCACAO 3%-DESGASTE DE FERRAMENTAS E EPI</t>
  </si>
  <si>
    <t>97605</t>
  </si>
  <si>
    <t>101632</t>
  </si>
  <si>
    <t>060386</t>
  </si>
  <si>
    <t>060875</t>
  </si>
  <si>
    <t>10.9</t>
  </si>
  <si>
    <t>INFRAESTRUTURA DE LÓGICA</t>
  </si>
  <si>
    <t>101795</t>
  </si>
  <si>
    <t>CAIXA ENTERRADA PARA INSTALAÇÕES TELEFÔNICAS TIPO R1, EM ALVENARIA COM BLOCOS DE CONCRETO, DIMENSÕES INTERNAS: 0,35X0,60X0,60 M, EXCLUINDO TAMPÃO. AF_12/2020</t>
  </si>
  <si>
    <t>101798</t>
  </si>
  <si>
    <t>100556</t>
  </si>
  <si>
    <t>09.06.035</t>
  </si>
  <si>
    <t>15.018.0467-0</t>
  </si>
  <si>
    <t>ELETROCALHA PERFURADA,SEM TAMPA,TIPO "U",100X50MM,TRATAMENTO SUPERFICIAL PRE-ZINCADO A QUENTE,INCLUSIVE CONEXOES,ACESSOR IOS E FIXACAO SUPERIOR.FORNECIMENTO E COLOCACAO 3%-DESGASTE DE FERRAMENTAS E EPI 20%-CONEXOES</t>
  </si>
  <si>
    <t>15.018.0479-0</t>
  </si>
  <si>
    <t>ELETROCALHA PERFURADA,SEM TAMPA,TIPO "U",200X100MM,TRATAMENT O SUPERFICIAL PRE-ZINCADO A QUENTE,INCLUSIVE CONEXOES,ACESSO RIOS E FIXACAO SUPERIOR.FORNECIMENTO E COLOCACAO 3%-DESGASTE DE FERRAMENTAS E EPI 20%-CONEXOES</t>
  </si>
  <si>
    <t>15.018.0469-0</t>
  </si>
  <si>
    <t>ELETROCALHA PERFURADA,SEM TAMPA,TIPO "U",200X50MM,TRATAMENTO SUPERFICIAL PRE-ZINCADO A QUENTE,INCLUSIVE CONEXOES,ACESSOR IOS E FIXACAO SUPERIOR.FORNECIMENTO E COLOCACAO 3%-DESGASTE DE FERRAMENTAS E EPI 20%-CONEXOES</t>
  </si>
  <si>
    <t>15.003.0204-0</t>
  </si>
  <si>
    <t>15.003.0206-0</t>
  </si>
  <si>
    <t>95728</t>
  </si>
  <si>
    <t>104785</t>
  </si>
  <si>
    <t>FIXAÇÃO DE ELETRODUTOS, DIÂMETROS MENORES OU IGUAIS A 40 MM, COM ABRAÇADEIRA METÁLICA RÍGIDA TIPO D COM PARAFUSO DE FIXAÇÃO 1 1/4", FIXADA DIRETAMENTE NA LAJE OU PAREDE. AF_09/2023</t>
  </si>
  <si>
    <t>91893</t>
  </si>
  <si>
    <t>059121</t>
  </si>
  <si>
    <t>11817</t>
  </si>
  <si>
    <t>059334</t>
  </si>
  <si>
    <t>91946</t>
  </si>
  <si>
    <t>10.10</t>
  </si>
  <si>
    <t>INSTALAÇÕES DE SPDA</t>
  </si>
  <si>
    <t>104749</t>
  </si>
  <si>
    <t>15.007.0206-0</t>
  </si>
  <si>
    <t>96989</t>
  </si>
  <si>
    <t>96988</t>
  </si>
  <si>
    <t>96987</t>
  </si>
  <si>
    <t>078033</t>
  </si>
  <si>
    <t>15.007.0216-0</t>
  </si>
  <si>
    <t>TERMINAL AEREO PARA PARA-RAIO(CAPTOR 1 PONTA)EM LATAO MACICO ,3/8"X600MM,FIXACAO COM ROSCA MECANICA E ABRACADEIRA,INCLUSI VE CAPTOR.FORNECIMENTO E COLOCACAO 3%- DESGASTE DE FERRAMENTAS E EPI</t>
  </si>
  <si>
    <t>96973</t>
  </si>
  <si>
    <t>96977</t>
  </si>
  <si>
    <t>11.1</t>
  </si>
  <si>
    <t>TELHAMENTO</t>
  </si>
  <si>
    <t>92543</t>
  </si>
  <si>
    <t>TRAMA DE MADEIRA COMPOSTA POR TERÇAS PARA TELHADOS DE ATÉ 2 ÁGUAS PARA TELHA ONDULADA DE FIBROCIMENTO, METÁLICA, PLÁSTICA OU TERMOACÚSTICA, INCLUSO TRANSPORTE VERTICAL. AF_07/2019</t>
  </si>
  <si>
    <t>100384</t>
  </si>
  <si>
    <t>FABRICAÇÃO E INSTALAÇÃO DE PONTALETES DE MADEIRA NÃO APARELHADA PARA TELHADOS COM ATÉ 2 ÁGUAS E COM TELHA ONDULADA DE FIBROCIMENTO, ALUMÍNIO OU PLÁSTICA EM EDIFÍCIO INSTITUCIONAL TÉRREO, INCLUSO TRANSPORTE VERTICAL. AF_07/2019</t>
  </si>
  <si>
    <t>100060</t>
  </si>
  <si>
    <t>94216</t>
  </si>
  <si>
    <t>16.005.0054-0</t>
  </si>
  <si>
    <t>CUMEEIRA EM GALVALUME COM ACABAMENTO EM VERNIZ NAS 2 FACES,T RAPEZOIDAL OU ONDULADA,MEDINDO APROXIMADAMENTE (1265X600X0,5 )MM.FORNECIMENTO E COLOCACAO 3%-DESGASTE DE FERRAMENTAS E EPI</t>
  </si>
  <si>
    <t>94231</t>
  </si>
  <si>
    <t>11.2</t>
  </si>
  <si>
    <t>IMPERMEABILIZAÇÕES</t>
  </si>
  <si>
    <t>16.026.0002-0</t>
  </si>
  <si>
    <t>IMPERMEABILIZACAO DE RESERVATORIO AGUA POTAVEL,TANQUE/PISCIN A EM CONCRETO,ENTERRADOS SUJEITOS A LENCOL FREATICO,SIST.CRI STALIZACAO COMPOSTO 3 PRODUTOS DE BASE MINERAL,PENETRAM EFEI TO DE OSMOSE,CONS.POR M2,CIMENTO CRISTALIZANTE QUE ENDURECE EM 2MIN-1KG/M2,CIMENTO CRISTALIZANTE QUE EMDURECE 7MIN-1,6KG /M2,LIQUIDO SELADOR MINERAL,BASE SILICATO-0,7KG/M2 3%-DESGASTE DE FERRAMENTAS E EPI</t>
  </si>
  <si>
    <t>98555</t>
  </si>
  <si>
    <t>98547</t>
  </si>
  <si>
    <t>98570</t>
  </si>
  <si>
    <t>98567</t>
  </si>
  <si>
    <t>12.1</t>
  </si>
  <si>
    <t>SISTEMA DE HIDRANTES E MANGOTINHOS</t>
  </si>
  <si>
    <t>18.029.0025-0</t>
  </si>
  <si>
    <t>15.007.0680-</t>
  </si>
  <si>
    <t>14664</t>
  </si>
  <si>
    <t>055357</t>
  </si>
  <si>
    <t>101917</t>
  </si>
  <si>
    <t>052935</t>
  </si>
  <si>
    <t>103009</t>
  </si>
  <si>
    <t>99624</t>
  </si>
  <si>
    <t>94499</t>
  </si>
  <si>
    <t>92390</t>
  </si>
  <si>
    <t>JOELHO 90 GRAUS, EM FERRO GALVANIZADO, DN 65 (2 1/2"), CONEXÃO ROSQUEADA, INSTALADO EM REDE DE ALIMENTAÇÃO PARA HIDRANTE - FORNECIMENTO E INSTALAÇÃO. AF_10/2020</t>
  </si>
  <si>
    <t>97488</t>
  </si>
  <si>
    <t>92378</t>
  </si>
  <si>
    <t>92377</t>
  </si>
  <si>
    <t>92896</t>
  </si>
  <si>
    <t>92642</t>
  </si>
  <si>
    <t>92910</t>
  </si>
  <si>
    <t>92929</t>
  </si>
  <si>
    <t>LUVA DE REDUÇÃO, EM FERRO GALVANIZADO, 1 1/2" X 1", CONEXÃO ROSQUEADA, INSTALADO EM REDE DE ALIMENTAÇÃO PARA HIDRANTE - FORNECIMENTO E INSTALAÇÃO. AF_10/2020</t>
  </si>
  <si>
    <t>92367</t>
  </si>
  <si>
    <t>TUBO DE AÇO GALVANIZADO COM COSTURA, CLASSE MÉDIA, DN 65 (2 1/2"), CONEXÃO ROSQUEADA, INSTALADO EM REDE DE ALIMENTAÇÃO PARA HIDRANTE - FORNECIMENTO E INSTALAÇÃO. AF_10/2020</t>
  </si>
  <si>
    <t>97498</t>
  </si>
  <si>
    <t>TUBO DE AÇO GALVANIZADO COM COSTURA, CLASSE MÉDIA, DN 25 (1"), CONEXÃO ROSQUEADA, INSTALADO EM REDE DE ALIMENTAÇÃO PARA HIDRANTE - FORNECIMENTO E INSTALAÇÃO. AF_10/2020</t>
  </si>
  <si>
    <t>101916</t>
  </si>
  <si>
    <t>96765</t>
  </si>
  <si>
    <t>ABRIGO PARA HIDRANTE, 90X60X17CM, COM REGISTRO GLOBO ANGULAR 45 GRAUS 2 1/2", ADAPTADOR STORZ 2 1/2", MANGUEIRA DE INCÊNDIO 20M, REDUÇÃO 2 1/2" X 1 1/2" E ESGUICHO EM LATÃO 1 1/2" - FORNECIMENTO E INSTALAÇÃO. AF_10/2020</t>
  </si>
  <si>
    <t>101915</t>
  </si>
  <si>
    <t>CONJUNTO DE MANGUEIRA PARA COMBATE A INCÊNDIO EM FIBRA DE POLIESTER PURA, COM 1.1/2", REVESTIDA INTERNAMENTE, COMPRIMENTO DE 15M - FORNECIMENTO E INSTALAÇÃO. AF_10/2020</t>
  </si>
  <si>
    <t>91174</t>
  </si>
  <si>
    <t>FIXAÇÃO DE TUBOS VERTICAIS DE PVC ÁGUA, PVC ESGOTO, PVC ÁGUA PLUVIAL, CPVC, PPR, COBRE OU AÇO, DIÂMETROS MAIORES QUE 40 MM E MENORES OU IGUAIS A 75 MM, COM ABRAÇADEIRA METÁLICA RÍGIDA TIPO U PERFIL 2 1/2", FIXADA EM PERFILADO EM PAREDE. AF_09/2023_PS</t>
  </si>
  <si>
    <t>12.2</t>
  </si>
  <si>
    <t>EXTINTORES DE INCÊNDIO</t>
  </si>
  <si>
    <t>101909</t>
  </si>
  <si>
    <t>17.040.0050-0</t>
  </si>
  <si>
    <t>PINTURA DE SINALIZACAO DE SOLO PARA EQUIPAMENTOS DE COMBATE A INCENDIO (EXTINTORES E HIDRANTES),EM QUADRADOS VERMELHOS D E (0,70X0,70)M E BORDAS AMARELAS DE 0,15M DE LARGURA,CONFORM E ABNT NBR 16820 3%-DESGASTE DE FERRAMENTAS E EPI</t>
  </si>
  <si>
    <t>18.032.0045-0</t>
  </si>
  <si>
    <t>12.3</t>
  </si>
  <si>
    <t>SINALIZAÇÕES E SINALIZAÇÃO DE EMERGÊNCIA</t>
  </si>
  <si>
    <t>97599</t>
  </si>
  <si>
    <t>05.054.0102-0</t>
  </si>
  <si>
    <t>PLACA FOTOLUMINESCENTE DE SINALIZACAO DE SEGURANCA CONTRA IN CENDIO,PARA SAIDA DE EMERGENCIA,EM PVC ANTICHAMA,DIMENSOES A PROXIMADAS DE (20X40)CM,CONFORME ABNT NBR 16820.FORNECIMENTO E COLOCACAO 3%-DESGASTE DE FERRAMENTAS E EPI</t>
  </si>
  <si>
    <t>05.054.0105-0</t>
  </si>
  <si>
    <t>PLACA FOTOLUMINESCENTE DE SINALIZACAO DE SEGURANCA CONTRA IN CENDIO,PARA EQUIPAMENTOS DE COMBATE A INCENDIO E ALARME,EM P VC ANTICHAMA,DIMENSOES APROXIMADAS DE (15X15)CM,CONFORME ABN T NBR 16820.FORNECIMENTO E COLOCACAO 3%-DESGASTE DE FERRAMENTAS E EPI</t>
  </si>
  <si>
    <t>05.054.0115-0</t>
  </si>
  <si>
    <t>PLACA FOTOLUMINESCENTE DE SINALIZACAO DE SEGURANCA CONTRA IN CENDIO,PARA EQUIPAMENTOS DE COMBATE A INCENDIO E ALARME,EM P VC ANTICHAMA,DIMENSOES APROXIMADAS DE (20X15)CM,CONFORME ABN T NBR 16820.FORNECIMENTO E COLOCACAO IP.COMB.INC.E ALARME,PVC ANTICHAMA,(20X15)CM,ABNT NBR 16820</t>
  </si>
  <si>
    <t>12.4</t>
  </si>
  <si>
    <t>ALARME DE INCÊNDIO</t>
  </si>
  <si>
    <t>18.038.0030-0</t>
  </si>
  <si>
    <t>18.038.0045-0</t>
  </si>
  <si>
    <t>055570</t>
  </si>
  <si>
    <t>059860</t>
  </si>
  <si>
    <t>15.035.0021-0</t>
  </si>
  <si>
    <t>ELETRODUTO DE FERRO GALVANIZADO,TIPO PESADO,DIAMETRO DE 3/4" ,INCLUSIVE CONEXOES E EMENDAS,EXCLUSIVE ABERTURA E FECHAMENT O DE RASGO.FORNECIMENTO E ASSENTAMENTO 3%- DESGASTE DE FERRAMENTAS E EPI 10%-CONEXOES E EMENDAS</t>
  </si>
  <si>
    <t>058563</t>
  </si>
  <si>
    <t>13.1</t>
  </si>
  <si>
    <t>IMPERMEABILIZAÇÃO, DRENAGEM E ENCHIMENTO JARDINEIRAS</t>
  </si>
  <si>
    <t>16.020.0012-0</t>
  </si>
  <si>
    <t>IMPERMEABILIZACAO INIBIDORA DO ATAQUE DE RAIZES,COMPOSTA DE ASFALTO MODIFICADO,PLASTIFICANTE,ADITIVOS ESPECIAIS,HERBICID A ATOXICO E SOLVENTES ORGANICOS,APLICADO A FRIO,EM DUAS DEMA OS,CONSUMO DE 0,40L/M2/DEMAO,PARA EVITAR A PENETRACAO INDESE JAVEL DE RAIZES QUE DESAGREGAM A PROTECAO MECANICA SOBRE A I MPERMEABILIZACAO 3%-DESGASTE DE FERRAMENTAS E EPI</t>
  </si>
  <si>
    <t>102712</t>
  </si>
  <si>
    <t>102719</t>
  </si>
  <si>
    <t>09.006.0030-</t>
  </si>
  <si>
    <t>13.2</t>
  </si>
  <si>
    <t>PLANTIO</t>
  </si>
  <si>
    <t>98505</t>
  </si>
  <si>
    <t>98510</t>
  </si>
  <si>
    <t>98511</t>
  </si>
  <si>
    <t>98503</t>
  </si>
  <si>
    <t>Contratação Semi-Integrada para Construção da Nova Sede da Defensoria Pública do Rio de Janeiro — Macaé/RJ</t>
  </si>
  <si>
    <t>Concorrência Eletrônica nº 90001/26</t>
  </si>
  <si>
    <t>Processo nº E-20/001.009307/2025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</si>
</sst>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00"/>
  </numFmts>
  <fonts count="19" x14ac:knownFonts="1">
    <font>
      <sz val="11"/>
      <color theme="1"/>
      <name val="Calibri"/>
      <family val="2"/>
      <charset val="1"/>
    </font>
    <font>
      <b/>
      <sz val="14"/>
      <name val="Arial"/>
      <charset val="1"/>
    </font>
    <font>
      <b/>
      <i/>
      <sz val="10"/>
      <name val="Arial"/>
      <charset val="1"/>
    </font>
    <font>
      <sz val="9"/>
      <name val="Arial"/>
      <charset val="1"/>
    </font>
    <font>
      <b/>
      <sz val="9"/>
      <name val="Arial"/>
      <charset val="1"/>
    </font>
    <font>
      <sz val="9"/>
      <color rgb="FF0000FF"/>
      <name val="Arial"/>
      <charset val="1"/>
    </font>
    <font>
      <i/>
      <sz val="8"/>
      <color rgb="FF808080"/>
      <name val="Arial"/>
      <charset val="1"/>
    </font>
    <font>
      <b/>
      <sz val="10"/>
      <name val="Arial"/>
      <charset val="1"/>
    </font>
    <font>
      <b/>
      <sz val="10"/>
      <color rgb="FFFFFFFF"/>
      <name val="Arial"/>
      <charset val="1"/>
    </font>
    <font>
      <sz val="10"/>
      <name val="Arial"/>
      <charset val="1"/>
    </font>
    <font>
      <sz val="10"/>
      <color rgb="FF0000FF"/>
      <name val="Arial"/>
      <charset val="1"/>
    </font>
    <font>
      <b/>
      <sz val="10"/>
      <color rgb="FF0000FF"/>
      <name val="Arial"/>
      <charset val="1"/>
    </font>
    <font>
      <i/>
      <sz val="9"/>
      <color rgb="FF808080"/>
      <name val="Arial"/>
      <charset val="1"/>
    </font>
    <font>
      <i/>
      <sz val="10"/>
      <name val="Arial"/>
      <charset val="1"/>
    </font>
    <font>
      <b/>
      <sz val="9"/>
      <color rgb="FFFFFFFF"/>
      <name val="Arial"/>
      <charset val="1"/>
    </font>
    <font>
      <b/>
      <i/>
      <sz val="9"/>
      <name val="Arial"/>
      <charset val="1"/>
    </font>
    <font>
      <b/>
      <i/>
      <sz val="11"/>
      <color theme="1"/>
      <name val="Times New Roman"/>
      <family val="1"/>
    </font>
    <font>
      <sz val="13"/>
      <color theme="1"/>
      <name val="Times New Roman"/>
      <family val="1"/>
    </font>
    <font>
      <sz val="12"/>
      <color theme="1"/>
      <name val="Times New Roman"/>
      <family val="1"/>
    </font>
  </fonts>
  <fills count="12">
    <fill>
      <patternFill patternType="none"/>
    </fill>
    <fill>
      <patternFill patternType="gray125"/>
    </fill>
    <fill>
      <patternFill patternType="solid">
        <fgColor rgb="FFFFFF00"/>
        <bgColor rgb="FFFFFF00"/>
      </patternFill>
    </fill>
    <fill>
      <patternFill patternType="solid">
        <fgColor rgb="FFD9E1F2"/>
        <bgColor rgb="FFDDEBF7"/>
      </patternFill>
    </fill>
    <fill>
      <patternFill patternType="solid">
        <fgColor rgb="FF1F4E78"/>
        <bgColor rgb="FF003366"/>
      </patternFill>
    </fill>
    <fill>
      <patternFill patternType="solid">
        <fgColor rgb="FFFFD966"/>
        <bgColor rgb="FFFFE699"/>
      </patternFill>
    </fill>
    <fill>
      <patternFill patternType="solid">
        <fgColor rgb="FF2E75B6"/>
        <bgColor rgb="FF0066CC"/>
      </patternFill>
    </fill>
    <fill>
      <patternFill patternType="solid">
        <fgColor rgb="FFF8CBAD"/>
        <bgColor rgb="FFFFE699"/>
      </patternFill>
    </fill>
    <fill>
      <patternFill patternType="solid">
        <fgColor rgb="FFFFE699"/>
        <bgColor rgb="FFFFD966"/>
      </patternFill>
    </fill>
    <fill>
      <patternFill patternType="solid">
        <fgColor rgb="FFC6E0B4"/>
        <bgColor rgb="FFBDD7EE"/>
      </patternFill>
    </fill>
    <fill>
      <patternFill patternType="solid">
        <fgColor rgb="FFBDD7EE"/>
        <bgColor rgb="FFD9E1F2"/>
      </patternFill>
    </fill>
    <fill>
      <patternFill patternType="solid">
        <fgColor rgb="FFDDEBF7"/>
        <bgColor rgb="FFD9E1F2"/>
      </patternFill>
    </fill>
  </fills>
  <borders count="2">
    <border>
      <left/>
      <right/>
      <top/>
      <bottom/>
      <diagonal/>
    </border>
    <border>
      <left style="thin">
        <color rgb="FFBFBFBF"/>
      </left>
      <right style="thin">
        <color rgb="FFBFBFBF"/>
      </right>
      <top style="thin">
        <color rgb="FFBFBFBF"/>
      </top>
      <bottom style="thin">
        <color rgb="FFBFBFBF"/>
      </bottom>
      <diagonal/>
    </border>
  </borders>
  <cellStyleXfs count="1">
    <xf numFmtId="0" fontId="0" fillId="0" borderId="0"/>
  </cellStyleXfs>
  <cellXfs count="75">
    <xf numFmtId="0" fontId="0" fillId="0" borderId="0" xfId="0"/>
    <xf numFmtId="0" fontId="13" fillId="0" borderId="0" xfId="0" applyFont="1"/>
    <xf numFmtId="0" fontId="1" fillId="0" borderId="0" xfId="0" applyFont="1"/>
    <xf numFmtId="0" fontId="1" fillId="0" borderId="0" xfId="0" applyFont="1"/>
    <xf numFmtId="0" fontId="2" fillId="0" borderId="0" xfId="0" applyFont="1"/>
    <xf numFmtId="0" fontId="3" fillId="0" borderId="0" xfId="0" applyFont="1" applyAlignment="1">
      <alignment vertical="top"/>
    </xf>
    <xf numFmtId="0" fontId="4" fillId="0" borderId="0" xfId="0" applyFont="1"/>
    <xf numFmtId="0" fontId="3" fillId="0" borderId="0" xfId="0" applyFont="1"/>
    <xf numFmtId="10" fontId="5" fillId="2" borderId="0" xfId="0" applyNumberFormat="1" applyFont="1" applyFill="1"/>
    <xf numFmtId="0" fontId="6" fillId="0" borderId="0" xfId="0" applyFont="1"/>
    <xf numFmtId="0" fontId="7" fillId="0" borderId="0" xfId="0" applyFont="1"/>
    <xf numFmtId="164" fontId="7" fillId="3" borderId="0" xfId="0" applyNumberFormat="1" applyFont="1" applyFill="1"/>
    <xf numFmtId="0" fontId="8" fillId="4" borderId="0" xfId="0" applyFont="1" applyFill="1" applyAlignment="1">
      <alignment horizontal="center" vertical="center" wrapText="1"/>
    </xf>
    <xf numFmtId="0" fontId="7" fillId="0" borderId="1" xfId="0" applyFont="1" applyBorder="1"/>
    <xf numFmtId="4" fontId="0" fillId="0" borderId="1" xfId="0" applyNumberFormat="1" applyBorder="1"/>
    <xf numFmtId="10" fontId="0" fillId="0" borderId="1" xfId="0" applyNumberFormat="1" applyBorder="1"/>
    <xf numFmtId="0" fontId="7" fillId="5" borderId="1" xfId="0" applyFont="1" applyFill="1" applyBorder="1"/>
    <xf numFmtId="4" fontId="7" fillId="5" borderId="1" xfId="0" applyNumberFormat="1" applyFont="1" applyFill="1" applyBorder="1"/>
    <xf numFmtId="0" fontId="9" fillId="0" borderId="0" xfId="0" applyFont="1"/>
    <xf numFmtId="4" fontId="10" fillId="0" borderId="0" xfId="0" applyNumberFormat="1" applyFont="1"/>
    <xf numFmtId="4" fontId="11" fillId="0" borderId="0" xfId="0" applyNumberFormat="1" applyFont="1"/>
    <xf numFmtId="4" fontId="0" fillId="0" borderId="0" xfId="0" applyNumberFormat="1"/>
    <xf numFmtId="0" fontId="8" fillId="6" borderId="1" xfId="0" applyFont="1" applyFill="1" applyBorder="1"/>
    <xf numFmtId="0" fontId="0" fillId="6" borderId="1" xfId="0" applyFill="1" applyBorder="1"/>
    <xf numFmtId="0" fontId="0" fillId="0" borderId="1" xfId="0" applyBorder="1"/>
    <xf numFmtId="0" fontId="9" fillId="0" borderId="1" xfId="0" applyFont="1" applyBorder="1"/>
    <xf numFmtId="10" fontId="9" fillId="0" borderId="1" xfId="0" applyNumberFormat="1" applyFont="1" applyBorder="1"/>
    <xf numFmtId="10" fontId="7" fillId="0" borderId="1" xfId="0" applyNumberFormat="1" applyFont="1" applyBorder="1"/>
    <xf numFmtId="10" fontId="7" fillId="5" borderId="0" xfId="0" applyNumberFormat="1" applyFont="1" applyFill="1"/>
    <xf numFmtId="10" fontId="10" fillId="0" borderId="0" xfId="0" applyNumberFormat="1" applyFont="1"/>
    <xf numFmtId="0" fontId="12" fillId="0" borderId="0" xfId="0" applyFont="1"/>
    <xf numFmtId="0" fontId="14" fillId="4" borderId="0" xfId="0" applyFont="1" applyFill="1" applyAlignment="1">
      <alignment horizontal="center" vertical="center" wrapText="1"/>
    </xf>
    <xf numFmtId="0" fontId="3" fillId="7" borderId="1" xfId="0" applyFont="1" applyFill="1" applyBorder="1"/>
    <xf numFmtId="4" fontId="3" fillId="7" borderId="1" xfId="0" applyNumberFormat="1" applyFont="1" applyFill="1" applyBorder="1"/>
    <xf numFmtId="10" fontId="3" fillId="7" borderId="1" xfId="0" applyNumberFormat="1" applyFont="1" applyFill="1" applyBorder="1"/>
    <xf numFmtId="0" fontId="4" fillId="7" borderId="1" xfId="0" applyFont="1" applyFill="1" applyBorder="1"/>
    <xf numFmtId="0" fontId="3" fillId="8" borderId="1" xfId="0" applyFont="1" applyFill="1" applyBorder="1"/>
    <xf numFmtId="4" fontId="3" fillId="8" borderId="1" xfId="0" applyNumberFormat="1" applyFont="1" applyFill="1" applyBorder="1"/>
    <xf numFmtId="10" fontId="3" fillId="8" borderId="1" xfId="0" applyNumberFormat="1" applyFont="1" applyFill="1" applyBorder="1"/>
    <xf numFmtId="0" fontId="4" fillId="8" borderId="1" xfId="0" applyFont="1" applyFill="1" applyBorder="1"/>
    <xf numFmtId="0" fontId="3" fillId="9" borderId="1" xfId="0" applyFont="1" applyFill="1" applyBorder="1"/>
    <xf numFmtId="4" fontId="3" fillId="9" borderId="1" xfId="0" applyNumberFormat="1" applyFont="1" applyFill="1" applyBorder="1"/>
    <xf numFmtId="10" fontId="3" fillId="9" borderId="1" xfId="0" applyNumberFormat="1" applyFont="1" applyFill="1" applyBorder="1"/>
    <xf numFmtId="0" fontId="4" fillId="9" borderId="1" xfId="0" applyFont="1" applyFill="1" applyBorder="1"/>
    <xf numFmtId="4" fontId="4" fillId="0" borderId="1" xfId="0" applyNumberFormat="1" applyFont="1" applyBorder="1"/>
    <xf numFmtId="0" fontId="3" fillId="0" borderId="1" xfId="0" applyFont="1" applyBorder="1"/>
    <xf numFmtId="0" fontId="4" fillId="10" borderId="1" xfId="0" applyFont="1" applyFill="1" applyBorder="1" applyAlignment="1">
      <alignment vertical="center"/>
    </xf>
    <xf numFmtId="0" fontId="15" fillId="11" borderId="1" xfId="0" applyFont="1" applyFill="1" applyBorder="1" applyAlignment="1">
      <alignment vertical="center"/>
    </xf>
    <xf numFmtId="0" fontId="3" fillId="0" borderId="1" xfId="0" applyFont="1" applyBorder="1" applyAlignment="1">
      <alignment vertical="center"/>
    </xf>
    <xf numFmtId="0" fontId="0" fillId="0" borderId="0" xfId="0" applyAlignment="1">
      <alignment vertical="center" wrapText="1"/>
    </xf>
    <xf numFmtId="0" fontId="0" fillId="0" borderId="0" xfId="0" applyAlignment="1">
      <alignment horizontal="left" vertical="center" wrapText="1"/>
    </xf>
    <xf numFmtId="0" fontId="14" fillId="4" borderId="0" xfId="0" applyFont="1" applyFill="1" applyAlignment="1">
      <alignment horizontal="left" vertical="center" wrapText="1"/>
    </xf>
    <xf numFmtId="0" fontId="3" fillId="7" borderId="1" xfId="0" applyFont="1" applyFill="1" applyBorder="1" applyAlignment="1">
      <alignment horizontal="left" vertical="center" wrapText="1"/>
    </xf>
    <xf numFmtId="0" fontId="3" fillId="8" borderId="1" xfId="0" applyFont="1" applyFill="1" applyBorder="1" applyAlignment="1">
      <alignment horizontal="left" vertical="center" wrapText="1"/>
    </xf>
    <xf numFmtId="0" fontId="3" fillId="9" borderId="1" xfId="0" applyFont="1" applyFill="1" applyBorder="1" applyAlignment="1">
      <alignment horizontal="left" vertical="center" wrapText="1"/>
    </xf>
    <xf numFmtId="0" fontId="4" fillId="0" borderId="1" xfId="0" applyFont="1" applyBorder="1" applyAlignment="1">
      <alignment horizontal="left" vertical="center" wrapText="1"/>
    </xf>
    <xf numFmtId="4" fontId="3" fillId="0" borderId="1" xfId="0" applyNumberFormat="1" applyFont="1" applyBorder="1" applyAlignment="1">
      <alignment horizontal="left" vertical="center" wrapText="1"/>
    </xf>
    <xf numFmtId="0" fontId="4" fillId="10" borderId="1" xfId="0" applyFont="1" applyFill="1" applyBorder="1" applyAlignment="1">
      <alignment vertical="center" wrapText="1"/>
    </xf>
    <xf numFmtId="0" fontId="15" fillId="11" borderId="1" xfId="0" applyFont="1" applyFill="1" applyBorder="1" applyAlignment="1">
      <alignment vertical="center" wrapText="1"/>
    </xf>
    <xf numFmtId="0" fontId="3" fillId="0" borderId="1" xfId="0" applyFont="1" applyBorder="1" applyAlignment="1">
      <alignment vertical="center" wrapText="1"/>
    </xf>
    <xf numFmtId="0" fontId="0" fillId="0" borderId="0" xfId="0" applyAlignment="1">
      <alignment vertical="center"/>
    </xf>
    <xf numFmtId="4" fontId="4" fillId="10" borderId="1" xfId="0" applyNumberFormat="1" applyFont="1" applyFill="1" applyBorder="1" applyAlignment="1">
      <alignment vertical="center"/>
    </xf>
    <xf numFmtId="10" fontId="4" fillId="10" borderId="1" xfId="0" applyNumberFormat="1" applyFont="1" applyFill="1" applyBorder="1" applyAlignment="1">
      <alignment vertical="center"/>
    </xf>
    <xf numFmtId="4" fontId="15" fillId="11" borderId="1" xfId="0" applyNumberFormat="1" applyFont="1" applyFill="1" applyBorder="1" applyAlignment="1">
      <alignment vertical="center"/>
    </xf>
    <xf numFmtId="10" fontId="15" fillId="11" borderId="1" xfId="0" applyNumberFormat="1" applyFont="1" applyFill="1" applyBorder="1" applyAlignment="1">
      <alignment vertical="center"/>
    </xf>
    <xf numFmtId="4" fontId="3" fillId="0" borderId="1" xfId="0" applyNumberFormat="1" applyFont="1" applyBorder="1" applyAlignment="1">
      <alignment vertical="center"/>
    </xf>
    <xf numFmtId="10" fontId="3" fillId="0" borderId="1" xfId="0" applyNumberFormat="1" applyFont="1" applyBorder="1" applyAlignment="1">
      <alignment vertical="center"/>
    </xf>
    <xf numFmtId="4" fontId="3" fillId="2" borderId="1" xfId="0" applyNumberFormat="1" applyFont="1" applyFill="1" applyBorder="1" applyAlignment="1">
      <alignment vertical="center"/>
    </xf>
    <xf numFmtId="0" fontId="0" fillId="0" borderId="1" xfId="0" applyBorder="1" applyAlignment="1">
      <alignment vertical="center"/>
    </xf>
    <xf numFmtId="0" fontId="4" fillId="5" borderId="1" xfId="0" applyFont="1" applyFill="1" applyBorder="1" applyAlignment="1">
      <alignment vertical="center" wrapText="1"/>
    </xf>
    <xf numFmtId="4" fontId="4" fillId="5" borderId="1" xfId="0" applyNumberFormat="1" applyFont="1" applyFill="1" applyBorder="1" applyAlignment="1">
      <alignment vertical="center"/>
    </xf>
    <xf numFmtId="0" fontId="16" fillId="0" borderId="0" xfId="0" applyFont="1" applyAlignment="1">
      <alignment horizontal="left" vertical="center"/>
    </xf>
    <xf numFmtId="0" fontId="17" fillId="0" borderId="0" xfId="0" applyFont="1" applyAlignment="1">
      <alignment horizontal="left" vertical="center"/>
    </xf>
    <xf numFmtId="0" fontId="18" fillId="0" borderId="0" xfId="0" applyFont="1" applyAlignment="1">
      <alignment horizontal="left" vertical="center"/>
    </xf>
    <xf numFmtId="0" fontId="16" fillId="0" borderId="0" xfId="0" applyFont="1" applyAlignment="1">
      <alignment horizontal="left" vertical="center" wrapText="1"/>
    </xf>
  </cellXfs>
  <cellStyles count="1">
    <cellStyle name="Normal"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BFBFBF"/>
      <rgbColor rgb="FF808080"/>
      <rgbColor rgb="FF9999FF"/>
      <rgbColor rgb="FF993366"/>
      <rgbColor rgb="FFFFFFCC"/>
      <rgbColor rgb="FFDDEBF7"/>
      <rgbColor rgb="FF660066"/>
      <rgbColor rgb="FFFF8080"/>
      <rgbColor rgb="FF0066CC"/>
      <rgbColor rgb="FFBDD7EE"/>
      <rgbColor rgb="FF000080"/>
      <rgbColor rgb="FFFF00FF"/>
      <rgbColor rgb="FFFFFF00"/>
      <rgbColor rgb="FF00FFFF"/>
      <rgbColor rgb="FF800080"/>
      <rgbColor rgb="FF800000"/>
      <rgbColor rgb="FF008080"/>
      <rgbColor rgb="FF0000FF"/>
      <rgbColor rgb="FF00CCFF"/>
      <rgbColor rgb="FFD9E1F2"/>
      <rgbColor rgb="FFC6E0B4"/>
      <rgbColor rgb="FFFFE699"/>
      <rgbColor rgb="FF99CCFF"/>
      <rgbColor rgb="FFFF99CC"/>
      <rgbColor rgb="FFCC99FF"/>
      <rgbColor rgb="FFF8CBAD"/>
      <rgbColor rgb="FF2E75B6"/>
      <rgbColor rgb="FF33CCCC"/>
      <rgbColor rgb="FF99CC00"/>
      <rgbColor rgb="FFFFD966"/>
      <rgbColor rgb="FFFF9900"/>
      <rgbColor rgb="FFFF6600"/>
      <rgbColor rgb="FF666699"/>
      <rgbColor rgb="FF969696"/>
      <rgbColor rgb="FF003366"/>
      <rgbColor rgb="FF339966"/>
      <rgbColor rgb="FF003300"/>
      <rgbColor rgb="FF333300"/>
      <rgbColor rgb="FF993300"/>
      <rgbColor rgb="FF993366"/>
      <rgbColor rgb="FF1F4E78"/>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2" Type="http://schemas.openxmlformats.org/officeDocument/2006/relationships/image" Target="cid:image001.jpg@01D50751.BC799E10" TargetMode="External"/><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cid:image001.jpg@01D50751.BC799E10" TargetMode="External"/><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2" Type="http://schemas.openxmlformats.org/officeDocument/2006/relationships/image" Target="cid:image001.jpg@01D50751.BC799E10" TargetMode="External"/><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2" Type="http://schemas.openxmlformats.org/officeDocument/2006/relationships/image" Target="cid:image001.jpg@01D50751.BC799E10" TargetMode="External"/><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114300</xdr:colOff>
      <xdr:row>0</xdr:row>
      <xdr:rowOff>190500</xdr:rowOff>
    </xdr:from>
    <xdr:to>
      <xdr:col>0</xdr:col>
      <xdr:colOff>928522</xdr:colOff>
      <xdr:row>2</xdr:row>
      <xdr:rowOff>95250</xdr:rowOff>
    </xdr:to>
    <xdr:pic>
      <xdr:nvPicPr>
        <xdr:cNvPr id="2" name="Imagem 1" descr="logo">
          <a:extLst>
            <a:ext uri="{FF2B5EF4-FFF2-40B4-BE49-F238E27FC236}">
              <a16:creationId xmlns:a16="http://schemas.microsoft.com/office/drawing/2014/main" id="{5B9C2A6A-E4D2-4CA9-AB35-E8C839F21180}"/>
            </a:ext>
          </a:extLst>
        </xdr:cNvPr>
        <xdr:cNvPicPr>
          <a:picLocks noChangeAspect="1"/>
        </xdr:cNvPicPr>
      </xdr:nvPicPr>
      <xdr:blipFill>
        <a:blip xmlns:r="http://schemas.openxmlformats.org/officeDocument/2006/relationships" r:embed="rId1" r:link="rId2">
          <a:extLst>
            <a:ext uri="{28A0092B-C50C-407E-A947-70E740481C1C}">
              <a14:useLocalDpi xmlns:a14="http://schemas.microsoft.com/office/drawing/2010/main" val="0"/>
            </a:ext>
          </a:extLst>
        </a:blip>
        <a:srcRect/>
        <a:stretch>
          <a:fillRect/>
        </a:stretch>
      </xdr:blipFill>
      <xdr:spPr bwMode="auto">
        <a:xfrm>
          <a:off x="114300" y="190500"/>
          <a:ext cx="814222" cy="685800"/>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66675</xdr:colOff>
      <xdr:row>0</xdr:row>
      <xdr:rowOff>38100</xdr:rowOff>
    </xdr:from>
    <xdr:to>
      <xdr:col>0</xdr:col>
      <xdr:colOff>847725</xdr:colOff>
      <xdr:row>2</xdr:row>
      <xdr:rowOff>105410</xdr:rowOff>
    </xdr:to>
    <xdr:pic>
      <xdr:nvPicPr>
        <xdr:cNvPr id="2" name="Imagem 1" descr="logo">
          <a:extLst>
            <a:ext uri="{FF2B5EF4-FFF2-40B4-BE49-F238E27FC236}">
              <a16:creationId xmlns:a16="http://schemas.microsoft.com/office/drawing/2014/main" id="{40058EAA-4209-419B-8668-289D5CAC72A7}"/>
            </a:ext>
          </a:extLst>
        </xdr:cNvPr>
        <xdr:cNvPicPr>
          <a:picLocks noChangeAspect="1"/>
        </xdr:cNvPicPr>
      </xdr:nvPicPr>
      <xdr:blipFill>
        <a:blip xmlns:r="http://schemas.openxmlformats.org/officeDocument/2006/relationships" r:embed="rId1" r:link="rId2">
          <a:extLst>
            <a:ext uri="{28A0092B-C50C-407E-A947-70E740481C1C}">
              <a14:useLocalDpi xmlns:a14="http://schemas.microsoft.com/office/drawing/2010/main" val="0"/>
            </a:ext>
          </a:extLst>
        </a:blip>
        <a:srcRect/>
        <a:stretch>
          <a:fillRect/>
        </a:stretch>
      </xdr:blipFill>
      <xdr:spPr bwMode="auto">
        <a:xfrm>
          <a:off x="66675" y="38100"/>
          <a:ext cx="781050" cy="657860"/>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266700</xdr:colOff>
      <xdr:row>0</xdr:row>
      <xdr:rowOff>95250</xdr:rowOff>
    </xdr:from>
    <xdr:to>
      <xdr:col>1</xdr:col>
      <xdr:colOff>447675</xdr:colOff>
      <xdr:row>3</xdr:row>
      <xdr:rowOff>162560</xdr:rowOff>
    </xdr:to>
    <xdr:pic>
      <xdr:nvPicPr>
        <xdr:cNvPr id="2" name="Imagem 1" descr="logo">
          <a:extLst>
            <a:ext uri="{FF2B5EF4-FFF2-40B4-BE49-F238E27FC236}">
              <a16:creationId xmlns:a16="http://schemas.microsoft.com/office/drawing/2014/main" id="{E3845805-175C-4624-B775-45A51A2C44F3}"/>
            </a:ext>
          </a:extLst>
        </xdr:cNvPr>
        <xdr:cNvPicPr>
          <a:picLocks noChangeAspect="1"/>
        </xdr:cNvPicPr>
      </xdr:nvPicPr>
      <xdr:blipFill>
        <a:blip xmlns:r="http://schemas.openxmlformats.org/officeDocument/2006/relationships" r:embed="rId1" r:link="rId2">
          <a:extLst>
            <a:ext uri="{28A0092B-C50C-407E-A947-70E740481C1C}">
              <a14:useLocalDpi xmlns:a14="http://schemas.microsoft.com/office/drawing/2010/main" val="0"/>
            </a:ext>
          </a:extLst>
        </a:blip>
        <a:srcRect/>
        <a:stretch>
          <a:fillRect/>
        </a:stretch>
      </xdr:blipFill>
      <xdr:spPr bwMode="auto">
        <a:xfrm>
          <a:off x="266700" y="95250"/>
          <a:ext cx="781050" cy="657860"/>
        </a:xfrm>
        <a:prstGeom prst="rect">
          <a:avLst/>
        </a:prstGeom>
        <a:noFill/>
        <a:ln>
          <a:no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95250</xdr:colOff>
      <xdr:row>0</xdr:row>
      <xdr:rowOff>19050</xdr:rowOff>
    </xdr:from>
    <xdr:to>
      <xdr:col>1</xdr:col>
      <xdr:colOff>209550</xdr:colOff>
      <xdr:row>3</xdr:row>
      <xdr:rowOff>86360</xdr:rowOff>
    </xdr:to>
    <xdr:pic>
      <xdr:nvPicPr>
        <xdr:cNvPr id="2" name="Imagem 1" descr="logo">
          <a:extLst>
            <a:ext uri="{FF2B5EF4-FFF2-40B4-BE49-F238E27FC236}">
              <a16:creationId xmlns:a16="http://schemas.microsoft.com/office/drawing/2014/main" id="{2946724A-F216-2825-7C63-E503AD31AD02}"/>
            </a:ext>
          </a:extLst>
        </xdr:cNvPr>
        <xdr:cNvPicPr>
          <a:picLocks noChangeAspect="1"/>
        </xdr:cNvPicPr>
      </xdr:nvPicPr>
      <xdr:blipFill>
        <a:blip xmlns:r="http://schemas.openxmlformats.org/officeDocument/2006/relationships" r:embed="rId1" r:link="rId2">
          <a:extLst>
            <a:ext uri="{28A0092B-C50C-407E-A947-70E740481C1C}">
              <a14:useLocalDpi xmlns:a14="http://schemas.microsoft.com/office/drawing/2010/main" val="0"/>
            </a:ext>
          </a:extLst>
        </a:blip>
        <a:srcRect/>
        <a:stretch>
          <a:fillRect/>
        </a:stretch>
      </xdr:blipFill>
      <xdr:spPr bwMode="auto">
        <a:xfrm>
          <a:off x="95250" y="19050"/>
          <a:ext cx="781050" cy="657860"/>
        </a:xfrm>
        <a:prstGeom prst="rect">
          <a:avLst/>
        </a:prstGeom>
        <a:noFill/>
        <a:ln>
          <a:noFill/>
        </a:ln>
      </xdr:spPr>
    </xdr:pic>
    <xdr:clientData/>
  </xdr:twoCellAnchor>
</xdr:wsDr>
</file>

<file path=xl/theme/theme1.xml><?xml version="1.0" encoding="utf-8"?>
<a:theme xmlns:a="http://schemas.openxmlformats.org/drawingml/2006/main"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a:gradFill>
        <a:gradFill>
          <a:gsLst>
            <a:gs pos="0">
              <a:schemeClr val="phClr">
                <a:shade val="51000"/>
              </a:schemeClr>
            </a:gs>
            <a:gs pos="80000">
              <a:schemeClr val="phClr">
                <a:shade val="93000"/>
              </a:schemeClr>
            </a:gs>
            <a:gs pos="100000">
              <a:schemeClr val="phClr">
                <a:shade val="94000"/>
              </a:schemeClr>
            </a:gs>
          </a:gsLst>
          <a:lin ang="16200000" scaled="0"/>
          <a:tileRect/>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a:gradFill>
        <a:gradFill>
          <a:gsLst>
            <a:gs pos="0">
              <a:schemeClr val="phClr">
                <a:tint val="80000"/>
              </a:schemeClr>
            </a:gs>
            <a:gs pos="100000">
              <a:schemeClr val="phClr">
                <a:shade val="30000"/>
              </a:schemeClr>
            </a:gs>
          </a:gsLst>
          <a:path path="circle">
            <a:fillToRect l="50000" t="50000" r="50000" b="50000"/>
          </a:path>
          <a:tileRect/>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38"/>
  <sheetViews>
    <sheetView showGridLines="0" zoomScaleNormal="100" workbookViewId="0"/>
  </sheetViews>
  <sheetFormatPr defaultColWidth="8.7109375" defaultRowHeight="15" x14ac:dyDescent="0.25"/>
  <cols>
    <col min="1" max="1" width="100" customWidth="1"/>
  </cols>
  <sheetData>
    <row r="1" spans="1:1" ht="17.25" customHeight="1" x14ac:dyDescent="0.25">
      <c r="A1" s="3" t="s">
        <v>0</v>
      </c>
    </row>
    <row r="2" spans="1:1" ht="15" customHeight="1" x14ac:dyDescent="0.25">
      <c r="A2" s="4" t="s">
        <v>1</v>
      </c>
    </row>
    <row r="4" spans="1:1" ht="15" customHeight="1" x14ac:dyDescent="0.25">
      <c r="A4" s="5" t="s">
        <v>2</v>
      </c>
    </row>
    <row r="5" spans="1:1" ht="15" customHeight="1" x14ac:dyDescent="0.25">
      <c r="A5" s="5" t="s">
        <v>3</v>
      </c>
    </row>
    <row r="6" spans="1:1" ht="15" customHeight="1" x14ac:dyDescent="0.25">
      <c r="A6" s="5"/>
    </row>
    <row r="7" spans="1:1" ht="15" customHeight="1" x14ac:dyDescent="0.25">
      <c r="A7" s="5" t="s">
        <v>4</v>
      </c>
    </row>
    <row r="8" spans="1:1" ht="15" customHeight="1" x14ac:dyDescent="0.25">
      <c r="A8" s="5" t="s">
        <v>5</v>
      </c>
    </row>
    <row r="9" spans="1:1" ht="15" customHeight="1" x14ac:dyDescent="0.25">
      <c r="A9" s="5" t="s">
        <v>6</v>
      </c>
    </row>
    <row r="10" spans="1:1" ht="15" customHeight="1" x14ac:dyDescent="0.25">
      <c r="A10" s="5" t="s">
        <v>7</v>
      </c>
    </row>
    <row r="11" spans="1:1" ht="15" customHeight="1" x14ac:dyDescent="0.25">
      <c r="A11" s="5" t="s">
        <v>8</v>
      </c>
    </row>
    <row r="12" spans="1:1" ht="15" customHeight="1" x14ac:dyDescent="0.25">
      <c r="A12" s="5" t="s">
        <v>9</v>
      </c>
    </row>
    <row r="13" spans="1:1" ht="15" customHeight="1" x14ac:dyDescent="0.25">
      <c r="A13" s="5"/>
    </row>
    <row r="14" spans="1:1" ht="15" customHeight="1" x14ac:dyDescent="0.25">
      <c r="A14" s="5" t="s">
        <v>10</v>
      </c>
    </row>
    <row r="15" spans="1:1" ht="15" customHeight="1" x14ac:dyDescent="0.25">
      <c r="A15" s="5" t="s">
        <v>11</v>
      </c>
    </row>
    <row r="16" spans="1:1" ht="15" customHeight="1" x14ac:dyDescent="0.25">
      <c r="A16" s="5" t="s">
        <v>12</v>
      </c>
    </row>
    <row r="17" spans="1:1" ht="15" customHeight="1" x14ac:dyDescent="0.25">
      <c r="A17" s="5" t="s">
        <v>13</v>
      </c>
    </row>
    <row r="18" spans="1:1" ht="15" customHeight="1" x14ac:dyDescent="0.25">
      <c r="A18" s="5" t="s">
        <v>14</v>
      </c>
    </row>
    <row r="19" spans="1:1" ht="15" customHeight="1" x14ac:dyDescent="0.25">
      <c r="A19" s="5" t="s">
        <v>15</v>
      </c>
    </row>
    <row r="20" spans="1:1" ht="15" customHeight="1" x14ac:dyDescent="0.25">
      <c r="A20" s="5" t="s">
        <v>16</v>
      </c>
    </row>
    <row r="21" spans="1:1" ht="15" customHeight="1" x14ac:dyDescent="0.25">
      <c r="A21" s="5" t="s">
        <v>17</v>
      </c>
    </row>
    <row r="22" spans="1:1" ht="15" customHeight="1" x14ac:dyDescent="0.25">
      <c r="A22" s="5" t="s">
        <v>18</v>
      </c>
    </row>
    <row r="23" spans="1:1" ht="15" customHeight="1" x14ac:dyDescent="0.25">
      <c r="A23" s="5" t="s">
        <v>19</v>
      </c>
    </row>
    <row r="24" spans="1:1" ht="15" customHeight="1" x14ac:dyDescent="0.25">
      <c r="A24" s="5"/>
    </row>
    <row r="25" spans="1:1" ht="15" customHeight="1" x14ac:dyDescent="0.25">
      <c r="A25" s="5" t="s">
        <v>20</v>
      </c>
    </row>
    <row r="26" spans="1:1" ht="15" customHeight="1" x14ac:dyDescent="0.25">
      <c r="A26" s="5" t="s">
        <v>21</v>
      </c>
    </row>
    <row r="27" spans="1:1" ht="15" customHeight="1" x14ac:dyDescent="0.25">
      <c r="A27" s="5"/>
    </row>
    <row r="28" spans="1:1" ht="15" customHeight="1" x14ac:dyDescent="0.25">
      <c r="A28" s="5" t="s">
        <v>22</v>
      </c>
    </row>
    <row r="29" spans="1:1" ht="15" customHeight="1" x14ac:dyDescent="0.25">
      <c r="A29" s="5" t="s">
        <v>23</v>
      </c>
    </row>
    <row r="30" spans="1:1" ht="15" customHeight="1" x14ac:dyDescent="0.25">
      <c r="A30" s="5" t="s">
        <v>24</v>
      </c>
    </row>
    <row r="32" spans="1:1" ht="15" customHeight="1" x14ac:dyDescent="0.25">
      <c r="A32" s="6" t="s">
        <v>25</v>
      </c>
    </row>
    <row r="33" spans="1:3" ht="15" customHeight="1" x14ac:dyDescent="0.25">
      <c r="A33" s="7" t="s">
        <v>26</v>
      </c>
      <c r="B33" s="8">
        <v>0.2223</v>
      </c>
      <c r="C33" s="9" t="s">
        <v>27</v>
      </c>
    </row>
    <row r="35" spans="1:3" x14ac:dyDescent="0.25">
      <c r="A35" s="10" t="s">
        <v>28</v>
      </c>
      <c r="B35" s="11">
        <f>Resumo!$C$26/'Planilha Detalhada'!$I$698</f>
        <v>0.94065011377041918</v>
      </c>
      <c r="C35" s="9" t="s">
        <v>29</v>
      </c>
    </row>
    <row r="36" spans="1:3" x14ac:dyDescent="0.25">
      <c r="A36" s="9" t="s">
        <v>30</v>
      </c>
    </row>
    <row r="37" spans="1:3" x14ac:dyDescent="0.25">
      <c r="A37" s="9" t="s">
        <v>31</v>
      </c>
    </row>
    <row r="38" spans="1:3" x14ac:dyDescent="0.25">
      <c r="A38" s="9" t="s">
        <v>32</v>
      </c>
    </row>
  </sheetData>
  <pageMargins left="0.75" right="0.75" top="1" bottom="1" header="0.511811023622047" footer="0.511811023622047"/>
  <pageSetup paperSize="9" orientation="portrait"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28"/>
  <sheetViews>
    <sheetView showGridLines="0" zoomScaleNormal="100" workbookViewId="0">
      <selection activeCell="B2" sqref="B2"/>
    </sheetView>
  </sheetViews>
  <sheetFormatPr defaultColWidth="8.7109375" defaultRowHeight="15" x14ac:dyDescent="0.25"/>
  <cols>
    <col min="1" max="1" width="14.85546875" customWidth="1"/>
    <col min="2" max="2" width="46" customWidth="1"/>
    <col min="3" max="3" width="20" customWidth="1"/>
    <col min="4" max="4" width="12" customWidth="1"/>
    <col min="5" max="5" width="20" customWidth="1"/>
    <col min="6" max="6" width="12" customWidth="1"/>
    <col min="7" max="7" width="20" customWidth="1"/>
  </cols>
  <sheetData>
    <row r="1" spans="1:7" ht="45" x14ac:dyDescent="0.25">
      <c r="B1" s="74" t="s">
        <v>2127</v>
      </c>
    </row>
    <row r="2" spans="1:7" ht="16.5" x14ac:dyDescent="0.25">
      <c r="B2" s="72" t="s">
        <v>2128</v>
      </c>
    </row>
    <row r="3" spans="1:7" ht="15.75" x14ac:dyDescent="0.25">
      <c r="B3" s="73" t="s">
        <v>2129</v>
      </c>
    </row>
    <row r="5" spans="1:7" ht="17.25" customHeight="1" x14ac:dyDescent="0.25">
      <c r="A5" s="2" t="s">
        <v>33</v>
      </c>
      <c r="B5" s="2"/>
      <c r="C5" s="2"/>
      <c r="D5" s="2"/>
      <c r="E5" s="2"/>
      <c r="F5" s="2"/>
      <c r="G5" s="2"/>
    </row>
    <row r="7" spans="1:7" ht="27.75" customHeight="1" x14ac:dyDescent="0.25">
      <c r="A7" s="12" t="s">
        <v>34</v>
      </c>
      <c r="B7" s="12" t="s">
        <v>35</v>
      </c>
      <c r="C7" s="12" t="s">
        <v>36</v>
      </c>
      <c r="D7" s="12" t="s">
        <v>37</v>
      </c>
      <c r="E7" s="12" t="s">
        <v>38</v>
      </c>
      <c r="F7" s="12" t="s">
        <v>39</v>
      </c>
      <c r="G7" s="12" t="s">
        <v>40</v>
      </c>
    </row>
    <row r="8" spans="1:7" ht="15" customHeight="1" x14ac:dyDescent="0.25">
      <c r="A8" s="13" t="s">
        <v>41</v>
      </c>
      <c r="B8" s="13" t="s">
        <v>42</v>
      </c>
      <c r="C8" s="14">
        <f>'Planilha Detalhada'!I6</f>
        <v>300646.06799999997</v>
      </c>
      <c r="D8" s="15">
        <f>'Planilha Detalhada'!J6</f>
        <v>2.52E-2</v>
      </c>
      <c r="E8" s="14">
        <f>'Planilha Detalhada'!M6</f>
        <v>282790.25628735998</v>
      </c>
      <c r="F8" s="15">
        <f>'Planilha Detalhada'!N6</f>
        <v>2.519888127783023E-2</v>
      </c>
      <c r="G8" s="14">
        <f t="shared" ref="G8:G21" si="0">E8-C8</f>
        <v>-17855.811712639988</v>
      </c>
    </row>
    <row r="9" spans="1:7" ht="15" customHeight="1" x14ac:dyDescent="0.25">
      <c r="A9" s="13" t="s">
        <v>43</v>
      </c>
      <c r="B9" s="13" t="s">
        <v>44</v>
      </c>
      <c r="C9" s="14">
        <f>'Planilha Detalhada'!I17</f>
        <v>1318424.539592057</v>
      </c>
      <c r="D9" s="15">
        <f>'Planilha Detalhada'!J17</f>
        <v>0.1105</v>
      </c>
      <c r="E9" s="14">
        <f>'Planilha Detalhada'!M17</f>
        <v>1240167.1518257305</v>
      </c>
      <c r="F9" s="15">
        <f>'Planilha Detalhada'!N17</f>
        <v>0.11050884579193429</v>
      </c>
      <c r="G9" s="14">
        <f t="shared" si="0"/>
        <v>-78257.387766326545</v>
      </c>
    </row>
    <row r="10" spans="1:7" ht="15" customHeight="1" x14ac:dyDescent="0.25">
      <c r="A10" s="13" t="s">
        <v>45</v>
      </c>
      <c r="B10" s="13" t="s">
        <v>46</v>
      </c>
      <c r="C10" s="14">
        <f>'Planilha Detalhada'!I37</f>
        <v>173002.62102850003</v>
      </c>
      <c r="D10" s="15">
        <f>'Planilha Detalhada'!J37</f>
        <v>1.4500000000000001E-2</v>
      </c>
      <c r="E10" s="14">
        <f>'Planilha Detalhada'!M37</f>
        <v>162755.79421907529</v>
      </c>
      <c r="F10" s="15">
        <f>'Planilha Detalhada'!N37</f>
        <v>1.4502847409416781E-2</v>
      </c>
      <c r="G10" s="14">
        <f t="shared" si="0"/>
        <v>-10246.826809424732</v>
      </c>
    </row>
    <row r="11" spans="1:7" ht="15" customHeight="1" x14ac:dyDescent="0.25">
      <c r="A11" s="13" t="s">
        <v>47</v>
      </c>
      <c r="B11" s="13" t="s">
        <v>48</v>
      </c>
      <c r="C11" s="14">
        <f>'Planilha Detalhada'!I57</f>
        <v>664205.93743749987</v>
      </c>
      <c r="D11" s="15">
        <f>'Planilha Detalhada'!J57</f>
        <v>5.57E-2</v>
      </c>
      <c r="E11" s="14">
        <f>'Planilha Detalhada'!M57</f>
        <v>624775.2415820437</v>
      </c>
      <c r="F11" s="15">
        <f>'Planilha Detalhada'!N57</f>
        <v>5.5672487958551072E-2</v>
      </c>
      <c r="G11" s="14">
        <f t="shared" si="0"/>
        <v>-39430.695855456172</v>
      </c>
    </row>
    <row r="12" spans="1:7" ht="15" customHeight="1" x14ac:dyDescent="0.25">
      <c r="A12" s="13" t="s">
        <v>49</v>
      </c>
      <c r="B12" s="13" t="s">
        <v>50</v>
      </c>
      <c r="C12" s="14">
        <f>'Planilha Detalhada'!I64</f>
        <v>2029945.9692000002</v>
      </c>
      <c r="D12" s="15">
        <f>'Planilha Detalhada'!J64</f>
        <v>0.1701</v>
      </c>
      <c r="E12" s="14">
        <f>'Planilha Detalhada'!M64</f>
        <v>1909454.8880524808</v>
      </c>
      <c r="F12" s="15">
        <f>'Planilha Detalhada'!N64</f>
        <v>0.1701477542440975</v>
      </c>
      <c r="G12" s="14">
        <f t="shared" si="0"/>
        <v>-120491.08114751941</v>
      </c>
    </row>
    <row r="13" spans="1:7" ht="15" customHeight="1" x14ac:dyDescent="0.25">
      <c r="A13" s="13" t="s">
        <v>51</v>
      </c>
      <c r="B13" s="13" t="s">
        <v>52</v>
      </c>
      <c r="C13" s="14">
        <f>'Planilha Detalhada'!I136</f>
        <v>2799176.1413700003</v>
      </c>
      <c r="D13" s="15">
        <f>'Planilha Detalhada'!J136</f>
        <v>0.2346</v>
      </c>
      <c r="E13" s="14">
        <f>'Planilha Detalhada'!M136</f>
        <v>2633036.2459333171</v>
      </c>
      <c r="F13" s="15">
        <f>'Planilha Detalhada'!N136</f>
        <v>0.2346246601017106</v>
      </c>
      <c r="G13" s="14">
        <f t="shared" si="0"/>
        <v>-166139.8954366832</v>
      </c>
    </row>
    <row r="14" spans="1:7" ht="15" customHeight="1" x14ac:dyDescent="0.25">
      <c r="A14" s="13" t="s">
        <v>53</v>
      </c>
      <c r="B14" s="13" t="s">
        <v>54</v>
      </c>
      <c r="C14" s="14">
        <f>'Planilha Detalhada'!I192</f>
        <v>298273.64249</v>
      </c>
      <c r="D14" s="15">
        <f>'Planilha Detalhada'!J192</f>
        <v>2.5000000000000001E-2</v>
      </c>
      <c r="E14" s="14">
        <f>'Planilha Detalhada'!M192</f>
        <v>280568.27872445202</v>
      </c>
      <c r="F14" s="15">
        <f>'Planilha Detalhada'!N192</f>
        <v>2.500088524520588E-2</v>
      </c>
      <c r="G14" s="14">
        <f t="shared" si="0"/>
        <v>-17705.363765547983</v>
      </c>
    </row>
    <row r="15" spans="1:7" ht="15" customHeight="1" x14ac:dyDescent="0.25">
      <c r="A15" s="13" t="s">
        <v>55</v>
      </c>
      <c r="B15" s="13" t="s">
        <v>56</v>
      </c>
      <c r="C15" s="14">
        <f>'Planilha Detalhada'!I209</f>
        <v>1034893.7871000001</v>
      </c>
      <c r="D15" s="15">
        <f>'Planilha Detalhada'!J209</f>
        <v>8.6699999999999999E-2</v>
      </c>
      <c r="E15" s="14">
        <f>'Planilha Detalhada'!M209</f>
        <v>973473.777348259</v>
      </c>
      <c r="F15" s="15">
        <f>'Planilha Detalhada'!N209</f>
        <v>8.6744325863734401E-2</v>
      </c>
      <c r="G15" s="14">
        <f t="shared" si="0"/>
        <v>-61420.009751741076</v>
      </c>
    </row>
    <row r="16" spans="1:7" ht="15" customHeight="1" x14ac:dyDescent="0.25">
      <c r="A16" s="13" t="s">
        <v>57</v>
      </c>
      <c r="B16" s="13" t="s">
        <v>58</v>
      </c>
      <c r="C16" s="14">
        <f>'Planilha Detalhada'!I254</f>
        <v>450927.84061999997</v>
      </c>
      <c r="D16" s="15">
        <f>'Planilha Detalhada'!J254</f>
        <v>3.78E-2</v>
      </c>
      <c r="E16" s="14">
        <f>'Planilha Detalhada'!M254</f>
        <v>424164.74544328899</v>
      </c>
      <c r="F16" s="15">
        <f>'Planilha Detalhada'!N254</f>
        <v>3.7796482817305146E-2</v>
      </c>
      <c r="G16" s="14">
        <f t="shared" si="0"/>
        <v>-26763.09517671098</v>
      </c>
    </row>
    <row r="17" spans="1:7" ht="15" customHeight="1" x14ac:dyDescent="0.25">
      <c r="A17" s="13" t="s">
        <v>59</v>
      </c>
      <c r="B17" s="13" t="s">
        <v>60</v>
      </c>
      <c r="C17" s="14">
        <f>'Planilha Detalhada'!I468</f>
        <v>2142937.7034999998</v>
      </c>
      <c r="D17" s="15">
        <f>'Planilha Detalhada'!J468</f>
        <v>0.17960000000000001</v>
      </c>
      <c r="E17" s="14">
        <f>'Planilha Detalhada'!M468</f>
        <v>2015790.4550673701</v>
      </c>
      <c r="F17" s="15">
        <f>'Planilha Detalhada'!N468</f>
        <v>0.17962310662715883</v>
      </c>
      <c r="G17" s="14">
        <f t="shared" si="0"/>
        <v>-127147.24843262974</v>
      </c>
    </row>
    <row r="18" spans="1:7" ht="15" customHeight="1" x14ac:dyDescent="0.25">
      <c r="A18" s="13" t="s">
        <v>61</v>
      </c>
      <c r="B18" s="13" t="s">
        <v>62</v>
      </c>
      <c r="C18" s="14">
        <f>'Planilha Detalhada'!I630</f>
        <v>605542.63795</v>
      </c>
      <c r="D18" s="15">
        <f>'Planilha Detalhada'!J630</f>
        <v>5.0799999999999998E-2</v>
      </c>
      <c r="E18" s="14">
        <f>'Planilha Detalhada'!M630</f>
        <v>569606.0496589609</v>
      </c>
      <c r="F18" s="15">
        <f>'Planilha Detalhada'!N630</f>
        <v>5.0756470215524853E-2</v>
      </c>
      <c r="G18" s="14">
        <f t="shared" si="0"/>
        <v>-35936.588291039108</v>
      </c>
    </row>
    <row r="19" spans="1:7" ht="15" customHeight="1" x14ac:dyDescent="0.25">
      <c r="A19" s="13" t="s">
        <v>63</v>
      </c>
      <c r="B19" s="13" t="s">
        <v>64</v>
      </c>
      <c r="C19" s="14">
        <f>'Planilha Detalhada'!I645</f>
        <v>63262.131000000001</v>
      </c>
      <c r="D19" s="15">
        <f>'Planilha Detalhada'!J645</f>
        <v>5.3E-3</v>
      </c>
      <c r="E19" s="14">
        <f>'Planilha Detalhada'!M645</f>
        <v>59507.015458000002</v>
      </c>
      <c r="F19" s="15">
        <f>'Planilha Detalhada'!N645</f>
        <v>5.3025526318007544E-3</v>
      </c>
      <c r="G19" s="14">
        <f t="shared" si="0"/>
        <v>-3755.1155419999996</v>
      </c>
    </row>
    <row r="20" spans="1:7" ht="15" customHeight="1" x14ac:dyDescent="0.25">
      <c r="A20" s="13" t="s">
        <v>65</v>
      </c>
      <c r="B20" s="13" t="s">
        <v>66</v>
      </c>
      <c r="C20" s="14">
        <f>'Planilha Detalhada'!I687</f>
        <v>49162.737659999999</v>
      </c>
      <c r="D20" s="15">
        <f>'Planilha Detalhada'!J687</f>
        <v>4.1000000000000003E-3</v>
      </c>
      <c r="E20" s="14">
        <f>'Planilha Detalhada'!M687</f>
        <v>46243.868691053998</v>
      </c>
      <c r="F20" s="15">
        <f>'Planilha Detalhada'!N687</f>
        <v>4.1206998157295631E-3</v>
      </c>
      <c r="G20" s="14">
        <f t="shared" si="0"/>
        <v>-2918.8689689460007</v>
      </c>
    </row>
    <row r="21" spans="1:7" ht="15" customHeight="1" x14ac:dyDescent="0.25">
      <c r="A21" s="16"/>
      <c r="B21" s="16" t="s">
        <v>67</v>
      </c>
      <c r="C21" s="17">
        <f>'Planilha Detalhada'!$I$698</f>
        <v>11930401.756948058</v>
      </c>
      <c r="D21" s="16"/>
      <c r="E21" s="17">
        <f>'Planilha Detalhada'!$M$698</f>
        <v>11222333.768291393</v>
      </c>
      <c r="F21" s="16"/>
      <c r="G21" s="17">
        <f t="shared" si="0"/>
        <v>-708067.98865666427</v>
      </c>
    </row>
    <row r="24" spans="1:7" ht="15" customHeight="1" x14ac:dyDescent="0.25">
      <c r="A24" s="18" t="s">
        <v>68</v>
      </c>
      <c r="C24" s="19">
        <v>11930400.5</v>
      </c>
    </row>
    <row r="25" spans="1:7" ht="15" customHeight="1" x14ac:dyDescent="0.25">
      <c r="A25" s="18" t="s">
        <v>69</v>
      </c>
      <c r="C25" s="19">
        <v>10000</v>
      </c>
    </row>
    <row r="26" spans="1:7" ht="15" customHeight="1" x14ac:dyDescent="0.25">
      <c r="A26" s="10" t="s">
        <v>70</v>
      </c>
      <c r="C26" s="20">
        <v>11222333.77</v>
      </c>
    </row>
    <row r="27" spans="1:7" ht="15" customHeight="1" x14ac:dyDescent="0.25">
      <c r="A27" s="18" t="s">
        <v>71</v>
      </c>
      <c r="C27" s="21">
        <f>E21-C26</f>
        <v>-1.7086062580347061E-3</v>
      </c>
    </row>
    <row r="28" spans="1:7" ht="15" customHeight="1" x14ac:dyDescent="0.25">
      <c r="A28" s="9" t="s">
        <v>72</v>
      </c>
    </row>
  </sheetData>
  <mergeCells count="1">
    <mergeCell ref="A5:G5"/>
  </mergeCells>
  <pageMargins left="0.75" right="0.75" top="1" bottom="1" header="0.511811023622047" footer="0.511811023622047"/>
  <pageSetup paperSize="9" orientation="portrait" horizontalDpi="300" verticalDpi="300"/>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37"/>
  <sheetViews>
    <sheetView showGridLines="0" zoomScaleNormal="100" workbookViewId="0">
      <selection activeCell="B1" sqref="B1:B3"/>
    </sheetView>
  </sheetViews>
  <sheetFormatPr defaultColWidth="8.7109375" defaultRowHeight="15" x14ac:dyDescent="0.25"/>
  <cols>
    <col min="1" max="1" width="13.5703125" customWidth="1"/>
    <col min="2" max="2" width="62" customWidth="1"/>
    <col min="3" max="3" width="14" customWidth="1"/>
  </cols>
  <sheetData>
    <row r="1" spans="1:3" ht="30" x14ac:dyDescent="0.25">
      <c r="B1" s="74" t="s">
        <v>2127</v>
      </c>
    </row>
    <row r="2" spans="1:3" ht="16.5" x14ac:dyDescent="0.25">
      <c r="B2" s="72" t="s">
        <v>2128</v>
      </c>
    </row>
    <row r="3" spans="1:3" ht="15.75" x14ac:dyDescent="0.25">
      <c r="B3" s="73" t="s">
        <v>2129</v>
      </c>
    </row>
    <row r="5" spans="1:3" ht="17.25" customHeight="1" x14ac:dyDescent="0.25">
      <c r="A5" s="2" t="s">
        <v>73</v>
      </c>
      <c r="B5" s="2"/>
      <c r="C5" s="2"/>
    </row>
    <row r="7" spans="1:3" ht="15" customHeight="1" x14ac:dyDescent="0.25">
      <c r="A7" s="22" t="s">
        <v>74</v>
      </c>
      <c r="B7" s="22" t="s">
        <v>75</v>
      </c>
      <c r="C7" s="23"/>
    </row>
    <row r="8" spans="1:3" ht="15" customHeight="1" x14ac:dyDescent="0.25">
      <c r="A8" s="24"/>
      <c r="B8" s="25" t="s">
        <v>76</v>
      </c>
      <c r="C8" s="26">
        <v>0.04</v>
      </c>
    </row>
    <row r="9" spans="1:3" ht="15" customHeight="1" x14ac:dyDescent="0.25">
      <c r="A9" s="24"/>
      <c r="B9" s="13" t="s">
        <v>77</v>
      </c>
      <c r="C9" s="27">
        <v>0.04</v>
      </c>
    </row>
    <row r="10" spans="1:3" ht="15" customHeight="1" x14ac:dyDescent="0.25">
      <c r="A10" s="22" t="s">
        <v>78</v>
      </c>
      <c r="B10" s="22" t="s">
        <v>79</v>
      </c>
      <c r="C10" s="23"/>
    </row>
    <row r="11" spans="1:3" ht="15" customHeight="1" x14ac:dyDescent="0.25">
      <c r="A11" s="24"/>
      <c r="B11" s="25" t="s">
        <v>80</v>
      </c>
      <c r="C11" s="26">
        <v>1.2699999999999999E-2</v>
      </c>
    </row>
    <row r="12" spans="1:3" ht="15" customHeight="1" x14ac:dyDescent="0.25">
      <c r="A12" s="24"/>
      <c r="B12" s="13" t="s">
        <v>77</v>
      </c>
      <c r="C12" s="27">
        <v>1.2699999999999999E-2</v>
      </c>
    </row>
    <row r="13" spans="1:3" ht="15" customHeight="1" x14ac:dyDescent="0.25">
      <c r="A13" s="22" t="s">
        <v>81</v>
      </c>
      <c r="B13" s="22" t="s">
        <v>82</v>
      </c>
      <c r="C13" s="23"/>
    </row>
    <row r="14" spans="1:3" ht="15" customHeight="1" x14ac:dyDescent="0.25">
      <c r="A14" s="24"/>
      <c r="B14" s="25" t="s">
        <v>83</v>
      </c>
      <c r="C14" s="26">
        <v>8.0000000000000002E-3</v>
      </c>
    </row>
    <row r="15" spans="1:3" ht="15" customHeight="1" x14ac:dyDescent="0.25">
      <c r="A15" s="24"/>
      <c r="B15" s="13" t="s">
        <v>77</v>
      </c>
      <c r="C15" s="27">
        <v>8.0000000000000002E-3</v>
      </c>
    </row>
    <row r="16" spans="1:3" ht="15" customHeight="1" x14ac:dyDescent="0.25">
      <c r="A16" s="22" t="s">
        <v>84</v>
      </c>
      <c r="B16" s="22" t="s">
        <v>85</v>
      </c>
      <c r="C16" s="23"/>
    </row>
    <row r="17" spans="1:3" ht="15" customHeight="1" x14ac:dyDescent="0.25">
      <c r="A17" s="24"/>
      <c r="B17" s="25" t="s">
        <v>86</v>
      </c>
      <c r="C17" s="26">
        <v>1.23E-2</v>
      </c>
    </row>
    <row r="18" spans="1:3" ht="15" customHeight="1" x14ac:dyDescent="0.25">
      <c r="A18" s="24"/>
      <c r="B18" s="13" t="s">
        <v>77</v>
      </c>
      <c r="C18" s="27">
        <v>1.23E-2</v>
      </c>
    </row>
    <row r="19" spans="1:3" ht="15" customHeight="1" x14ac:dyDescent="0.25">
      <c r="A19" s="22" t="s">
        <v>87</v>
      </c>
      <c r="B19" s="22" t="s">
        <v>88</v>
      </c>
      <c r="C19" s="23"/>
    </row>
    <row r="20" spans="1:3" ht="15" customHeight="1" x14ac:dyDescent="0.25">
      <c r="A20" s="24"/>
      <c r="B20" s="25" t="s">
        <v>89</v>
      </c>
      <c r="C20" s="26">
        <v>7.3999999999999996E-2</v>
      </c>
    </row>
    <row r="21" spans="1:3" ht="15" customHeight="1" x14ac:dyDescent="0.25">
      <c r="A21" s="24"/>
      <c r="B21" s="13" t="s">
        <v>77</v>
      </c>
      <c r="C21" s="27">
        <v>7.3999999999999996E-2</v>
      </c>
    </row>
    <row r="22" spans="1:3" ht="15" customHeight="1" x14ac:dyDescent="0.25">
      <c r="A22" s="22" t="s">
        <v>90</v>
      </c>
      <c r="B22" s="22" t="s">
        <v>91</v>
      </c>
      <c r="C22" s="23"/>
    </row>
    <row r="23" spans="1:3" ht="15" customHeight="1" x14ac:dyDescent="0.25">
      <c r="A23" s="24"/>
      <c r="B23" s="25" t="s">
        <v>92</v>
      </c>
      <c r="C23" s="26">
        <v>0.02</v>
      </c>
    </row>
    <row r="24" spans="1:3" ht="15" customHeight="1" x14ac:dyDescent="0.25">
      <c r="A24" s="24"/>
      <c r="B24" s="25" t="s">
        <v>93</v>
      </c>
      <c r="C24" s="26">
        <v>0.03</v>
      </c>
    </row>
    <row r="25" spans="1:3" ht="15" customHeight="1" x14ac:dyDescent="0.25">
      <c r="A25" s="24"/>
      <c r="B25" s="25" t="s">
        <v>94</v>
      </c>
      <c r="C25" s="26">
        <v>6.4999999999999997E-3</v>
      </c>
    </row>
    <row r="26" spans="1:3" ht="15" customHeight="1" x14ac:dyDescent="0.25">
      <c r="A26" s="24"/>
      <c r="B26" s="25" t="s">
        <v>95</v>
      </c>
      <c r="C26" s="26">
        <v>0</v>
      </c>
    </row>
    <row r="27" spans="1:3" ht="15" customHeight="1" x14ac:dyDescent="0.25">
      <c r="A27" s="24"/>
      <c r="B27" s="13" t="s">
        <v>77</v>
      </c>
      <c r="C27" s="27">
        <v>5.6500000000000002E-2</v>
      </c>
    </row>
    <row r="29" spans="1:3" ht="15" customHeight="1" x14ac:dyDescent="0.25">
      <c r="A29" s="10" t="s">
        <v>96</v>
      </c>
      <c r="B29" s="18" t="s">
        <v>97</v>
      </c>
    </row>
    <row r="31" spans="1:3" ht="15" customHeight="1" x14ac:dyDescent="0.25">
      <c r="B31" s="10" t="s">
        <v>98</v>
      </c>
      <c r="C31" s="28">
        <f>(((1+C9+C12+C15)*(1+C18)*(1+C21)/(1-C27))-1)</f>
        <v>0.22226164190779008</v>
      </c>
    </row>
    <row r="32" spans="1:3" ht="15" customHeight="1" x14ac:dyDescent="0.25">
      <c r="B32" s="18" t="s">
        <v>99</v>
      </c>
      <c r="C32" s="29">
        <v>0.2223</v>
      </c>
    </row>
    <row r="34" spans="1:1" ht="15" customHeight="1" x14ac:dyDescent="0.25">
      <c r="A34" s="30" t="s">
        <v>100</v>
      </c>
    </row>
    <row r="35" spans="1:1" ht="15" customHeight="1" x14ac:dyDescent="0.25">
      <c r="A35" s="30" t="s">
        <v>101</v>
      </c>
    </row>
    <row r="36" spans="1:1" ht="15" customHeight="1" x14ac:dyDescent="0.25">
      <c r="A36" s="30" t="s">
        <v>102</v>
      </c>
    </row>
    <row r="37" spans="1:1" ht="15" customHeight="1" x14ac:dyDescent="0.25">
      <c r="A37" s="30" t="s">
        <v>103</v>
      </c>
    </row>
  </sheetData>
  <mergeCells count="1">
    <mergeCell ref="A5:C5"/>
  </mergeCells>
  <pageMargins left="0.75" right="0.75" top="1" bottom="1" header="0.511811023622047" footer="0.511811023622047"/>
  <pageSetup paperSize="9" orientation="portrait" horizontalDpi="300" verticalDpi="300"/>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2:H637"/>
  <sheetViews>
    <sheetView showGridLines="0" zoomScaleNormal="100" workbookViewId="0">
      <pane xSplit="2" ySplit="8" topLeftCell="C9" activePane="bottomRight" state="frozen"/>
      <selection pane="topRight" activeCell="C1" sqref="C1"/>
      <selection pane="bottomLeft" activeCell="A5" sqref="A5"/>
      <selection pane="bottomRight" activeCell="C2" sqref="C2:C4"/>
    </sheetView>
  </sheetViews>
  <sheetFormatPr defaultColWidth="8.7109375" defaultRowHeight="15" x14ac:dyDescent="0.25"/>
  <cols>
    <col min="1" max="1" width="9" customWidth="1"/>
    <col min="2" max="2" width="10" customWidth="1"/>
    <col min="3" max="3" width="59.140625" style="50" customWidth="1"/>
    <col min="4" max="4" width="10" customWidth="1"/>
    <col min="5" max="5" width="16" customWidth="1"/>
    <col min="6" max="7" width="12" customWidth="1"/>
    <col min="8" max="8" width="9" customWidth="1"/>
  </cols>
  <sheetData>
    <row r="2" spans="1:8" x14ac:dyDescent="0.25">
      <c r="C2" s="71" t="s">
        <v>2127</v>
      </c>
    </row>
    <row r="3" spans="1:8" ht="16.5" x14ac:dyDescent="0.25">
      <c r="C3" s="72" t="s">
        <v>2128</v>
      </c>
    </row>
    <row r="4" spans="1:8" ht="15.75" x14ac:dyDescent="0.25">
      <c r="C4" s="73" t="s">
        <v>2129</v>
      </c>
    </row>
    <row r="5" spans="1:8" ht="18" x14ac:dyDescent="0.25">
      <c r="A5" s="2" t="s">
        <v>104</v>
      </c>
      <c r="B5" s="2"/>
      <c r="C5" s="2"/>
      <c r="D5" s="2"/>
      <c r="E5" s="2"/>
      <c r="F5" s="2"/>
      <c r="G5" s="2"/>
      <c r="H5" s="2"/>
    </row>
    <row r="6" spans="1:8" x14ac:dyDescent="0.25">
      <c r="A6" s="1" t="s">
        <v>105</v>
      </c>
      <c r="B6" s="1"/>
      <c r="C6" s="1"/>
      <c r="D6" s="1"/>
      <c r="E6" s="1"/>
      <c r="F6" s="1"/>
      <c r="G6" s="1"/>
      <c r="H6" s="1"/>
    </row>
    <row r="8" spans="1:8" x14ac:dyDescent="0.25">
      <c r="A8" s="31" t="s">
        <v>106</v>
      </c>
      <c r="B8" s="31" t="s">
        <v>34</v>
      </c>
      <c r="C8" s="51" t="s">
        <v>35</v>
      </c>
      <c r="D8" s="31" t="s">
        <v>107</v>
      </c>
      <c r="E8" s="31" t="s">
        <v>108</v>
      </c>
      <c r="F8" s="31" t="s">
        <v>109</v>
      </c>
      <c r="G8" s="31" t="s">
        <v>110</v>
      </c>
      <c r="H8" s="31" t="s">
        <v>111</v>
      </c>
    </row>
    <row r="9" spans="1:8" ht="36" x14ac:dyDescent="0.25">
      <c r="A9" s="32">
        <v>1</v>
      </c>
      <c r="B9" s="32" t="s">
        <v>112</v>
      </c>
      <c r="C9" s="52" t="s">
        <v>113</v>
      </c>
      <c r="D9" s="32" t="s">
        <v>114</v>
      </c>
      <c r="E9" s="33">
        <v>616385.05000000005</v>
      </c>
      <c r="F9" s="34">
        <v>5.1665076122130199E-2</v>
      </c>
      <c r="G9" s="34">
        <v>5.1665076122130199E-2</v>
      </c>
      <c r="H9" s="35" t="s">
        <v>115</v>
      </c>
    </row>
    <row r="10" spans="1:8" ht="36" x14ac:dyDescent="0.25">
      <c r="A10" s="32">
        <v>2</v>
      </c>
      <c r="B10" s="32" t="s">
        <v>116</v>
      </c>
      <c r="C10" s="52" t="s">
        <v>117</v>
      </c>
      <c r="D10" s="32"/>
      <c r="E10" s="33">
        <v>348857.92</v>
      </c>
      <c r="F10" s="34">
        <v>2.9241090439503702E-2</v>
      </c>
      <c r="G10" s="34">
        <v>8.0906166561633894E-2</v>
      </c>
      <c r="H10" s="35" t="s">
        <v>115</v>
      </c>
    </row>
    <row r="11" spans="1:8" ht="48" x14ac:dyDescent="0.25">
      <c r="A11" s="32">
        <v>3</v>
      </c>
      <c r="B11" s="32" t="s">
        <v>118</v>
      </c>
      <c r="C11" s="52" t="s">
        <v>119</v>
      </c>
      <c r="D11" s="32" t="s">
        <v>120</v>
      </c>
      <c r="E11" s="33">
        <v>290517.92</v>
      </c>
      <c r="F11" s="34">
        <v>2.4351061810540201E-2</v>
      </c>
      <c r="G11" s="34">
        <v>0.10525722837217399</v>
      </c>
      <c r="H11" s="35" t="s">
        <v>115</v>
      </c>
    </row>
    <row r="12" spans="1:8" ht="48" x14ac:dyDescent="0.25">
      <c r="A12" s="32">
        <v>4</v>
      </c>
      <c r="B12" s="32" t="s">
        <v>121</v>
      </c>
      <c r="C12" s="52" t="s">
        <v>122</v>
      </c>
      <c r="D12" s="32" t="s">
        <v>114</v>
      </c>
      <c r="E12" s="33">
        <v>270305.06</v>
      </c>
      <c r="F12" s="34">
        <v>2.2656830338595901E-2</v>
      </c>
      <c r="G12" s="34">
        <v>0.12791405871077</v>
      </c>
      <c r="H12" s="35" t="s">
        <v>115</v>
      </c>
    </row>
    <row r="13" spans="1:8" ht="36" x14ac:dyDescent="0.25">
      <c r="A13" s="32">
        <v>5</v>
      </c>
      <c r="B13" s="32" t="s">
        <v>123</v>
      </c>
      <c r="C13" s="52" t="s">
        <v>124</v>
      </c>
      <c r="D13" s="32" t="s">
        <v>120</v>
      </c>
      <c r="E13" s="33">
        <v>263094.45</v>
      </c>
      <c r="F13" s="34">
        <v>2.2052440737425402E-2</v>
      </c>
      <c r="G13" s="34">
        <v>0.14996649944819501</v>
      </c>
      <c r="H13" s="35" t="s">
        <v>115</v>
      </c>
    </row>
    <row r="14" spans="1:8" ht="24" x14ac:dyDescent="0.25">
      <c r="A14" s="32">
        <v>6</v>
      </c>
      <c r="B14" s="32" t="s">
        <v>125</v>
      </c>
      <c r="C14" s="52" t="s">
        <v>126</v>
      </c>
      <c r="D14" s="32" t="s">
        <v>114</v>
      </c>
      <c r="E14" s="33">
        <v>257169.6</v>
      </c>
      <c r="F14" s="34">
        <v>2.1555822874512898E-2</v>
      </c>
      <c r="G14" s="34">
        <v>0.171522322322708</v>
      </c>
      <c r="H14" s="35" t="s">
        <v>115</v>
      </c>
    </row>
    <row r="15" spans="1:8" ht="24" x14ac:dyDescent="0.25">
      <c r="A15" s="32">
        <v>7</v>
      </c>
      <c r="B15" s="32" t="s">
        <v>127</v>
      </c>
      <c r="C15" s="52" t="s">
        <v>128</v>
      </c>
      <c r="D15" s="32" t="s">
        <v>114</v>
      </c>
      <c r="E15" s="33">
        <v>254193.23</v>
      </c>
      <c r="F15" s="34">
        <v>2.13063450803684E-2</v>
      </c>
      <c r="G15" s="34">
        <v>0.192828667403077</v>
      </c>
      <c r="H15" s="35" t="s">
        <v>115</v>
      </c>
    </row>
    <row r="16" spans="1:8" ht="36" x14ac:dyDescent="0.25">
      <c r="A16" s="32">
        <v>8</v>
      </c>
      <c r="B16" s="32" t="s">
        <v>129</v>
      </c>
      <c r="C16" s="52" t="s">
        <v>130</v>
      </c>
      <c r="D16" s="32" t="s">
        <v>114</v>
      </c>
      <c r="E16" s="33">
        <v>246592.1</v>
      </c>
      <c r="F16" s="34">
        <v>2.0669222294758701E-2</v>
      </c>
      <c r="G16" s="34">
        <v>0.21349788969783501</v>
      </c>
      <c r="H16" s="35" t="s">
        <v>115</v>
      </c>
    </row>
    <row r="17" spans="1:8" ht="36" x14ac:dyDescent="0.25">
      <c r="A17" s="32">
        <v>9</v>
      </c>
      <c r="B17" s="32" t="s">
        <v>131</v>
      </c>
      <c r="C17" s="52" t="s">
        <v>132</v>
      </c>
      <c r="D17" s="32" t="s">
        <v>114</v>
      </c>
      <c r="E17" s="33">
        <v>200886.5</v>
      </c>
      <c r="F17" s="34">
        <v>1.6838202539805801E-2</v>
      </c>
      <c r="G17" s="34">
        <v>0.23033609223764101</v>
      </c>
      <c r="H17" s="35" t="s">
        <v>115</v>
      </c>
    </row>
    <row r="18" spans="1:8" ht="24" x14ac:dyDescent="0.25">
      <c r="A18" s="32">
        <v>10</v>
      </c>
      <c r="B18" s="32" t="s">
        <v>133</v>
      </c>
      <c r="C18" s="52" t="s">
        <v>134</v>
      </c>
      <c r="D18" s="32" t="s">
        <v>114</v>
      </c>
      <c r="E18" s="33">
        <v>196831.7</v>
      </c>
      <c r="F18" s="34">
        <v>1.64983313007807E-2</v>
      </c>
      <c r="G18" s="34">
        <v>0.246834423538422</v>
      </c>
      <c r="H18" s="35" t="s">
        <v>115</v>
      </c>
    </row>
    <row r="19" spans="1:8" ht="24" x14ac:dyDescent="0.25">
      <c r="A19" s="32">
        <v>11</v>
      </c>
      <c r="B19" s="32" t="s">
        <v>135</v>
      </c>
      <c r="C19" s="52" t="s">
        <v>136</v>
      </c>
      <c r="D19" s="32" t="s">
        <v>114</v>
      </c>
      <c r="E19" s="33">
        <v>192334.35</v>
      </c>
      <c r="F19" s="34">
        <v>1.6121365749624299E-2</v>
      </c>
      <c r="G19" s="34">
        <v>0.26295578928804603</v>
      </c>
      <c r="H19" s="35" t="s">
        <v>115</v>
      </c>
    </row>
    <row r="20" spans="1:8" ht="24" x14ac:dyDescent="0.25">
      <c r="A20" s="32">
        <v>12</v>
      </c>
      <c r="B20" s="32" t="s">
        <v>137</v>
      </c>
      <c r="C20" s="52" t="s">
        <v>138</v>
      </c>
      <c r="D20" s="32" t="s">
        <v>114</v>
      </c>
      <c r="E20" s="33">
        <v>192183.91</v>
      </c>
      <c r="F20" s="34">
        <v>1.61087559466256E-2</v>
      </c>
      <c r="G20" s="34">
        <v>0.279064545234672</v>
      </c>
      <c r="H20" s="35" t="s">
        <v>115</v>
      </c>
    </row>
    <row r="21" spans="1:8" ht="36" x14ac:dyDescent="0.25">
      <c r="A21" s="32">
        <v>13</v>
      </c>
      <c r="B21" s="32" t="s">
        <v>139</v>
      </c>
      <c r="C21" s="52" t="s">
        <v>140</v>
      </c>
      <c r="D21" s="32" t="s">
        <v>120</v>
      </c>
      <c r="E21" s="33">
        <v>187325.18</v>
      </c>
      <c r="F21" s="34">
        <v>1.57014997107599E-2</v>
      </c>
      <c r="G21" s="34">
        <v>0.29476604494543202</v>
      </c>
      <c r="H21" s="35" t="s">
        <v>115</v>
      </c>
    </row>
    <row r="22" spans="1:8" ht="48" x14ac:dyDescent="0.25">
      <c r="A22" s="32">
        <v>14</v>
      </c>
      <c r="B22" s="32" t="s">
        <v>141</v>
      </c>
      <c r="C22" s="52" t="s">
        <v>142</v>
      </c>
      <c r="D22" s="32" t="s">
        <v>114</v>
      </c>
      <c r="E22" s="33">
        <v>174881.44</v>
      </c>
      <c r="F22" s="34">
        <v>1.4658471859347899E-2</v>
      </c>
      <c r="G22" s="34">
        <v>0.30942451680478</v>
      </c>
      <c r="H22" s="35" t="s">
        <v>115</v>
      </c>
    </row>
    <row r="23" spans="1:8" ht="36" x14ac:dyDescent="0.25">
      <c r="A23" s="32">
        <v>15</v>
      </c>
      <c r="B23" s="32" t="s">
        <v>143</v>
      </c>
      <c r="C23" s="52" t="s">
        <v>144</v>
      </c>
      <c r="D23" s="32"/>
      <c r="E23" s="33">
        <v>169570.77</v>
      </c>
      <c r="F23" s="34">
        <v>1.4213334246406899E-2</v>
      </c>
      <c r="G23" s="34">
        <v>0.32363785105118698</v>
      </c>
      <c r="H23" s="35" t="s">
        <v>115</v>
      </c>
    </row>
    <row r="24" spans="1:8" ht="24" x14ac:dyDescent="0.25">
      <c r="A24" s="32">
        <v>16</v>
      </c>
      <c r="B24" s="32" t="s">
        <v>145</v>
      </c>
      <c r="C24" s="52" t="s">
        <v>146</v>
      </c>
      <c r="D24" s="32" t="s">
        <v>114</v>
      </c>
      <c r="E24" s="33">
        <v>156617.85</v>
      </c>
      <c r="F24" s="34">
        <v>1.31276271907217E-2</v>
      </c>
      <c r="G24" s="34">
        <v>0.336765478241908</v>
      </c>
      <c r="H24" s="35" t="s">
        <v>115</v>
      </c>
    </row>
    <row r="25" spans="1:8" ht="36" x14ac:dyDescent="0.25">
      <c r="A25" s="32">
        <v>17</v>
      </c>
      <c r="B25" s="32" t="s">
        <v>147</v>
      </c>
      <c r="C25" s="52" t="s">
        <v>148</v>
      </c>
      <c r="D25" s="32" t="s">
        <v>120</v>
      </c>
      <c r="E25" s="33">
        <v>152333.49</v>
      </c>
      <c r="F25" s="34">
        <v>1.27685143512156E-2</v>
      </c>
      <c r="G25" s="34">
        <v>0.34953399259312401</v>
      </c>
      <c r="H25" s="35" t="s">
        <v>115</v>
      </c>
    </row>
    <row r="26" spans="1:8" ht="48" x14ac:dyDescent="0.25">
      <c r="A26" s="32">
        <v>18</v>
      </c>
      <c r="B26" s="32" t="s">
        <v>149</v>
      </c>
      <c r="C26" s="52" t="s">
        <v>150</v>
      </c>
      <c r="D26" s="32" t="s">
        <v>120</v>
      </c>
      <c r="E26" s="33">
        <v>148307.49</v>
      </c>
      <c r="F26" s="34">
        <v>1.2431057113296401E-2</v>
      </c>
      <c r="G26" s="34">
        <v>0.36196504970642002</v>
      </c>
      <c r="H26" s="35" t="s">
        <v>115</v>
      </c>
    </row>
    <row r="27" spans="1:8" ht="36" x14ac:dyDescent="0.25">
      <c r="A27" s="32">
        <v>19</v>
      </c>
      <c r="B27" s="32" t="s">
        <v>151</v>
      </c>
      <c r="C27" s="52" t="s">
        <v>152</v>
      </c>
      <c r="D27" s="32" t="s">
        <v>114</v>
      </c>
      <c r="E27" s="33">
        <v>139917.70000000001</v>
      </c>
      <c r="F27" s="34">
        <v>1.1727829254349001E-2</v>
      </c>
      <c r="G27" s="34">
        <v>0.37369287896076903</v>
      </c>
      <c r="H27" s="35" t="s">
        <v>115</v>
      </c>
    </row>
    <row r="28" spans="1:8" ht="36" x14ac:dyDescent="0.25">
      <c r="A28" s="32">
        <v>20</v>
      </c>
      <c r="B28" s="32" t="s">
        <v>153</v>
      </c>
      <c r="C28" s="52" t="s">
        <v>154</v>
      </c>
      <c r="D28" s="32" t="s">
        <v>120</v>
      </c>
      <c r="E28" s="33">
        <v>138464.56</v>
      </c>
      <c r="F28" s="34">
        <v>1.1606027811053E-2</v>
      </c>
      <c r="G28" s="34">
        <v>0.38529890677182199</v>
      </c>
      <c r="H28" s="35" t="s">
        <v>115</v>
      </c>
    </row>
    <row r="29" spans="1:8" ht="48" x14ac:dyDescent="0.25">
      <c r="A29" s="32">
        <v>21</v>
      </c>
      <c r="B29" s="32" t="s">
        <v>155</v>
      </c>
      <c r="C29" s="52" t="s">
        <v>156</v>
      </c>
      <c r="D29" s="32" t="s">
        <v>120</v>
      </c>
      <c r="E29" s="33">
        <v>134428.64000000001</v>
      </c>
      <c r="F29" s="34">
        <v>1.1267739083864E-2</v>
      </c>
      <c r="G29" s="34">
        <v>0.39656664585568602</v>
      </c>
      <c r="H29" s="35" t="s">
        <v>115</v>
      </c>
    </row>
    <row r="30" spans="1:8" ht="36" x14ac:dyDescent="0.25">
      <c r="A30" s="32">
        <v>22</v>
      </c>
      <c r="B30" s="32" t="s">
        <v>157</v>
      </c>
      <c r="C30" s="52" t="s">
        <v>158</v>
      </c>
      <c r="D30" s="32" t="s">
        <v>114</v>
      </c>
      <c r="E30" s="33">
        <v>133946.96</v>
      </c>
      <c r="F30" s="34">
        <v>1.1227364915368901E-2</v>
      </c>
      <c r="G30" s="34">
        <v>0.40779401077105498</v>
      </c>
      <c r="H30" s="35" t="s">
        <v>115</v>
      </c>
    </row>
    <row r="31" spans="1:8" ht="36" x14ac:dyDescent="0.25">
      <c r="A31" s="32">
        <v>23</v>
      </c>
      <c r="B31" s="32" t="s">
        <v>159</v>
      </c>
      <c r="C31" s="52" t="s">
        <v>160</v>
      </c>
      <c r="D31" s="32" t="s">
        <v>161</v>
      </c>
      <c r="E31" s="33">
        <v>133669.07</v>
      </c>
      <c r="F31" s="34">
        <v>1.12040723192822E-2</v>
      </c>
      <c r="G31" s="34">
        <v>0.41899808309033698</v>
      </c>
      <c r="H31" s="35" t="s">
        <v>115</v>
      </c>
    </row>
    <row r="32" spans="1:8" ht="36" x14ac:dyDescent="0.25">
      <c r="A32" s="32">
        <v>24</v>
      </c>
      <c r="B32" s="32" t="s">
        <v>162</v>
      </c>
      <c r="C32" s="52" t="s">
        <v>163</v>
      </c>
      <c r="D32" s="32" t="s">
        <v>114</v>
      </c>
      <c r="E32" s="33">
        <v>132427.79</v>
      </c>
      <c r="F32" s="34">
        <v>1.11000288716209E-2</v>
      </c>
      <c r="G32" s="34">
        <v>0.43009811196195802</v>
      </c>
      <c r="H32" s="35" t="s">
        <v>115</v>
      </c>
    </row>
    <row r="33" spans="1:8" ht="36" x14ac:dyDescent="0.25">
      <c r="A33" s="32">
        <v>25</v>
      </c>
      <c r="B33" s="32" t="s">
        <v>164</v>
      </c>
      <c r="C33" s="52" t="s">
        <v>165</v>
      </c>
      <c r="D33" s="32"/>
      <c r="E33" s="33">
        <v>125425.89</v>
      </c>
      <c r="F33" s="34">
        <v>1.05131332347141E-2</v>
      </c>
      <c r="G33" s="34">
        <v>0.440611245196672</v>
      </c>
      <c r="H33" s="35" t="s">
        <v>115</v>
      </c>
    </row>
    <row r="34" spans="1:8" ht="36" x14ac:dyDescent="0.25">
      <c r="A34" s="32">
        <v>26</v>
      </c>
      <c r="B34" s="32" t="s">
        <v>166</v>
      </c>
      <c r="C34" s="52" t="s">
        <v>167</v>
      </c>
      <c r="D34" s="32" t="s">
        <v>114</v>
      </c>
      <c r="E34" s="33">
        <v>124646.7</v>
      </c>
      <c r="F34" s="34">
        <v>1.0447821931879001E-2</v>
      </c>
      <c r="G34" s="34">
        <v>0.45105906712855098</v>
      </c>
      <c r="H34" s="35" t="s">
        <v>115</v>
      </c>
    </row>
    <row r="35" spans="1:8" ht="36" x14ac:dyDescent="0.25">
      <c r="A35" s="32">
        <v>27</v>
      </c>
      <c r="B35" s="32" t="s">
        <v>168</v>
      </c>
      <c r="C35" s="52" t="s">
        <v>169</v>
      </c>
      <c r="D35" s="32" t="s">
        <v>114</v>
      </c>
      <c r="E35" s="33">
        <v>120547.69</v>
      </c>
      <c r="F35" s="34">
        <v>1.0104245033517501E-2</v>
      </c>
      <c r="G35" s="34">
        <v>0.46116331216206902</v>
      </c>
      <c r="H35" s="35" t="s">
        <v>115</v>
      </c>
    </row>
    <row r="36" spans="1:8" ht="36" x14ac:dyDescent="0.25">
      <c r="A36" s="32">
        <v>28</v>
      </c>
      <c r="B36" s="32" t="s">
        <v>170</v>
      </c>
      <c r="C36" s="52" t="s">
        <v>171</v>
      </c>
      <c r="D36" s="32" t="s">
        <v>114</v>
      </c>
      <c r="E36" s="33">
        <v>112265.08</v>
      </c>
      <c r="F36" s="34">
        <v>9.4100009467410605E-3</v>
      </c>
      <c r="G36" s="34">
        <v>0.47057331310881001</v>
      </c>
      <c r="H36" s="35" t="s">
        <v>115</v>
      </c>
    </row>
    <row r="37" spans="1:8" x14ac:dyDescent="0.25">
      <c r="A37" s="32">
        <v>29</v>
      </c>
      <c r="B37" s="32" t="s">
        <v>172</v>
      </c>
      <c r="C37" s="52" t="s">
        <v>173</v>
      </c>
      <c r="D37" s="32" t="s">
        <v>174</v>
      </c>
      <c r="E37" s="33">
        <v>109426.77</v>
      </c>
      <c r="F37" s="34">
        <v>9.1720952703976694E-3</v>
      </c>
      <c r="G37" s="34">
        <v>0.47974540837920698</v>
      </c>
      <c r="H37" s="35" t="s">
        <v>115</v>
      </c>
    </row>
    <row r="38" spans="1:8" ht="36" x14ac:dyDescent="0.25">
      <c r="A38" s="32">
        <v>30</v>
      </c>
      <c r="B38" s="32" t="s">
        <v>175</v>
      </c>
      <c r="C38" s="52" t="s">
        <v>176</v>
      </c>
      <c r="D38" s="32" t="s">
        <v>114</v>
      </c>
      <c r="E38" s="33">
        <v>109122.44</v>
      </c>
      <c r="F38" s="34">
        <v>9.1465864871845704E-3</v>
      </c>
      <c r="G38" s="34">
        <v>0.48889199486639201</v>
      </c>
      <c r="H38" s="35" t="s">
        <v>115</v>
      </c>
    </row>
    <row r="39" spans="1:8" ht="36" x14ac:dyDescent="0.25">
      <c r="A39" s="32">
        <v>31</v>
      </c>
      <c r="B39" s="32" t="s">
        <v>177</v>
      </c>
      <c r="C39" s="52" t="s">
        <v>178</v>
      </c>
      <c r="D39" s="32" t="s">
        <v>120</v>
      </c>
      <c r="E39" s="33">
        <v>104889.63</v>
      </c>
      <c r="F39" s="34">
        <v>8.7917945420189405E-3</v>
      </c>
      <c r="G39" s="34">
        <v>0.49768378940841101</v>
      </c>
      <c r="H39" s="35" t="s">
        <v>115</v>
      </c>
    </row>
    <row r="40" spans="1:8" x14ac:dyDescent="0.25">
      <c r="A40" s="32">
        <v>32</v>
      </c>
      <c r="B40" s="32" t="s">
        <v>179</v>
      </c>
      <c r="C40" s="52" t="s">
        <v>180</v>
      </c>
      <c r="D40" s="32" t="s">
        <v>174</v>
      </c>
      <c r="E40" s="33">
        <v>104492.64</v>
      </c>
      <c r="F40" s="34">
        <v>8.7585190455257596E-3</v>
      </c>
      <c r="G40" s="34">
        <v>0.50644230845393701</v>
      </c>
      <c r="H40" s="35" t="s">
        <v>115</v>
      </c>
    </row>
    <row r="41" spans="1:8" ht="48" x14ac:dyDescent="0.25">
      <c r="A41" s="32">
        <v>33</v>
      </c>
      <c r="B41" s="32" t="s">
        <v>181</v>
      </c>
      <c r="C41" s="52" t="s">
        <v>182</v>
      </c>
      <c r="D41" s="32" t="s">
        <v>120</v>
      </c>
      <c r="E41" s="33">
        <v>103382.69</v>
      </c>
      <c r="F41" s="34">
        <v>8.6654836105460199E-3</v>
      </c>
      <c r="G41" s="34">
        <v>0.51510779206448298</v>
      </c>
      <c r="H41" s="35" t="s">
        <v>115</v>
      </c>
    </row>
    <row r="42" spans="1:8" ht="36" x14ac:dyDescent="0.25">
      <c r="A42" s="32">
        <v>34</v>
      </c>
      <c r="B42" s="32" t="s">
        <v>183</v>
      </c>
      <c r="C42" s="52" t="s">
        <v>184</v>
      </c>
      <c r="D42" s="32" t="s">
        <v>114</v>
      </c>
      <c r="E42" s="33">
        <v>100215.51</v>
      </c>
      <c r="F42" s="34">
        <v>8.4000122208806004E-3</v>
      </c>
      <c r="G42" s="34">
        <v>0.52350780428536303</v>
      </c>
      <c r="H42" s="35" t="s">
        <v>115</v>
      </c>
    </row>
    <row r="43" spans="1:8" ht="36" x14ac:dyDescent="0.25">
      <c r="A43" s="32">
        <v>35</v>
      </c>
      <c r="B43" s="32" t="s">
        <v>185</v>
      </c>
      <c r="C43" s="52" t="s">
        <v>186</v>
      </c>
      <c r="D43" s="32" t="s">
        <v>114</v>
      </c>
      <c r="E43" s="33">
        <v>99906.61</v>
      </c>
      <c r="F43" s="34">
        <v>8.3741203826309101E-3</v>
      </c>
      <c r="G43" s="34">
        <v>0.531881924667994</v>
      </c>
      <c r="H43" s="35" t="s">
        <v>115</v>
      </c>
    </row>
    <row r="44" spans="1:8" ht="36" x14ac:dyDescent="0.25">
      <c r="A44" s="32">
        <v>36</v>
      </c>
      <c r="B44" s="32" t="s">
        <v>187</v>
      </c>
      <c r="C44" s="52" t="s">
        <v>188</v>
      </c>
      <c r="D44" s="32"/>
      <c r="E44" s="33">
        <v>99334.25</v>
      </c>
      <c r="F44" s="34">
        <v>8.3261454634318399E-3</v>
      </c>
      <c r="G44" s="34">
        <v>0.54020807013142602</v>
      </c>
      <c r="H44" s="35" t="s">
        <v>115</v>
      </c>
    </row>
    <row r="45" spans="1:8" ht="36" x14ac:dyDescent="0.25">
      <c r="A45" s="32">
        <v>37</v>
      </c>
      <c r="B45" s="32" t="s">
        <v>189</v>
      </c>
      <c r="C45" s="52" t="s">
        <v>190</v>
      </c>
      <c r="D45" s="32"/>
      <c r="E45" s="33">
        <v>98891.44</v>
      </c>
      <c r="F45" s="34">
        <v>8.2890293582348704E-3</v>
      </c>
      <c r="G45" s="34">
        <v>0.54849709948966097</v>
      </c>
      <c r="H45" s="35" t="s">
        <v>115</v>
      </c>
    </row>
    <row r="46" spans="1:8" ht="36" x14ac:dyDescent="0.25">
      <c r="A46" s="32">
        <v>38</v>
      </c>
      <c r="B46" s="32" t="s">
        <v>191</v>
      </c>
      <c r="C46" s="52" t="s">
        <v>192</v>
      </c>
      <c r="D46" s="32" t="s">
        <v>114</v>
      </c>
      <c r="E46" s="33">
        <v>92647.19</v>
      </c>
      <c r="F46" s="34">
        <v>7.7656395525028702E-3</v>
      </c>
      <c r="G46" s="34">
        <v>0.55626273904216395</v>
      </c>
      <c r="H46" s="35" t="s">
        <v>115</v>
      </c>
    </row>
    <row r="47" spans="1:8" ht="48" x14ac:dyDescent="0.25">
      <c r="A47" s="32">
        <v>39</v>
      </c>
      <c r="B47" s="32" t="s">
        <v>193</v>
      </c>
      <c r="C47" s="52" t="s">
        <v>194</v>
      </c>
      <c r="D47" s="32" t="s">
        <v>114</v>
      </c>
      <c r="E47" s="33">
        <v>92642.8</v>
      </c>
      <c r="F47" s="34">
        <v>7.7652715849731999E-3</v>
      </c>
      <c r="G47" s="34">
        <v>0.56402801062713703</v>
      </c>
      <c r="H47" s="35" t="s">
        <v>115</v>
      </c>
    </row>
    <row r="48" spans="1:8" ht="36" x14ac:dyDescent="0.25">
      <c r="A48" s="32">
        <v>40</v>
      </c>
      <c r="B48" s="32" t="s">
        <v>195</v>
      </c>
      <c r="C48" s="52" t="s">
        <v>196</v>
      </c>
      <c r="D48" s="32" t="s">
        <v>114</v>
      </c>
      <c r="E48" s="33">
        <v>90747.83</v>
      </c>
      <c r="F48" s="34">
        <v>7.6064361795733504E-3</v>
      </c>
      <c r="G48" s="34">
        <v>0.57163444680671005</v>
      </c>
      <c r="H48" s="35" t="s">
        <v>115</v>
      </c>
    </row>
    <row r="49" spans="1:8" ht="24" x14ac:dyDescent="0.25">
      <c r="A49" s="32">
        <v>41</v>
      </c>
      <c r="B49" s="32" t="s">
        <v>197</v>
      </c>
      <c r="C49" s="52" t="s">
        <v>198</v>
      </c>
      <c r="D49" s="32" t="s">
        <v>174</v>
      </c>
      <c r="E49" s="33">
        <v>83351.95</v>
      </c>
      <c r="F49" s="34">
        <v>6.9865173428167804E-3</v>
      </c>
      <c r="G49" s="34">
        <v>0.57862096414952702</v>
      </c>
      <c r="H49" s="35" t="s">
        <v>115</v>
      </c>
    </row>
    <row r="50" spans="1:8" ht="48" x14ac:dyDescent="0.25">
      <c r="A50" s="32">
        <v>42</v>
      </c>
      <c r="B50" s="32" t="s">
        <v>199</v>
      </c>
      <c r="C50" s="52" t="s">
        <v>200</v>
      </c>
      <c r="D50" s="32" t="s">
        <v>120</v>
      </c>
      <c r="E50" s="33">
        <v>82981.399999999994</v>
      </c>
      <c r="F50" s="34">
        <v>6.9554580334499298E-3</v>
      </c>
      <c r="G50" s="34">
        <v>0.58557642218297701</v>
      </c>
      <c r="H50" s="35" t="s">
        <v>115</v>
      </c>
    </row>
    <row r="51" spans="1:8" ht="48" x14ac:dyDescent="0.25">
      <c r="A51" s="32">
        <v>43</v>
      </c>
      <c r="B51" s="32" t="s">
        <v>201</v>
      </c>
      <c r="C51" s="52" t="s">
        <v>202</v>
      </c>
      <c r="D51" s="32" t="s">
        <v>114</v>
      </c>
      <c r="E51" s="33">
        <v>81385.42</v>
      </c>
      <c r="F51" s="34">
        <v>6.8216838152248098E-3</v>
      </c>
      <c r="G51" s="34">
        <v>0.59239810599820197</v>
      </c>
      <c r="H51" s="35" t="s">
        <v>115</v>
      </c>
    </row>
    <row r="52" spans="1:8" ht="48" x14ac:dyDescent="0.25">
      <c r="A52" s="32">
        <v>44</v>
      </c>
      <c r="B52" s="32" t="s">
        <v>203</v>
      </c>
      <c r="C52" s="52" t="s">
        <v>204</v>
      </c>
      <c r="D52" s="32" t="s">
        <v>120</v>
      </c>
      <c r="E52" s="33">
        <v>81089.67</v>
      </c>
      <c r="F52" s="34">
        <v>6.7968942031744898E-3</v>
      </c>
      <c r="G52" s="34">
        <v>0.59919500020137695</v>
      </c>
      <c r="H52" s="35" t="s">
        <v>115</v>
      </c>
    </row>
    <row r="53" spans="1:8" ht="36" x14ac:dyDescent="0.25">
      <c r="A53" s="32">
        <v>45</v>
      </c>
      <c r="B53" s="32" t="s">
        <v>205</v>
      </c>
      <c r="C53" s="52" t="s">
        <v>206</v>
      </c>
      <c r="D53" s="32" t="s">
        <v>120</v>
      </c>
      <c r="E53" s="33">
        <v>73863.97</v>
      </c>
      <c r="F53" s="34">
        <v>6.1912397660078599E-3</v>
      </c>
      <c r="G53" s="34">
        <v>0.60538623996738405</v>
      </c>
      <c r="H53" s="35" t="s">
        <v>115</v>
      </c>
    </row>
    <row r="54" spans="1:8" ht="24" x14ac:dyDescent="0.25">
      <c r="A54" s="32">
        <v>46</v>
      </c>
      <c r="B54" s="32" t="s">
        <v>207</v>
      </c>
      <c r="C54" s="52" t="s">
        <v>208</v>
      </c>
      <c r="D54" s="32" t="s">
        <v>174</v>
      </c>
      <c r="E54" s="33">
        <v>73460.94</v>
      </c>
      <c r="F54" s="34">
        <v>6.1574579998383101E-3</v>
      </c>
      <c r="G54" s="34">
        <v>0.61154369796722297</v>
      </c>
      <c r="H54" s="35" t="s">
        <v>115</v>
      </c>
    </row>
    <row r="55" spans="1:8" ht="36" x14ac:dyDescent="0.25">
      <c r="A55" s="32">
        <v>47</v>
      </c>
      <c r="B55" s="32" t="s">
        <v>209</v>
      </c>
      <c r="C55" s="52" t="s">
        <v>210</v>
      </c>
      <c r="D55" s="32" t="s">
        <v>114</v>
      </c>
      <c r="E55" s="33">
        <v>72309.73</v>
      </c>
      <c r="F55" s="34">
        <v>6.0609641729965401E-3</v>
      </c>
      <c r="G55" s="34">
        <v>0.61760466214021903</v>
      </c>
      <c r="H55" s="35" t="s">
        <v>115</v>
      </c>
    </row>
    <row r="56" spans="1:8" ht="36" x14ac:dyDescent="0.25">
      <c r="A56" s="32">
        <v>48</v>
      </c>
      <c r="B56" s="32" t="s">
        <v>211</v>
      </c>
      <c r="C56" s="52" t="s">
        <v>212</v>
      </c>
      <c r="D56" s="32" t="s">
        <v>114</v>
      </c>
      <c r="E56" s="33">
        <v>71782.61</v>
      </c>
      <c r="F56" s="34">
        <v>6.0167812472012201E-3</v>
      </c>
      <c r="G56" s="34">
        <v>0.62362144338741998</v>
      </c>
      <c r="H56" s="35" t="s">
        <v>115</v>
      </c>
    </row>
    <row r="57" spans="1:8" ht="36" x14ac:dyDescent="0.25">
      <c r="A57" s="32">
        <v>49</v>
      </c>
      <c r="B57" s="32" t="s">
        <v>213</v>
      </c>
      <c r="C57" s="52" t="s">
        <v>214</v>
      </c>
      <c r="D57" s="32" t="s">
        <v>120</v>
      </c>
      <c r="E57" s="33">
        <v>69010.37</v>
      </c>
      <c r="F57" s="34">
        <v>5.7844135240891501E-3</v>
      </c>
      <c r="G57" s="34">
        <v>0.62940585691150996</v>
      </c>
      <c r="H57" s="35" t="s">
        <v>115</v>
      </c>
    </row>
    <row r="58" spans="1:8" ht="36" x14ac:dyDescent="0.25">
      <c r="A58" s="32">
        <v>50</v>
      </c>
      <c r="B58" s="32" t="s">
        <v>215</v>
      </c>
      <c r="C58" s="52" t="s">
        <v>216</v>
      </c>
      <c r="D58" s="32" t="s">
        <v>114</v>
      </c>
      <c r="E58" s="33">
        <v>66896.36</v>
      </c>
      <c r="F58" s="34">
        <v>5.6072182991677398E-3</v>
      </c>
      <c r="G58" s="34">
        <v>0.63501307521067696</v>
      </c>
      <c r="H58" s="35" t="s">
        <v>115</v>
      </c>
    </row>
    <row r="59" spans="1:8" ht="24" x14ac:dyDescent="0.25">
      <c r="A59" s="32">
        <v>51</v>
      </c>
      <c r="B59" s="32" t="s">
        <v>217</v>
      </c>
      <c r="C59" s="52" t="s">
        <v>218</v>
      </c>
      <c r="D59" s="32" t="s">
        <v>114</v>
      </c>
      <c r="E59" s="33">
        <v>66357.97</v>
      </c>
      <c r="F59" s="34">
        <v>5.5620907278008001E-3</v>
      </c>
      <c r="G59" s="34">
        <v>0.64057516593847796</v>
      </c>
      <c r="H59" s="35" t="s">
        <v>115</v>
      </c>
    </row>
    <row r="60" spans="1:8" ht="24" x14ac:dyDescent="0.25">
      <c r="A60" s="32">
        <v>52</v>
      </c>
      <c r="B60" s="32" t="s">
        <v>219</v>
      </c>
      <c r="C60" s="52" t="s">
        <v>220</v>
      </c>
      <c r="D60" s="32" t="s">
        <v>114</v>
      </c>
      <c r="E60" s="33">
        <v>63544.76</v>
      </c>
      <c r="F60" s="34">
        <v>5.3262889204767298E-3</v>
      </c>
      <c r="G60" s="34">
        <v>0.645901454858955</v>
      </c>
      <c r="H60" s="35" t="s">
        <v>115</v>
      </c>
    </row>
    <row r="61" spans="1:8" ht="36" x14ac:dyDescent="0.25">
      <c r="A61" s="32">
        <v>53</v>
      </c>
      <c r="B61" s="32" t="s">
        <v>221</v>
      </c>
      <c r="C61" s="52" t="s">
        <v>222</v>
      </c>
      <c r="D61" s="32" t="s">
        <v>114</v>
      </c>
      <c r="E61" s="33">
        <v>62844.75</v>
      </c>
      <c r="F61" s="34">
        <v>5.2676144442929604E-3</v>
      </c>
      <c r="G61" s="34">
        <v>0.65116906930324803</v>
      </c>
      <c r="H61" s="35" t="s">
        <v>115</v>
      </c>
    </row>
    <row r="62" spans="1:8" ht="36" x14ac:dyDescent="0.25">
      <c r="A62" s="32">
        <v>54</v>
      </c>
      <c r="B62" s="32" t="s">
        <v>223</v>
      </c>
      <c r="C62" s="52" t="s">
        <v>224</v>
      </c>
      <c r="D62" s="32"/>
      <c r="E62" s="33">
        <v>62547.99</v>
      </c>
      <c r="F62" s="34">
        <v>5.2427401745649702E-3</v>
      </c>
      <c r="G62" s="34">
        <v>0.65641180947781297</v>
      </c>
      <c r="H62" s="35" t="s">
        <v>115</v>
      </c>
    </row>
    <row r="63" spans="1:8" ht="36" x14ac:dyDescent="0.25">
      <c r="A63" s="32">
        <v>55</v>
      </c>
      <c r="B63" s="32" t="s">
        <v>225</v>
      </c>
      <c r="C63" s="52" t="s">
        <v>226</v>
      </c>
      <c r="D63" s="32" t="s">
        <v>114</v>
      </c>
      <c r="E63" s="33">
        <v>60936.73</v>
      </c>
      <c r="F63" s="34">
        <v>5.1076851946420402E-3</v>
      </c>
      <c r="G63" s="34">
        <v>0.66151949467245497</v>
      </c>
      <c r="H63" s="35" t="s">
        <v>115</v>
      </c>
    </row>
    <row r="64" spans="1:8" ht="48" x14ac:dyDescent="0.25">
      <c r="A64" s="32">
        <v>56</v>
      </c>
      <c r="B64" s="32" t="s">
        <v>227</v>
      </c>
      <c r="C64" s="52" t="s">
        <v>122</v>
      </c>
      <c r="D64" s="32" t="s">
        <v>114</v>
      </c>
      <c r="E64" s="33">
        <v>60484.45</v>
      </c>
      <c r="F64" s="34">
        <v>5.0697753189425602E-3</v>
      </c>
      <c r="G64" s="34">
        <v>0.666589269991397</v>
      </c>
      <c r="H64" s="35" t="s">
        <v>115</v>
      </c>
    </row>
    <row r="65" spans="1:8" ht="36" x14ac:dyDescent="0.25">
      <c r="A65" s="32">
        <v>57</v>
      </c>
      <c r="B65" s="32" t="s">
        <v>228</v>
      </c>
      <c r="C65" s="52" t="s">
        <v>229</v>
      </c>
      <c r="D65" s="32" t="s">
        <v>114</v>
      </c>
      <c r="E65" s="33">
        <v>59267.78</v>
      </c>
      <c r="F65" s="34">
        <v>4.9677946687540003E-3</v>
      </c>
      <c r="G65" s="34">
        <v>0.67155706466015197</v>
      </c>
      <c r="H65" s="35" t="s">
        <v>115</v>
      </c>
    </row>
    <row r="66" spans="1:8" ht="36" x14ac:dyDescent="0.25">
      <c r="A66" s="32">
        <v>58</v>
      </c>
      <c r="B66" s="32" t="s">
        <v>230</v>
      </c>
      <c r="C66" s="52" t="s">
        <v>231</v>
      </c>
      <c r="D66" s="32" t="s">
        <v>114</v>
      </c>
      <c r="E66" s="33">
        <v>57337.760000000002</v>
      </c>
      <c r="F66" s="34">
        <v>4.8060213904805599E-3</v>
      </c>
      <c r="G66" s="34">
        <v>0.676363086050632</v>
      </c>
      <c r="H66" s="35" t="s">
        <v>115</v>
      </c>
    </row>
    <row r="67" spans="1:8" ht="36" x14ac:dyDescent="0.25">
      <c r="A67" s="32">
        <v>59</v>
      </c>
      <c r="B67" s="32" t="s">
        <v>232</v>
      </c>
      <c r="C67" s="52" t="s">
        <v>233</v>
      </c>
      <c r="D67" s="32" t="s">
        <v>114</v>
      </c>
      <c r="E67" s="33">
        <v>57153.43</v>
      </c>
      <c r="F67" s="34">
        <v>4.7905709452084203E-3</v>
      </c>
      <c r="G67" s="34">
        <v>0.68115365699583996</v>
      </c>
      <c r="H67" s="35" t="s">
        <v>115</v>
      </c>
    </row>
    <row r="68" spans="1:8" ht="48" x14ac:dyDescent="0.25">
      <c r="A68" s="32">
        <v>60</v>
      </c>
      <c r="B68" s="32" t="s">
        <v>234</v>
      </c>
      <c r="C68" s="52" t="s">
        <v>235</v>
      </c>
      <c r="D68" s="32" t="s">
        <v>114</v>
      </c>
      <c r="E68" s="33">
        <v>55138.720000000001</v>
      </c>
      <c r="F68" s="34">
        <v>4.6216989949331598E-3</v>
      </c>
      <c r="G68" s="34">
        <v>0.68577535599077399</v>
      </c>
      <c r="H68" s="35" t="s">
        <v>115</v>
      </c>
    </row>
    <row r="69" spans="1:8" ht="48" x14ac:dyDescent="0.25">
      <c r="A69" s="32">
        <v>61</v>
      </c>
      <c r="B69" s="32" t="s">
        <v>236</v>
      </c>
      <c r="C69" s="52" t="s">
        <v>237</v>
      </c>
      <c r="D69" s="32" t="s">
        <v>114</v>
      </c>
      <c r="E69" s="33">
        <v>53989.42</v>
      </c>
      <c r="F69" s="34">
        <v>4.5253652633036098E-3</v>
      </c>
      <c r="G69" s="34">
        <v>0.69030072125407704</v>
      </c>
      <c r="H69" s="35" t="s">
        <v>115</v>
      </c>
    </row>
    <row r="70" spans="1:8" ht="36" x14ac:dyDescent="0.25">
      <c r="A70" s="32">
        <v>62</v>
      </c>
      <c r="B70" s="32" t="s">
        <v>238</v>
      </c>
      <c r="C70" s="52" t="s">
        <v>239</v>
      </c>
      <c r="D70" s="32" t="s">
        <v>114</v>
      </c>
      <c r="E70" s="33">
        <v>52946.16</v>
      </c>
      <c r="F70" s="34">
        <v>4.4379197496345604E-3</v>
      </c>
      <c r="G70" s="34">
        <v>0.69473864100371197</v>
      </c>
      <c r="H70" s="35" t="s">
        <v>115</v>
      </c>
    </row>
    <row r="71" spans="1:8" ht="48" x14ac:dyDescent="0.25">
      <c r="A71" s="32">
        <v>63</v>
      </c>
      <c r="B71" s="32" t="s">
        <v>240</v>
      </c>
      <c r="C71" s="52" t="s">
        <v>241</v>
      </c>
      <c r="D71" s="32" t="s">
        <v>120</v>
      </c>
      <c r="E71" s="33">
        <v>50809</v>
      </c>
      <c r="F71" s="34">
        <v>4.25878410368537E-3</v>
      </c>
      <c r="G71" s="34">
        <v>0.69899742510739704</v>
      </c>
      <c r="H71" s="35" t="s">
        <v>115</v>
      </c>
    </row>
    <row r="72" spans="1:8" ht="36" x14ac:dyDescent="0.25">
      <c r="A72" s="32">
        <v>64</v>
      </c>
      <c r="B72" s="32" t="s">
        <v>242</v>
      </c>
      <c r="C72" s="52" t="s">
        <v>243</v>
      </c>
      <c r="D72" s="32" t="s">
        <v>114</v>
      </c>
      <c r="E72" s="33">
        <v>50316.4</v>
      </c>
      <c r="F72" s="34">
        <v>4.2174946264377303E-3</v>
      </c>
      <c r="G72" s="34">
        <v>0.70321491973383499</v>
      </c>
      <c r="H72" s="35" t="s">
        <v>115</v>
      </c>
    </row>
    <row r="73" spans="1:8" ht="48" x14ac:dyDescent="0.25">
      <c r="A73" s="32">
        <v>65</v>
      </c>
      <c r="B73" s="32" t="s">
        <v>244</v>
      </c>
      <c r="C73" s="52" t="s">
        <v>245</v>
      </c>
      <c r="D73" s="32" t="s">
        <v>120</v>
      </c>
      <c r="E73" s="33">
        <v>47894.19</v>
      </c>
      <c r="F73" s="34">
        <v>4.0144662369046196E-3</v>
      </c>
      <c r="G73" s="34">
        <v>0.70722938597073903</v>
      </c>
      <c r="H73" s="35" t="s">
        <v>115</v>
      </c>
    </row>
    <row r="74" spans="1:8" ht="24" x14ac:dyDescent="0.25">
      <c r="A74" s="32">
        <v>66</v>
      </c>
      <c r="B74" s="32" t="s">
        <v>246</v>
      </c>
      <c r="C74" s="52" t="s">
        <v>247</v>
      </c>
      <c r="D74" s="32" t="s">
        <v>114</v>
      </c>
      <c r="E74" s="33">
        <v>47361.86</v>
      </c>
      <c r="F74" s="34">
        <v>3.9698466116036904E-3</v>
      </c>
      <c r="G74" s="34">
        <v>0.71119923258234297</v>
      </c>
      <c r="H74" s="35" t="s">
        <v>115</v>
      </c>
    </row>
    <row r="75" spans="1:8" ht="48" x14ac:dyDescent="0.25">
      <c r="A75" s="32">
        <v>67</v>
      </c>
      <c r="B75" s="32" t="s">
        <v>248</v>
      </c>
      <c r="C75" s="52" t="s">
        <v>249</v>
      </c>
      <c r="D75" s="32" t="s">
        <v>114</v>
      </c>
      <c r="E75" s="33">
        <v>46472.13</v>
      </c>
      <c r="F75" s="34">
        <v>3.8952699031352699E-3</v>
      </c>
      <c r="G75" s="34">
        <v>0.71509450248547801</v>
      </c>
      <c r="H75" s="35" t="s">
        <v>115</v>
      </c>
    </row>
    <row r="76" spans="1:8" ht="36" x14ac:dyDescent="0.25">
      <c r="A76" s="32">
        <v>68</v>
      </c>
      <c r="B76" s="32" t="s">
        <v>250</v>
      </c>
      <c r="C76" s="52" t="s">
        <v>251</v>
      </c>
      <c r="D76" s="32" t="s">
        <v>114</v>
      </c>
      <c r="E76" s="33">
        <v>46298.78</v>
      </c>
      <c r="F76" s="34">
        <v>3.88073979578473E-3</v>
      </c>
      <c r="G76" s="34">
        <v>0.71897524228126297</v>
      </c>
      <c r="H76" s="35" t="s">
        <v>115</v>
      </c>
    </row>
    <row r="77" spans="1:8" ht="36" x14ac:dyDescent="0.25">
      <c r="A77" s="32">
        <v>69</v>
      </c>
      <c r="B77" s="32" t="s">
        <v>252</v>
      </c>
      <c r="C77" s="52" t="s">
        <v>253</v>
      </c>
      <c r="D77" s="32" t="s">
        <v>114</v>
      </c>
      <c r="E77" s="33">
        <v>45890.44</v>
      </c>
      <c r="F77" s="34">
        <v>3.8465129481613002E-3</v>
      </c>
      <c r="G77" s="34">
        <v>0.72282175522942405</v>
      </c>
      <c r="H77" s="35" t="s">
        <v>115</v>
      </c>
    </row>
    <row r="78" spans="1:8" ht="24" x14ac:dyDescent="0.25">
      <c r="A78" s="32">
        <v>70</v>
      </c>
      <c r="B78" s="32" t="s">
        <v>254</v>
      </c>
      <c r="C78" s="52" t="s">
        <v>255</v>
      </c>
      <c r="D78" s="32" t="s">
        <v>114</v>
      </c>
      <c r="E78" s="33">
        <v>45518.09</v>
      </c>
      <c r="F78" s="34">
        <v>3.81530276372533E-3</v>
      </c>
      <c r="G78" s="34">
        <v>0.72663705799315004</v>
      </c>
      <c r="H78" s="35" t="s">
        <v>115</v>
      </c>
    </row>
    <row r="79" spans="1:8" ht="36" x14ac:dyDescent="0.25">
      <c r="A79" s="32">
        <v>71</v>
      </c>
      <c r="B79" s="32" t="s">
        <v>256</v>
      </c>
      <c r="C79" s="52" t="s">
        <v>257</v>
      </c>
      <c r="D79" s="32"/>
      <c r="E79" s="33">
        <v>44690.3</v>
      </c>
      <c r="F79" s="34">
        <v>3.7459178340240999E-3</v>
      </c>
      <c r="G79" s="34">
        <v>0.73038297582717404</v>
      </c>
      <c r="H79" s="35" t="s">
        <v>115</v>
      </c>
    </row>
    <row r="80" spans="1:8" x14ac:dyDescent="0.25">
      <c r="A80" s="32">
        <v>72</v>
      </c>
      <c r="B80" s="32" t="s">
        <v>258</v>
      </c>
      <c r="C80" s="52" t="s">
        <v>259</v>
      </c>
      <c r="D80" s="32" t="s">
        <v>161</v>
      </c>
      <c r="E80" s="33">
        <v>43342.98</v>
      </c>
      <c r="F80" s="34">
        <v>3.6329861684023098E-3</v>
      </c>
      <c r="G80" s="34">
        <v>0.73401596199557595</v>
      </c>
      <c r="H80" s="35" t="s">
        <v>115</v>
      </c>
    </row>
    <row r="81" spans="1:8" ht="36" x14ac:dyDescent="0.25">
      <c r="A81" s="32">
        <v>73</v>
      </c>
      <c r="B81" s="32" t="s">
        <v>260</v>
      </c>
      <c r="C81" s="52" t="s">
        <v>261</v>
      </c>
      <c r="D81" s="32" t="s">
        <v>114</v>
      </c>
      <c r="E81" s="33">
        <v>41570.019999999997</v>
      </c>
      <c r="F81" s="34">
        <v>3.48437757810394E-3</v>
      </c>
      <c r="G81" s="34">
        <v>0.73750033957368</v>
      </c>
      <c r="H81" s="35" t="s">
        <v>115</v>
      </c>
    </row>
    <row r="82" spans="1:8" ht="24" x14ac:dyDescent="0.25">
      <c r="A82" s="32">
        <v>74</v>
      </c>
      <c r="B82" s="32" t="s">
        <v>262</v>
      </c>
      <c r="C82" s="52" t="s">
        <v>263</v>
      </c>
      <c r="D82" s="32" t="s">
        <v>114</v>
      </c>
      <c r="E82" s="33">
        <v>41472</v>
      </c>
      <c r="F82" s="34">
        <v>3.4761615923958301E-3</v>
      </c>
      <c r="G82" s="34">
        <v>0.74097650116607605</v>
      </c>
      <c r="H82" s="35" t="s">
        <v>115</v>
      </c>
    </row>
    <row r="83" spans="1:8" ht="36" x14ac:dyDescent="0.25">
      <c r="A83" s="32">
        <v>75</v>
      </c>
      <c r="B83" s="32" t="s">
        <v>264</v>
      </c>
      <c r="C83" s="52" t="s">
        <v>265</v>
      </c>
      <c r="D83" s="32" t="s">
        <v>114</v>
      </c>
      <c r="E83" s="33">
        <v>41283.64</v>
      </c>
      <c r="F83" s="34">
        <v>3.4603733546078401E-3</v>
      </c>
      <c r="G83" s="34">
        <v>0.74443687452068397</v>
      </c>
      <c r="H83" s="35" t="s">
        <v>115</v>
      </c>
    </row>
    <row r="84" spans="1:8" x14ac:dyDescent="0.25">
      <c r="A84" s="32">
        <v>76</v>
      </c>
      <c r="B84" s="32" t="s">
        <v>266</v>
      </c>
      <c r="C84" s="52" t="s">
        <v>267</v>
      </c>
      <c r="D84" s="32" t="s">
        <v>114</v>
      </c>
      <c r="E84" s="33">
        <v>40151.4</v>
      </c>
      <c r="F84" s="34">
        <v>3.3654695833555599E-3</v>
      </c>
      <c r="G84" s="34">
        <v>0.74780234410403901</v>
      </c>
      <c r="H84" s="35" t="s">
        <v>115</v>
      </c>
    </row>
    <row r="85" spans="1:8" ht="36" x14ac:dyDescent="0.25">
      <c r="A85" s="32">
        <v>77</v>
      </c>
      <c r="B85" s="32" t="s">
        <v>268</v>
      </c>
      <c r="C85" s="52" t="s">
        <v>269</v>
      </c>
      <c r="D85" s="32" t="s">
        <v>120</v>
      </c>
      <c r="E85" s="33">
        <v>39162.9</v>
      </c>
      <c r="F85" s="34">
        <v>3.2826140245668998E-3</v>
      </c>
      <c r="G85" s="34">
        <v>0.75108495812860598</v>
      </c>
      <c r="H85" s="35" t="s">
        <v>115</v>
      </c>
    </row>
    <row r="86" spans="1:8" ht="24" x14ac:dyDescent="0.25">
      <c r="A86" s="32">
        <v>78</v>
      </c>
      <c r="B86" s="32" t="s">
        <v>270</v>
      </c>
      <c r="C86" s="52" t="s">
        <v>271</v>
      </c>
      <c r="D86" s="32" t="s">
        <v>114</v>
      </c>
      <c r="E86" s="33">
        <v>38650.120000000003</v>
      </c>
      <c r="F86" s="34">
        <v>3.2396330701555199E-3</v>
      </c>
      <c r="G86" s="34">
        <v>0.75432459119876205</v>
      </c>
      <c r="H86" s="35" t="s">
        <v>115</v>
      </c>
    </row>
    <row r="87" spans="1:8" ht="36" x14ac:dyDescent="0.25">
      <c r="A87" s="32">
        <v>79</v>
      </c>
      <c r="B87" s="32" t="s">
        <v>272</v>
      </c>
      <c r="C87" s="52" t="s">
        <v>273</v>
      </c>
      <c r="D87" s="32" t="s">
        <v>114</v>
      </c>
      <c r="E87" s="33">
        <v>37968.639999999999</v>
      </c>
      <c r="F87" s="34">
        <v>3.18251176898881E-3</v>
      </c>
      <c r="G87" s="34">
        <v>0.75750710296775103</v>
      </c>
      <c r="H87" s="35" t="s">
        <v>115</v>
      </c>
    </row>
    <row r="88" spans="1:8" ht="24" x14ac:dyDescent="0.25">
      <c r="A88" s="32">
        <v>80</v>
      </c>
      <c r="B88" s="32" t="s">
        <v>274</v>
      </c>
      <c r="C88" s="52" t="s">
        <v>275</v>
      </c>
      <c r="D88" s="32" t="s">
        <v>174</v>
      </c>
      <c r="E88" s="33">
        <v>37333.120000000003</v>
      </c>
      <c r="F88" s="34">
        <v>3.1292428112534901E-3</v>
      </c>
      <c r="G88" s="34">
        <v>0.76063634577900396</v>
      </c>
      <c r="H88" s="35" t="s">
        <v>115</v>
      </c>
    </row>
    <row r="89" spans="1:8" ht="24" x14ac:dyDescent="0.25">
      <c r="A89" s="32">
        <v>81</v>
      </c>
      <c r="B89" s="32" t="s">
        <v>276</v>
      </c>
      <c r="C89" s="52" t="s">
        <v>277</v>
      </c>
      <c r="D89" s="32" t="s">
        <v>114</v>
      </c>
      <c r="E89" s="33">
        <v>36983.26</v>
      </c>
      <c r="F89" s="34">
        <v>3.09991772698662E-3</v>
      </c>
      <c r="G89" s="34">
        <v>0.763736263505991</v>
      </c>
      <c r="H89" s="35" t="s">
        <v>115</v>
      </c>
    </row>
    <row r="90" spans="1:8" ht="36" x14ac:dyDescent="0.25">
      <c r="A90" s="32">
        <v>82</v>
      </c>
      <c r="B90" s="32" t="s">
        <v>278</v>
      </c>
      <c r="C90" s="52" t="s">
        <v>279</v>
      </c>
      <c r="D90" s="32"/>
      <c r="E90" s="33">
        <v>36028.519999999997</v>
      </c>
      <c r="F90" s="34">
        <v>3.0198919139386802E-3</v>
      </c>
      <c r="G90" s="34">
        <v>0.76675615541992903</v>
      </c>
      <c r="H90" s="35" t="s">
        <v>115</v>
      </c>
    </row>
    <row r="91" spans="1:8" ht="24" x14ac:dyDescent="0.25">
      <c r="A91" s="32">
        <v>83</v>
      </c>
      <c r="B91" s="32" t="s">
        <v>280</v>
      </c>
      <c r="C91" s="52" t="s">
        <v>281</v>
      </c>
      <c r="D91" s="32" t="s">
        <v>114</v>
      </c>
      <c r="E91" s="33">
        <v>34761.25</v>
      </c>
      <c r="F91" s="34">
        <v>2.9136699979183398E-3</v>
      </c>
      <c r="G91" s="34">
        <v>0.76966982541784801</v>
      </c>
      <c r="H91" s="35" t="s">
        <v>115</v>
      </c>
    </row>
    <row r="92" spans="1:8" ht="36" x14ac:dyDescent="0.25">
      <c r="A92" s="32">
        <v>84</v>
      </c>
      <c r="B92" s="32" t="s">
        <v>282</v>
      </c>
      <c r="C92" s="52" t="s">
        <v>283</v>
      </c>
      <c r="D92" s="32" t="s">
        <v>114</v>
      </c>
      <c r="E92" s="33">
        <v>33501.120000000003</v>
      </c>
      <c r="F92" s="34">
        <v>2.8080465530054902E-3</v>
      </c>
      <c r="G92" s="34">
        <v>0.77247787197085305</v>
      </c>
      <c r="H92" s="35" t="s">
        <v>115</v>
      </c>
    </row>
    <row r="93" spans="1:8" ht="36" x14ac:dyDescent="0.25">
      <c r="A93" s="32">
        <v>85</v>
      </c>
      <c r="B93" s="32" t="s">
        <v>284</v>
      </c>
      <c r="C93" s="52" t="s">
        <v>285</v>
      </c>
      <c r="D93" s="32"/>
      <c r="E93" s="33">
        <v>32801.22</v>
      </c>
      <c r="F93" s="34">
        <v>2.7493812969648398E-3</v>
      </c>
      <c r="G93" s="34">
        <v>0.77522725326781805</v>
      </c>
      <c r="H93" s="35" t="s">
        <v>115</v>
      </c>
    </row>
    <row r="94" spans="1:8" ht="48" x14ac:dyDescent="0.25">
      <c r="A94" s="32">
        <v>86</v>
      </c>
      <c r="B94" s="32" t="s">
        <v>286</v>
      </c>
      <c r="C94" s="52" t="s">
        <v>287</v>
      </c>
      <c r="D94" s="32" t="s">
        <v>114</v>
      </c>
      <c r="E94" s="33">
        <v>31377.58</v>
      </c>
      <c r="F94" s="34">
        <v>2.6300525284126E-3</v>
      </c>
      <c r="G94" s="34">
        <v>0.77785730579623102</v>
      </c>
      <c r="H94" s="35" t="s">
        <v>115</v>
      </c>
    </row>
    <row r="95" spans="1:8" ht="36" x14ac:dyDescent="0.25">
      <c r="A95" s="32">
        <v>87</v>
      </c>
      <c r="B95" s="32" t="s">
        <v>288</v>
      </c>
      <c r="C95" s="52" t="s">
        <v>289</v>
      </c>
      <c r="D95" s="32" t="s">
        <v>114</v>
      </c>
      <c r="E95" s="33">
        <v>30886.41</v>
      </c>
      <c r="F95" s="34">
        <v>2.5888829130254298E-3</v>
      </c>
      <c r="G95" s="34">
        <v>0.78044618870925597</v>
      </c>
      <c r="H95" s="35" t="s">
        <v>115</v>
      </c>
    </row>
    <row r="96" spans="1:8" ht="36" x14ac:dyDescent="0.25">
      <c r="A96" s="32">
        <v>88</v>
      </c>
      <c r="B96" s="32" t="s">
        <v>290</v>
      </c>
      <c r="C96" s="52" t="s">
        <v>291</v>
      </c>
      <c r="D96" s="32" t="s">
        <v>114</v>
      </c>
      <c r="E96" s="33">
        <v>29899.119999999999</v>
      </c>
      <c r="F96" s="34">
        <v>2.5061287758110099E-3</v>
      </c>
      <c r="G96" s="34">
        <v>0.782952317485067</v>
      </c>
      <c r="H96" s="35" t="s">
        <v>115</v>
      </c>
    </row>
    <row r="97" spans="1:8" ht="36" x14ac:dyDescent="0.25">
      <c r="A97" s="32">
        <v>89</v>
      </c>
      <c r="B97" s="32" t="s">
        <v>292</v>
      </c>
      <c r="C97" s="52" t="s">
        <v>293</v>
      </c>
      <c r="D97" s="32" t="s">
        <v>120</v>
      </c>
      <c r="E97" s="33">
        <v>29670.47</v>
      </c>
      <c r="F97" s="34">
        <v>2.4869634510593301E-3</v>
      </c>
      <c r="G97" s="34">
        <v>0.78543928093612603</v>
      </c>
      <c r="H97" s="35" t="s">
        <v>115</v>
      </c>
    </row>
    <row r="98" spans="1:8" ht="36" x14ac:dyDescent="0.25">
      <c r="A98" s="32">
        <v>90</v>
      </c>
      <c r="B98" s="32" t="s">
        <v>294</v>
      </c>
      <c r="C98" s="52" t="s">
        <v>295</v>
      </c>
      <c r="D98" s="32" t="s">
        <v>114</v>
      </c>
      <c r="E98" s="33">
        <v>28472.080000000002</v>
      </c>
      <c r="F98" s="34">
        <v>2.38651502101711E-3</v>
      </c>
      <c r="G98" s="34">
        <v>0.78782579595714297</v>
      </c>
      <c r="H98" s="35" t="s">
        <v>115</v>
      </c>
    </row>
    <row r="99" spans="1:8" ht="48" x14ac:dyDescent="0.25">
      <c r="A99" s="32">
        <v>91</v>
      </c>
      <c r="B99" s="32" t="s">
        <v>296</v>
      </c>
      <c r="C99" s="52" t="s">
        <v>297</v>
      </c>
      <c r="D99" s="32" t="s">
        <v>120</v>
      </c>
      <c r="E99" s="33">
        <v>28382.03</v>
      </c>
      <c r="F99" s="34">
        <v>2.3789670765872401E-3</v>
      </c>
      <c r="G99" s="34">
        <v>0.79020476303373099</v>
      </c>
      <c r="H99" s="35" t="s">
        <v>115</v>
      </c>
    </row>
    <row r="100" spans="1:8" ht="36" x14ac:dyDescent="0.25">
      <c r="A100" s="32">
        <v>92</v>
      </c>
      <c r="B100" s="32" t="s">
        <v>298</v>
      </c>
      <c r="C100" s="52" t="s">
        <v>299</v>
      </c>
      <c r="D100" s="32" t="s">
        <v>114</v>
      </c>
      <c r="E100" s="33">
        <v>28118.82</v>
      </c>
      <c r="F100" s="34">
        <v>2.3569049505085802E-3</v>
      </c>
      <c r="G100" s="34">
        <v>0.79256166798423899</v>
      </c>
      <c r="H100" s="35" t="s">
        <v>115</v>
      </c>
    </row>
    <row r="101" spans="1:8" ht="36" x14ac:dyDescent="0.25">
      <c r="A101" s="32">
        <v>93</v>
      </c>
      <c r="B101" s="32" t="s">
        <v>300</v>
      </c>
      <c r="C101" s="52" t="s">
        <v>253</v>
      </c>
      <c r="D101" s="32" t="s">
        <v>114</v>
      </c>
      <c r="E101" s="33">
        <v>27800.22</v>
      </c>
      <c r="F101" s="34">
        <v>2.33020006327533E-3</v>
      </c>
      <c r="G101" s="34">
        <v>0.79489186804751499</v>
      </c>
      <c r="H101" s="35" t="s">
        <v>115</v>
      </c>
    </row>
    <row r="102" spans="1:8" ht="48" x14ac:dyDescent="0.25">
      <c r="A102" s="32">
        <v>94</v>
      </c>
      <c r="B102" s="32" t="s">
        <v>301</v>
      </c>
      <c r="C102" s="52" t="s">
        <v>302</v>
      </c>
      <c r="D102" s="32" t="s">
        <v>120</v>
      </c>
      <c r="E102" s="33">
        <v>27484.880000000001</v>
      </c>
      <c r="F102" s="34">
        <v>2.3037684275561401E-3</v>
      </c>
      <c r="G102" s="34">
        <v>0.79719563647507097</v>
      </c>
      <c r="H102" s="35" t="s">
        <v>115</v>
      </c>
    </row>
    <row r="103" spans="1:8" ht="36" x14ac:dyDescent="0.25">
      <c r="A103" s="32">
        <v>95</v>
      </c>
      <c r="B103" s="32" t="s">
        <v>303</v>
      </c>
      <c r="C103" s="52" t="s">
        <v>304</v>
      </c>
      <c r="D103" s="32" t="s">
        <v>114</v>
      </c>
      <c r="E103" s="33">
        <v>26690.3</v>
      </c>
      <c r="F103" s="34">
        <v>2.2371671428800702E-3</v>
      </c>
      <c r="G103" s="34">
        <v>0.79943280361795099</v>
      </c>
      <c r="H103" s="35" t="s">
        <v>115</v>
      </c>
    </row>
    <row r="104" spans="1:8" x14ac:dyDescent="0.25">
      <c r="A104" s="36">
        <v>96</v>
      </c>
      <c r="B104" s="36" t="s">
        <v>305</v>
      </c>
      <c r="C104" s="53" t="s">
        <v>306</v>
      </c>
      <c r="D104" s="36" t="s">
        <v>120</v>
      </c>
      <c r="E104" s="37">
        <v>25831.86</v>
      </c>
      <c r="F104" s="38">
        <v>2.1652131460297599E-3</v>
      </c>
      <c r="G104" s="38">
        <v>0.80159801676398101</v>
      </c>
      <c r="H104" s="39" t="s">
        <v>307</v>
      </c>
    </row>
    <row r="105" spans="1:8" ht="36" x14ac:dyDescent="0.25">
      <c r="A105" s="36">
        <v>97</v>
      </c>
      <c r="B105" s="36" t="s">
        <v>308</v>
      </c>
      <c r="C105" s="53" t="s">
        <v>309</v>
      </c>
      <c r="D105" s="36" t="s">
        <v>120</v>
      </c>
      <c r="E105" s="37">
        <v>25115.34</v>
      </c>
      <c r="F105" s="38">
        <v>2.10515481018429E-3</v>
      </c>
      <c r="G105" s="38">
        <v>0.80370317157416504</v>
      </c>
      <c r="H105" s="39" t="s">
        <v>307</v>
      </c>
    </row>
    <row r="106" spans="1:8" ht="36" x14ac:dyDescent="0.25">
      <c r="A106" s="36">
        <v>98</v>
      </c>
      <c r="B106" s="36" t="s">
        <v>310</v>
      </c>
      <c r="C106" s="53" t="s">
        <v>311</v>
      </c>
      <c r="D106" s="36" t="s">
        <v>114</v>
      </c>
      <c r="E106" s="37">
        <v>24857.14</v>
      </c>
      <c r="F106" s="38">
        <v>2.0835126197146499E-3</v>
      </c>
      <c r="G106" s="38">
        <v>0.80578668419388</v>
      </c>
      <c r="H106" s="39" t="s">
        <v>307</v>
      </c>
    </row>
    <row r="107" spans="1:8" ht="24" x14ac:dyDescent="0.25">
      <c r="A107" s="36">
        <v>99</v>
      </c>
      <c r="B107" s="36" t="s">
        <v>312</v>
      </c>
      <c r="C107" s="53" t="s">
        <v>313</v>
      </c>
      <c r="D107" s="36" t="s">
        <v>114</v>
      </c>
      <c r="E107" s="37">
        <v>24447.27</v>
      </c>
      <c r="F107" s="38">
        <v>2.0491575282824801E-3</v>
      </c>
      <c r="G107" s="38">
        <v>0.80783584172216205</v>
      </c>
      <c r="H107" s="39" t="s">
        <v>307</v>
      </c>
    </row>
    <row r="108" spans="1:8" ht="36" x14ac:dyDescent="0.25">
      <c r="A108" s="36">
        <v>100</v>
      </c>
      <c r="B108" s="36" t="s">
        <v>314</v>
      </c>
      <c r="C108" s="53" t="s">
        <v>273</v>
      </c>
      <c r="D108" s="36" t="s">
        <v>114</v>
      </c>
      <c r="E108" s="37">
        <v>24343.63</v>
      </c>
      <c r="F108" s="38">
        <v>2.0404704770808002E-3</v>
      </c>
      <c r="G108" s="38">
        <v>0.80987631219924305</v>
      </c>
      <c r="H108" s="39" t="s">
        <v>307</v>
      </c>
    </row>
    <row r="109" spans="1:8" ht="36" x14ac:dyDescent="0.25">
      <c r="A109" s="36">
        <v>101</v>
      </c>
      <c r="B109" s="36" t="s">
        <v>315</v>
      </c>
      <c r="C109" s="53" t="s">
        <v>316</v>
      </c>
      <c r="D109" s="36"/>
      <c r="E109" s="37">
        <v>24235.24</v>
      </c>
      <c r="F109" s="38">
        <v>2.0313852833356298E-3</v>
      </c>
      <c r="G109" s="38">
        <v>0.81190769748257896</v>
      </c>
      <c r="H109" s="39" t="s">
        <v>307</v>
      </c>
    </row>
    <row r="110" spans="1:8" ht="48" x14ac:dyDescent="0.25">
      <c r="A110" s="36">
        <v>102</v>
      </c>
      <c r="B110" s="36" t="s">
        <v>317</v>
      </c>
      <c r="C110" s="53" t="s">
        <v>318</v>
      </c>
      <c r="D110" s="36" t="s">
        <v>120</v>
      </c>
      <c r="E110" s="37">
        <v>23771.72</v>
      </c>
      <c r="F110" s="38">
        <v>1.99253327664901E-3</v>
      </c>
      <c r="G110" s="38">
        <v>0.81390023075922802</v>
      </c>
      <c r="H110" s="39" t="s">
        <v>307</v>
      </c>
    </row>
    <row r="111" spans="1:8" ht="36" x14ac:dyDescent="0.25">
      <c r="A111" s="36">
        <v>103</v>
      </c>
      <c r="B111" s="36" t="s">
        <v>319</v>
      </c>
      <c r="C111" s="53" t="s">
        <v>320</v>
      </c>
      <c r="D111" s="36" t="s">
        <v>321</v>
      </c>
      <c r="E111" s="37">
        <v>22844.78</v>
      </c>
      <c r="F111" s="38">
        <v>1.9148376452240599E-3</v>
      </c>
      <c r="G111" s="38">
        <v>0.81581506840445195</v>
      </c>
      <c r="H111" s="39" t="s">
        <v>307</v>
      </c>
    </row>
    <row r="112" spans="1:8" ht="36" x14ac:dyDescent="0.25">
      <c r="A112" s="36">
        <v>104</v>
      </c>
      <c r="B112" s="36" t="s">
        <v>322</v>
      </c>
      <c r="C112" s="53" t="s">
        <v>323</v>
      </c>
      <c r="D112" s="36"/>
      <c r="E112" s="37">
        <v>22681.81</v>
      </c>
      <c r="F112" s="38">
        <v>1.9011775841054101E-3</v>
      </c>
      <c r="G112" s="38">
        <v>0.81771624598855697</v>
      </c>
      <c r="H112" s="39" t="s">
        <v>307</v>
      </c>
    </row>
    <row r="113" spans="1:8" ht="36" x14ac:dyDescent="0.25">
      <c r="A113" s="36">
        <v>105</v>
      </c>
      <c r="B113" s="36" t="s">
        <v>324</v>
      </c>
      <c r="C113" s="53" t="s">
        <v>325</v>
      </c>
      <c r="D113" s="36" t="s">
        <v>114</v>
      </c>
      <c r="E113" s="37">
        <v>22461.35</v>
      </c>
      <c r="F113" s="38">
        <v>1.88269874091821E-3</v>
      </c>
      <c r="G113" s="38">
        <v>0.81959894472947503</v>
      </c>
      <c r="H113" s="39" t="s">
        <v>307</v>
      </c>
    </row>
    <row r="114" spans="1:8" ht="24" x14ac:dyDescent="0.25">
      <c r="A114" s="36">
        <v>106</v>
      </c>
      <c r="B114" s="36" t="s">
        <v>326</v>
      </c>
      <c r="C114" s="53" t="s">
        <v>327</v>
      </c>
      <c r="D114" s="36" t="s">
        <v>114</v>
      </c>
      <c r="E114" s="37">
        <v>22383.66</v>
      </c>
      <c r="F114" s="38">
        <v>1.8761868052962699E-3</v>
      </c>
      <c r="G114" s="38">
        <v>0.82147513153477203</v>
      </c>
      <c r="H114" s="39" t="s">
        <v>307</v>
      </c>
    </row>
    <row r="115" spans="1:8" ht="36" x14ac:dyDescent="0.25">
      <c r="A115" s="36">
        <v>107</v>
      </c>
      <c r="B115" s="36" t="s">
        <v>328</v>
      </c>
      <c r="C115" s="53" t="s">
        <v>329</v>
      </c>
      <c r="D115" s="36" t="s">
        <v>114</v>
      </c>
      <c r="E115" s="37">
        <v>22265.99</v>
      </c>
      <c r="F115" s="38">
        <v>1.8663237667503299E-3</v>
      </c>
      <c r="G115" s="38">
        <v>0.82334145530152203</v>
      </c>
      <c r="H115" s="39" t="s">
        <v>307</v>
      </c>
    </row>
    <row r="116" spans="1:8" ht="36" x14ac:dyDescent="0.25">
      <c r="A116" s="36">
        <v>108</v>
      </c>
      <c r="B116" s="36" t="s">
        <v>330</v>
      </c>
      <c r="C116" s="53" t="s">
        <v>331</v>
      </c>
      <c r="D116" s="36"/>
      <c r="E116" s="37">
        <v>22135.68</v>
      </c>
      <c r="F116" s="38">
        <v>1.8554012499412699E-3</v>
      </c>
      <c r="G116" s="38">
        <v>0.82519685655146302</v>
      </c>
      <c r="H116" s="39" t="s">
        <v>307</v>
      </c>
    </row>
    <row r="117" spans="1:8" ht="36" x14ac:dyDescent="0.25">
      <c r="A117" s="36">
        <v>109</v>
      </c>
      <c r="B117" s="36" t="s">
        <v>332</v>
      </c>
      <c r="C117" s="53" t="s">
        <v>333</v>
      </c>
      <c r="D117" s="36" t="s">
        <v>114</v>
      </c>
      <c r="E117" s="37">
        <v>21556.99</v>
      </c>
      <c r="F117" s="38">
        <v>1.80689575341582E-3</v>
      </c>
      <c r="G117" s="38">
        <v>0.82700375230487899</v>
      </c>
      <c r="H117" s="39" t="s">
        <v>307</v>
      </c>
    </row>
    <row r="118" spans="1:8" ht="24" x14ac:dyDescent="0.25">
      <c r="A118" s="36">
        <v>110</v>
      </c>
      <c r="B118" s="36" t="s">
        <v>334</v>
      </c>
      <c r="C118" s="53" t="s">
        <v>335</v>
      </c>
      <c r="D118" s="36" t="s">
        <v>114</v>
      </c>
      <c r="E118" s="37">
        <v>20881.73</v>
      </c>
      <c r="F118" s="38">
        <v>1.7502958094323801E-3</v>
      </c>
      <c r="G118" s="38">
        <v>0.82875404811431097</v>
      </c>
      <c r="H118" s="39" t="s">
        <v>307</v>
      </c>
    </row>
    <row r="119" spans="1:8" ht="48" x14ac:dyDescent="0.25">
      <c r="A119" s="36">
        <v>111</v>
      </c>
      <c r="B119" s="36" t="s">
        <v>336</v>
      </c>
      <c r="C119" s="53" t="s">
        <v>194</v>
      </c>
      <c r="D119" s="36" t="s">
        <v>114</v>
      </c>
      <c r="E119" s="37">
        <v>20679.71</v>
      </c>
      <c r="F119" s="38">
        <v>1.7333625975087801E-3</v>
      </c>
      <c r="G119" s="38">
        <v>0.83048741071181997</v>
      </c>
      <c r="H119" s="39" t="s">
        <v>307</v>
      </c>
    </row>
    <row r="120" spans="1:8" ht="36" x14ac:dyDescent="0.25">
      <c r="A120" s="36">
        <v>112</v>
      </c>
      <c r="B120" s="36" t="s">
        <v>337</v>
      </c>
      <c r="C120" s="53" t="s">
        <v>338</v>
      </c>
      <c r="D120" s="36" t="s">
        <v>114</v>
      </c>
      <c r="E120" s="37">
        <v>20314.61</v>
      </c>
      <c r="F120" s="38">
        <v>1.7027601043234099E-3</v>
      </c>
      <c r="G120" s="38">
        <v>0.83219017081614399</v>
      </c>
      <c r="H120" s="39" t="s">
        <v>307</v>
      </c>
    </row>
    <row r="121" spans="1:8" ht="24" x14ac:dyDescent="0.25">
      <c r="A121" s="36">
        <v>113</v>
      </c>
      <c r="B121" s="36" t="s">
        <v>339</v>
      </c>
      <c r="C121" s="53" t="s">
        <v>340</v>
      </c>
      <c r="D121" s="36" t="s">
        <v>114</v>
      </c>
      <c r="E121" s="37">
        <v>19235.59</v>
      </c>
      <c r="F121" s="38">
        <v>1.6123172059479499E-3</v>
      </c>
      <c r="G121" s="38">
        <v>0.833802488022092</v>
      </c>
      <c r="H121" s="39" t="s">
        <v>307</v>
      </c>
    </row>
    <row r="122" spans="1:8" ht="48" x14ac:dyDescent="0.25">
      <c r="A122" s="36">
        <v>114</v>
      </c>
      <c r="B122" s="36" t="s">
        <v>341</v>
      </c>
      <c r="C122" s="53" t="s">
        <v>342</v>
      </c>
      <c r="D122" s="36" t="s">
        <v>120</v>
      </c>
      <c r="E122" s="37">
        <v>18981.72</v>
      </c>
      <c r="F122" s="38">
        <v>1.5910379538390199E-3</v>
      </c>
      <c r="G122" s="38">
        <v>0.83539352597593097</v>
      </c>
      <c r="H122" s="39" t="s">
        <v>307</v>
      </c>
    </row>
    <row r="123" spans="1:8" ht="36" x14ac:dyDescent="0.25">
      <c r="A123" s="36">
        <v>115</v>
      </c>
      <c r="B123" s="36" t="s">
        <v>343</v>
      </c>
      <c r="C123" s="53" t="s">
        <v>344</v>
      </c>
      <c r="D123" s="36" t="s">
        <v>114</v>
      </c>
      <c r="E123" s="37">
        <v>18956.75</v>
      </c>
      <c r="F123" s="38">
        <v>1.5889449813524699E-3</v>
      </c>
      <c r="G123" s="38">
        <v>0.83698247095728295</v>
      </c>
      <c r="H123" s="39" t="s">
        <v>307</v>
      </c>
    </row>
    <row r="124" spans="1:8" ht="24" x14ac:dyDescent="0.25">
      <c r="A124" s="36">
        <v>116</v>
      </c>
      <c r="B124" s="36" t="s">
        <v>345</v>
      </c>
      <c r="C124" s="53" t="s">
        <v>346</v>
      </c>
      <c r="D124" s="36" t="s">
        <v>114</v>
      </c>
      <c r="E124" s="37">
        <v>18939.5</v>
      </c>
      <c r="F124" s="38">
        <v>1.5874990952734599E-3</v>
      </c>
      <c r="G124" s="38">
        <v>0.83856997005255696</v>
      </c>
      <c r="H124" s="39" t="s">
        <v>307</v>
      </c>
    </row>
    <row r="125" spans="1:8" ht="36" x14ac:dyDescent="0.25">
      <c r="A125" s="36">
        <v>117</v>
      </c>
      <c r="B125" s="36" t="s">
        <v>347</v>
      </c>
      <c r="C125" s="53" t="s">
        <v>348</v>
      </c>
      <c r="D125" s="36" t="s">
        <v>114</v>
      </c>
      <c r="E125" s="37">
        <v>18645.84</v>
      </c>
      <c r="F125" s="38">
        <v>1.5628846659422699E-3</v>
      </c>
      <c r="G125" s="38">
        <v>0.84013285471849897</v>
      </c>
      <c r="H125" s="39" t="s">
        <v>307</v>
      </c>
    </row>
    <row r="126" spans="1:8" ht="36" x14ac:dyDescent="0.25">
      <c r="A126" s="36">
        <v>118</v>
      </c>
      <c r="B126" s="36" t="s">
        <v>349</v>
      </c>
      <c r="C126" s="53" t="s">
        <v>350</v>
      </c>
      <c r="D126" s="36" t="s">
        <v>120</v>
      </c>
      <c r="E126" s="37">
        <v>18520.66</v>
      </c>
      <c r="F126" s="38">
        <v>1.5523921430801899E-3</v>
      </c>
      <c r="G126" s="38">
        <v>0.84168524686157897</v>
      </c>
      <c r="H126" s="39" t="s">
        <v>307</v>
      </c>
    </row>
    <row r="127" spans="1:8" ht="36" x14ac:dyDescent="0.25">
      <c r="A127" s="36">
        <v>119</v>
      </c>
      <c r="B127" s="36" t="s">
        <v>351</v>
      </c>
      <c r="C127" s="53" t="s">
        <v>352</v>
      </c>
      <c r="D127" s="36"/>
      <c r="E127" s="37">
        <v>18496.78</v>
      </c>
      <c r="F127" s="38">
        <v>1.5503905338299399E-3</v>
      </c>
      <c r="G127" s="38">
        <v>0.84323563739540897</v>
      </c>
      <c r="H127" s="39" t="s">
        <v>307</v>
      </c>
    </row>
    <row r="128" spans="1:8" ht="36" x14ac:dyDescent="0.25">
      <c r="A128" s="36">
        <v>120</v>
      </c>
      <c r="B128" s="36" t="s">
        <v>353</v>
      </c>
      <c r="C128" s="53" t="s">
        <v>354</v>
      </c>
      <c r="D128" s="36" t="s">
        <v>114</v>
      </c>
      <c r="E128" s="37">
        <v>18469.14</v>
      </c>
      <c r="F128" s="38">
        <v>1.5480737633242099E-3</v>
      </c>
      <c r="G128" s="38">
        <v>0.84478371115873296</v>
      </c>
      <c r="H128" s="39" t="s">
        <v>307</v>
      </c>
    </row>
    <row r="129" spans="1:8" ht="36" x14ac:dyDescent="0.25">
      <c r="A129" s="36">
        <v>121</v>
      </c>
      <c r="B129" s="36" t="s">
        <v>355</v>
      </c>
      <c r="C129" s="53" t="s">
        <v>356</v>
      </c>
      <c r="D129" s="36" t="s">
        <v>114</v>
      </c>
      <c r="E129" s="37">
        <v>18302.62</v>
      </c>
      <c r="F129" s="38">
        <v>1.53411614304147E-3</v>
      </c>
      <c r="G129" s="38">
        <v>0.84631782730177496</v>
      </c>
      <c r="H129" s="39" t="s">
        <v>307</v>
      </c>
    </row>
    <row r="130" spans="1:8" ht="48" x14ac:dyDescent="0.25">
      <c r="A130" s="36">
        <v>122</v>
      </c>
      <c r="B130" s="36" t="s">
        <v>357</v>
      </c>
      <c r="C130" s="53" t="s">
        <v>358</v>
      </c>
      <c r="D130" s="36" t="s">
        <v>120</v>
      </c>
      <c r="E130" s="37">
        <v>18167.04</v>
      </c>
      <c r="F130" s="38">
        <v>1.52275189755784E-3</v>
      </c>
      <c r="G130" s="38">
        <v>0.84784057919933198</v>
      </c>
      <c r="H130" s="39" t="s">
        <v>307</v>
      </c>
    </row>
    <row r="131" spans="1:8" ht="48" x14ac:dyDescent="0.25">
      <c r="A131" s="36">
        <v>123</v>
      </c>
      <c r="B131" s="36" t="s">
        <v>359</v>
      </c>
      <c r="C131" s="53" t="s">
        <v>360</v>
      </c>
      <c r="D131" s="36" t="s">
        <v>120</v>
      </c>
      <c r="E131" s="37">
        <v>18038.57</v>
      </c>
      <c r="F131" s="38">
        <v>1.5119836085972099E-3</v>
      </c>
      <c r="G131" s="38">
        <v>0.84935256280793003</v>
      </c>
      <c r="H131" s="39" t="s">
        <v>307</v>
      </c>
    </row>
    <row r="132" spans="1:8" ht="48" x14ac:dyDescent="0.25">
      <c r="A132" s="36">
        <v>124</v>
      </c>
      <c r="B132" s="36" t="s">
        <v>361</v>
      </c>
      <c r="C132" s="53" t="s">
        <v>362</v>
      </c>
      <c r="D132" s="36" t="s">
        <v>120</v>
      </c>
      <c r="E132" s="37">
        <v>18020.5</v>
      </c>
      <c r="F132" s="38">
        <v>1.51046899054227E-3</v>
      </c>
      <c r="G132" s="38">
        <v>0.850863031798472</v>
      </c>
      <c r="H132" s="39" t="s">
        <v>307</v>
      </c>
    </row>
    <row r="133" spans="1:8" ht="36" x14ac:dyDescent="0.25">
      <c r="A133" s="36">
        <v>125</v>
      </c>
      <c r="B133" s="36" t="s">
        <v>363</v>
      </c>
      <c r="C133" s="53" t="s">
        <v>364</v>
      </c>
      <c r="D133" s="36" t="s">
        <v>120</v>
      </c>
      <c r="E133" s="37">
        <v>17824.36</v>
      </c>
      <c r="F133" s="38">
        <v>1.4940286371777701E-3</v>
      </c>
      <c r="G133" s="38">
        <v>0.85235706043564996</v>
      </c>
      <c r="H133" s="39" t="s">
        <v>307</v>
      </c>
    </row>
    <row r="134" spans="1:8" ht="48" x14ac:dyDescent="0.25">
      <c r="A134" s="36">
        <v>126</v>
      </c>
      <c r="B134" s="36" t="s">
        <v>365</v>
      </c>
      <c r="C134" s="53" t="s">
        <v>366</v>
      </c>
      <c r="D134" s="36" t="s">
        <v>120</v>
      </c>
      <c r="E134" s="37">
        <v>17790</v>
      </c>
      <c r="F134" s="38">
        <v>1.49114859974734E-3</v>
      </c>
      <c r="G134" s="38">
        <v>0.85384820903539704</v>
      </c>
      <c r="H134" s="39" t="s">
        <v>307</v>
      </c>
    </row>
    <row r="135" spans="1:8" ht="36" x14ac:dyDescent="0.25">
      <c r="A135" s="36">
        <v>127</v>
      </c>
      <c r="B135" s="36" t="s">
        <v>367</v>
      </c>
      <c r="C135" s="53" t="s">
        <v>368</v>
      </c>
      <c r="D135" s="36" t="s">
        <v>120</v>
      </c>
      <c r="E135" s="37">
        <v>17776.7</v>
      </c>
      <c r="F135" s="38">
        <v>1.49003380062555E-3</v>
      </c>
      <c r="G135" s="38">
        <v>0.855338242836022</v>
      </c>
      <c r="H135" s="39" t="s">
        <v>307</v>
      </c>
    </row>
    <row r="136" spans="1:8" ht="24" x14ac:dyDescent="0.25">
      <c r="A136" s="36">
        <v>128</v>
      </c>
      <c r="B136" s="36" t="s">
        <v>369</v>
      </c>
      <c r="C136" s="53" t="s">
        <v>370</v>
      </c>
      <c r="D136" s="36"/>
      <c r="E136" s="37">
        <v>17566.78</v>
      </c>
      <c r="F136" s="38">
        <v>1.4724384147875001E-3</v>
      </c>
      <c r="G136" s="38">
        <v>0.85681068125080995</v>
      </c>
      <c r="H136" s="39" t="s">
        <v>307</v>
      </c>
    </row>
    <row r="137" spans="1:8" ht="36" x14ac:dyDescent="0.25">
      <c r="A137" s="36">
        <v>129</v>
      </c>
      <c r="B137" s="36" t="s">
        <v>371</v>
      </c>
      <c r="C137" s="53" t="s">
        <v>372</v>
      </c>
      <c r="D137" s="36" t="s">
        <v>120</v>
      </c>
      <c r="E137" s="37">
        <v>17441.52</v>
      </c>
      <c r="F137" s="38">
        <v>1.4619391863668E-3</v>
      </c>
      <c r="G137" s="38">
        <v>0.858272620437177</v>
      </c>
      <c r="H137" s="39" t="s">
        <v>307</v>
      </c>
    </row>
    <row r="138" spans="1:8" ht="36" x14ac:dyDescent="0.25">
      <c r="A138" s="36">
        <v>130</v>
      </c>
      <c r="B138" s="36" t="s">
        <v>373</v>
      </c>
      <c r="C138" s="53" t="s">
        <v>165</v>
      </c>
      <c r="D138" s="36"/>
      <c r="E138" s="37">
        <v>17295.84</v>
      </c>
      <c r="F138" s="38">
        <v>1.44972836410647E-3</v>
      </c>
      <c r="G138" s="38">
        <v>0.85972234880128295</v>
      </c>
      <c r="H138" s="39" t="s">
        <v>307</v>
      </c>
    </row>
    <row r="139" spans="1:8" x14ac:dyDescent="0.25">
      <c r="A139" s="36">
        <v>131</v>
      </c>
      <c r="B139" s="36" t="s">
        <v>374</v>
      </c>
      <c r="C139" s="53" t="s">
        <v>375</v>
      </c>
      <c r="D139" s="36" t="s">
        <v>120</v>
      </c>
      <c r="E139" s="37">
        <v>17242.509999999998</v>
      </c>
      <c r="F139" s="38">
        <v>1.44525827108654E-3</v>
      </c>
      <c r="G139" s="38">
        <v>0.86116760707236994</v>
      </c>
      <c r="H139" s="39" t="s">
        <v>307</v>
      </c>
    </row>
    <row r="140" spans="1:8" ht="24" x14ac:dyDescent="0.25">
      <c r="A140" s="36">
        <v>132</v>
      </c>
      <c r="B140" s="36" t="s">
        <v>376</v>
      </c>
      <c r="C140" s="53" t="s">
        <v>377</v>
      </c>
      <c r="D140" s="36"/>
      <c r="E140" s="37">
        <v>17083.64</v>
      </c>
      <c r="F140" s="38">
        <v>1.4319418698475401E-3</v>
      </c>
      <c r="G140" s="38">
        <v>0.86259954894221702</v>
      </c>
      <c r="H140" s="39" t="s">
        <v>307</v>
      </c>
    </row>
    <row r="141" spans="1:8" ht="36" x14ac:dyDescent="0.25">
      <c r="A141" s="36">
        <v>133</v>
      </c>
      <c r="B141" s="36" t="s">
        <v>378</v>
      </c>
      <c r="C141" s="53" t="s">
        <v>379</v>
      </c>
      <c r="D141" s="36"/>
      <c r="E141" s="37">
        <v>17034.48</v>
      </c>
      <c r="F141" s="38">
        <v>1.4278213040710599E-3</v>
      </c>
      <c r="G141" s="38">
        <v>0.86402737024628795</v>
      </c>
      <c r="H141" s="39" t="s">
        <v>307</v>
      </c>
    </row>
    <row r="142" spans="1:8" ht="48" x14ac:dyDescent="0.25">
      <c r="A142" s="36">
        <v>134</v>
      </c>
      <c r="B142" s="36" t="s">
        <v>380</v>
      </c>
      <c r="C142" s="53" t="s">
        <v>381</v>
      </c>
      <c r="D142" s="36" t="s">
        <v>120</v>
      </c>
      <c r="E142" s="37">
        <v>16976.37</v>
      </c>
      <c r="F142" s="38">
        <v>1.4229505539231501E-3</v>
      </c>
      <c r="G142" s="38">
        <v>0.865450320800211</v>
      </c>
      <c r="H142" s="39" t="s">
        <v>307</v>
      </c>
    </row>
    <row r="143" spans="1:8" ht="36" x14ac:dyDescent="0.25">
      <c r="A143" s="36">
        <v>135</v>
      </c>
      <c r="B143" s="36" t="s">
        <v>382</v>
      </c>
      <c r="C143" s="53" t="s">
        <v>383</v>
      </c>
      <c r="D143" s="36" t="s">
        <v>114</v>
      </c>
      <c r="E143" s="37">
        <v>15876</v>
      </c>
      <c r="F143" s="38">
        <v>1.33071810958903E-3</v>
      </c>
      <c r="G143" s="38">
        <v>0.86678103890979996</v>
      </c>
      <c r="H143" s="39" t="s">
        <v>307</v>
      </c>
    </row>
    <row r="144" spans="1:8" ht="36" x14ac:dyDescent="0.25">
      <c r="A144" s="36">
        <v>136</v>
      </c>
      <c r="B144" s="36" t="s">
        <v>384</v>
      </c>
      <c r="C144" s="53" t="s">
        <v>165</v>
      </c>
      <c r="D144" s="36"/>
      <c r="E144" s="37">
        <v>15772.73</v>
      </c>
      <c r="F144" s="38">
        <v>1.3220620715959999E-3</v>
      </c>
      <c r="G144" s="38">
        <v>0.86810310098139598</v>
      </c>
      <c r="H144" s="39" t="s">
        <v>307</v>
      </c>
    </row>
    <row r="145" spans="1:8" ht="48" x14ac:dyDescent="0.25">
      <c r="A145" s="36">
        <v>137</v>
      </c>
      <c r="B145" s="36" t="s">
        <v>385</v>
      </c>
      <c r="C145" s="53" t="s">
        <v>245</v>
      </c>
      <c r="D145" s="36" t="s">
        <v>120</v>
      </c>
      <c r="E145" s="37">
        <v>15330.78</v>
      </c>
      <c r="F145" s="38">
        <v>1.28501805115428E-3</v>
      </c>
      <c r="G145" s="38">
        <v>0.86938811903255098</v>
      </c>
      <c r="H145" s="39" t="s">
        <v>307</v>
      </c>
    </row>
    <row r="146" spans="1:8" ht="24" x14ac:dyDescent="0.25">
      <c r="A146" s="36">
        <v>138</v>
      </c>
      <c r="B146" s="36" t="s">
        <v>386</v>
      </c>
      <c r="C146" s="53" t="s">
        <v>387</v>
      </c>
      <c r="D146" s="36" t="s">
        <v>174</v>
      </c>
      <c r="E146" s="37">
        <v>15312.06</v>
      </c>
      <c r="F146" s="38">
        <v>1.28344895043549E-3</v>
      </c>
      <c r="G146" s="38">
        <v>0.87067156798298595</v>
      </c>
      <c r="H146" s="39" t="s">
        <v>307</v>
      </c>
    </row>
    <row r="147" spans="1:8" ht="48" x14ac:dyDescent="0.25">
      <c r="A147" s="36">
        <v>139</v>
      </c>
      <c r="B147" s="36" t="s">
        <v>388</v>
      </c>
      <c r="C147" s="53" t="s">
        <v>389</v>
      </c>
      <c r="D147" s="36" t="s">
        <v>120</v>
      </c>
      <c r="E147" s="37">
        <v>15099.02</v>
      </c>
      <c r="F147" s="38">
        <v>1.2655920478109701E-3</v>
      </c>
      <c r="G147" s="38">
        <v>0.87193716003079702</v>
      </c>
      <c r="H147" s="39" t="s">
        <v>307</v>
      </c>
    </row>
    <row r="148" spans="1:8" ht="24" x14ac:dyDescent="0.25">
      <c r="A148" s="36">
        <v>140</v>
      </c>
      <c r="B148" s="36" t="s">
        <v>390</v>
      </c>
      <c r="C148" s="53" t="s">
        <v>391</v>
      </c>
      <c r="D148" s="36" t="s">
        <v>114</v>
      </c>
      <c r="E148" s="37">
        <v>14984.93</v>
      </c>
      <c r="F148" s="38">
        <v>1.2560290830136E-3</v>
      </c>
      <c r="G148" s="38">
        <v>0.87319318911381105</v>
      </c>
      <c r="H148" s="39" t="s">
        <v>307</v>
      </c>
    </row>
    <row r="149" spans="1:8" ht="24" x14ac:dyDescent="0.25">
      <c r="A149" s="36">
        <v>141</v>
      </c>
      <c r="B149" s="36" t="s">
        <v>392</v>
      </c>
      <c r="C149" s="53" t="s">
        <v>393</v>
      </c>
      <c r="D149" s="36" t="s">
        <v>114</v>
      </c>
      <c r="E149" s="37">
        <v>14960.75</v>
      </c>
      <c r="F149" s="38">
        <v>1.2540023279185E-3</v>
      </c>
      <c r="G149" s="38">
        <v>0.874447191441729</v>
      </c>
      <c r="H149" s="39" t="s">
        <v>307</v>
      </c>
    </row>
    <row r="150" spans="1:8" ht="36" x14ac:dyDescent="0.25">
      <c r="A150" s="36">
        <v>142</v>
      </c>
      <c r="B150" s="36" t="s">
        <v>394</v>
      </c>
      <c r="C150" s="53" t="s">
        <v>395</v>
      </c>
      <c r="D150" s="36"/>
      <c r="E150" s="37">
        <v>14846.53</v>
      </c>
      <c r="F150" s="38">
        <v>1.2444284665883601E-3</v>
      </c>
      <c r="G150" s="38">
        <v>0.87569161990831801</v>
      </c>
      <c r="H150" s="39" t="s">
        <v>307</v>
      </c>
    </row>
    <row r="151" spans="1:8" ht="36" x14ac:dyDescent="0.25">
      <c r="A151" s="36">
        <v>143</v>
      </c>
      <c r="B151" s="36" t="s">
        <v>396</v>
      </c>
      <c r="C151" s="53" t="s">
        <v>397</v>
      </c>
      <c r="D151" s="36" t="s">
        <v>114</v>
      </c>
      <c r="E151" s="37">
        <v>14715.94</v>
      </c>
      <c r="F151" s="38">
        <v>1.2334824803241101E-3</v>
      </c>
      <c r="G151" s="38">
        <v>0.87692510238864196</v>
      </c>
      <c r="H151" s="39" t="s">
        <v>307</v>
      </c>
    </row>
    <row r="152" spans="1:8" x14ac:dyDescent="0.25">
      <c r="A152" s="36">
        <v>144</v>
      </c>
      <c r="B152" s="36" t="s">
        <v>398</v>
      </c>
      <c r="C152" s="53" t="s">
        <v>399</v>
      </c>
      <c r="D152" s="36" t="s">
        <v>174</v>
      </c>
      <c r="E152" s="37">
        <v>14616.87</v>
      </c>
      <c r="F152" s="38">
        <v>1.2251784841590199E-3</v>
      </c>
      <c r="G152" s="38">
        <v>0.8781502808728</v>
      </c>
      <c r="H152" s="39" t="s">
        <v>307</v>
      </c>
    </row>
    <row r="153" spans="1:8" ht="24" x14ac:dyDescent="0.25">
      <c r="A153" s="36">
        <v>145</v>
      </c>
      <c r="B153" s="36" t="s">
        <v>400</v>
      </c>
      <c r="C153" s="53" t="s">
        <v>401</v>
      </c>
      <c r="D153" s="36" t="s">
        <v>174</v>
      </c>
      <c r="E153" s="37">
        <v>14582.94</v>
      </c>
      <c r="F153" s="38">
        <v>1.22233448910621E-3</v>
      </c>
      <c r="G153" s="38">
        <v>0.87937261536190703</v>
      </c>
      <c r="H153" s="39" t="s">
        <v>307</v>
      </c>
    </row>
    <row r="154" spans="1:8" ht="24" x14ac:dyDescent="0.25">
      <c r="A154" s="36">
        <v>146</v>
      </c>
      <c r="B154" s="36" t="s">
        <v>402</v>
      </c>
      <c r="C154" s="53" t="s">
        <v>403</v>
      </c>
      <c r="D154" s="36" t="s">
        <v>120</v>
      </c>
      <c r="E154" s="37">
        <v>14563.62</v>
      </c>
      <c r="F154" s="38">
        <v>1.22071509669772E-3</v>
      </c>
      <c r="G154" s="38">
        <v>0.880593330458604</v>
      </c>
      <c r="H154" s="39" t="s">
        <v>307</v>
      </c>
    </row>
    <row r="155" spans="1:8" ht="36" x14ac:dyDescent="0.25">
      <c r="A155" s="36">
        <v>147</v>
      </c>
      <c r="B155" s="36" t="s">
        <v>404</v>
      </c>
      <c r="C155" s="53" t="s">
        <v>405</v>
      </c>
      <c r="D155" s="36" t="s">
        <v>114</v>
      </c>
      <c r="E155" s="37">
        <v>14477.5</v>
      </c>
      <c r="F155" s="38">
        <v>1.2134965628354201E-3</v>
      </c>
      <c r="G155" s="38">
        <v>0.88180682702143998</v>
      </c>
      <c r="H155" s="39" t="s">
        <v>307</v>
      </c>
    </row>
    <row r="156" spans="1:8" ht="36" x14ac:dyDescent="0.25">
      <c r="A156" s="36">
        <v>148</v>
      </c>
      <c r="B156" s="36" t="s">
        <v>406</v>
      </c>
      <c r="C156" s="53" t="s">
        <v>407</v>
      </c>
      <c r="D156" s="36" t="s">
        <v>114</v>
      </c>
      <c r="E156" s="37">
        <v>14444.94</v>
      </c>
      <c r="F156" s="38">
        <v>1.21076740047411E-3</v>
      </c>
      <c r="G156" s="38">
        <v>0.88301759442191396</v>
      </c>
      <c r="H156" s="39" t="s">
        <v>307</v>
      </c>
    </row>
    <row r="157" spans="1:8" ht="36" x14ac:dyDescent="0.25">
      <c r="A157" s="36">
        <v>149</v>
      </c>
      <c r="B157" s="36" t="s">
        <v>408</v>
      </c>
      <c r="C157" s="53" t="s">
        <v>409</v>
      </c>
      <c r="D157" s="36" t="s">
        <v>114</v>
      </c>
      <c r="E157" s="37">
        <v>14142.2</v>
      </c>
      <c r="F157" s="38">
        <v>1.18539189023872E-3</v>
      </c>
      <c r="G157" s="38">
        <v>0.884202986312152</v>
      </c>
      <c r="H157" s="39" t="s">
        <v>307</v>
      </c>
    </row>
    <row r="158" spans="1:8" ht="36" x14ac:dyDescent="0.25">
      <c r="A158" s="36">
        <v>150</v>
      </c>
      <c r="B158" s="36" t="s">
        <v>410</v>
      </c>
      <c r="C158" s="53" t="s">
        <v>411</v>
      </c>
      <c r="D158" s="36" t="s">
        <v>114</v>
      </c>
      <c r="E158" s="37">
        <v>14035.23</v>
      </c>
      <c r="F158" s="38">
        <v>1.1764257201591899E-3</v>
      </c>
      <c r="G158" s="38">
        <v>0.88537941203231196</v>
      </c>
      <c r="H158" s="39" t="s">
        <v>307</v>
      </c>
    </row>
    <row r="159" spans="1:8" ht="48" x14ac:dyDescent="0.25">
      <c r="A159" s="36">
        <v>151</v>
      </c>
      <c r="B159" s="36" t="s">
        <v>412</v>
      </c>
      <c r="C159" s="53" t="s">
        <v>413</v>
      </c>
      <c r="D159" s="36" t="s">
        <v>114</v>
      </c>
      <c r="E159" s="37">
        <v>13985.42</v>
      </c>
      <c r="F159" s="38">
        <v>1.1722506717188599E-3</v>
      </c>
      <c r="G159" s="38">
        <v>0.88655166270403096</v>
      </c>
      <c r="H159" s="39" t="s">
        <v>307</v>
      </c>
    </row>
    <row r="160" spans="1:8" ht="36" x14ac:dyDescent="0.25">
      <c r="A160" s="36">
        <v>152</v>
      </c>
      <c r="B160" s="36" t="s">
        <v>414</v>
      </c>
      <c r="C160" s="53" t="s">
        <v>415</v>
      </c>
      <c r="D160" s="36" t="s">
        <v>114</v>
      </c>
      <c r="E160" s="37">
        <v>13959.3</v>
      </c>
      <c r="F160" s="38">
        <v>1.1700613068270399E-3</v>
      </c>
      <c r="G160" s="38">
        <v>0.88772172401085803</v>
      </c>
      <c r="H160" s="39" t="s">
        <v>307</v>
      </c>
    </row>
    <row r="161" spans="1:8" ht="48" x14ac:dyDescent="0.25">
      <c r="A161" s="36">
        <v>153</v>
      </c>
      <c r="B161" s="36" t="s">
        <v>416</v>
      </c>
      <c r="C161" s="53" t="s">
        <v>417</v>
      </c>
      <c r="D161" s="36" t="s">
        <v>120</v>
      </c>
      <c r="E161" s="37">
        <v>13792.77</v>
      </c>
      <c r="F161" s="38">
        <v>1.1561028483494801E-3</v>
      </c>
      <c r="G161" s="38">
        <v>0.88887782685920702</v>
      </c>
      <c r="H161" s="39" t="s">
        <v>307</v>
      </c>
    </row>
    <row r="162" spans="1:8" ht="24" x14ac:dyDescent="0.25">
      <c r="A162" s="36">
        <v>154</v>
      </c>
      <c r="B162" s="36" t="s">
        <v>418</v>
      </c>
      <c r="C162" s="53" t="s">
        <v>419</v>
      </c>
      <c r="D162" s="36" t="s">
        <v>174</v>
      </c>
      <c r="E162" s="37">
        <v>13665.22</v>
      </c>
      <c r="F162" s="38">
        <v>1.1454116733130601E-3</v>
      </c>
      <c r="G162" s="38">
        <v>0.89002323853251997</v>
      </c>
      <c r="H162" s="39" t="s">
        <v>307</v>
      </c>
    </row>
    <row r="163" spans="1:8" ht="36" x14ac:dyDescent="0.25">
      <c r="A163" s="36">
        <v>155</v>
      </c>
      <c r="B163" s="36" t="s">
        <v>420</v>
      </c>
      <c r="C163" s="53" t="s">
        <v>421</v>
      </c>
      <c r="D163" s="36" t="s">
        <v>114</v>
      </c>
      <c r="E163" s="37">
        <v>13597.92</v>
      </c>
      <c r="F163" s="38">
        <v>1.1397706221178399E-3</v>
      </c>
      <c r="G163" s="38">
        <v>0.89116300915463798</v>
      </c>
      <c r="H163" s="39" t="s">
        <v>307</v>
      </c>
    </row>
    <row r="164" spans="1:8" ht="36" x14ac:dyDescent="0.25">
      <c r="A164" s="36">
        <v>156</v>
      </c>
      <c r="B164" s="36" t="s">
        <v>422</v>
      </c>
      <c r="C164" s="53" t="s">
        <v>423</v>
      </c>
      <c r="D164" s="36" t="s">
        <v>114</v>
      </c>
      <c r="E164" s="37">
        <v>13526.23</v>
      </c>
      <c r="F164" s="38">
        <v>1.13376160339295E-3</v>
      </c>
      <c r="G164" s="38">
        <v>0.89229677075803104</v>
      </c>
      <c r="H164" s="39" t="s">
        <v>307</v>
      </c>
    </row>
    <row r="165" spans="1:8" ht="36" x14ac:dyDescent="0.25">
      <c r="A165" s="36">
        <v>157</v>
      </c>
      <c r="B165" s="36" t="s">
        <v>424</v>
      </c>
      <c r="C165" s="53" t="s">
        <v>425</v>
      </c>
      <c r="D165" s="36"/>
      <c r="E165" s="37">
        <v>13454.93</v>
      </c>
      <c r="F165" s="38">
        <v>1.1277852742663599E-3</v>
      </c>
      <c r="G165" s="38">
        <v>0.89342455603229698</v>
      </c>
      <c r="H165" s="39" t="s">
        <v>307</v>
      </c>
    </row>
    <row r="166" spans="1:8" ht="48" x14ac:dyDescent="0.25">
      <c r="A166" s="36">
        <v>158</v>
      </c>
      <c r="B166" s="36" t="s">
        <v>426</v>
      </c>
      <c r="C166" s="53" t="s">
        <v>427</v>
      </c>
      <c r="D166" s="36" t="s">
        <v>120</v>
      </c>
      <c r="E166" s="37">
        <v>13431.69</v>
      </c>
      <c r="F166" s="38">
        <v>1.12583730948513E-3</v>
      </c>
      <c r="G166" s="38">
        <v>0.89455039334178199</v>
      </c>
      <c r="H166" s="39" t="s">
        <v>307</v>
      </c>
    </row>
    <row r="167" spans="1:8" ht="36" x14ac:dyDescent="0.25">
      <c r="A167" s="36">
        <v>159</v>
      </c>
      <c r="B167" s="36" t="s">
        <v>428</v>
      </c>
      <c r="C167" s="53" t="s">
        <v>429</v>
      </c>
      <c r="D167" s="36" t="s">
        <v>114</v>
      </c>
      <c r="E167" s="37">
        <v>13382.88</v>
      </c>
      <c r="F167" s="38">
        <v>1.12174608052764E-3</v>
      </c>
      <c r="G167" s="38">
        <v>0.89567213942231005</v>
      </c>
      <c r="H167" s="39" t="s">
        <v>307</v>
      </c>
    </row>
    <row r="168" spans="1:8" ht="36" x14ac:dyDescent="0.25">
      <c r="A168" s="36">
        <v>160</v>
      </c>
      <c r="B168" s="36" t="s">
        <v>430</v>
      </c>
      <c r="C168" s="53" t="s">
        <v>431</v>
      </c>
      <c r="D168" s="36"/>
      <c r="E168" s="37">
        <v>13374.19</v>
      </c>
      <c r="F168" s="38">
        <v>1.12101768922175E-3</v>
      </c>
      <c r="G168" s="38">
        <v>0.89679315711153196</v>
      </c>
      <c r="H168" s="39" t="s">
        <v>307</v>
      </c>
    </row>
    <row r="169" spans="1:8" ht="36" x14ac:dyDescent="0.25">
      <c r="A169" s="36">
        <v>161</v>
      </c>
      <c r="B169" s="36" t="s">
        <v>432</v>
      </c>
      <c r="C169" s="53" t="s">
        <v>433</v>
      </c>
      <c r="D169" s="36" t="s">
        <v>114</v>
      </c>
      <c r="E169" s="37">
        <v>13339.1</v>
      </c>
      <c r="F169" s="38">
        <v>1.1180764635688499E-3</v>
      </c>
      <c r="G169" s="38">
        <v>0.89791123357510105</v>
      </c>
      <c r="H169" s="39" t="s">
        <v>307</v>
      </c>
    </row>
    <row r="170" spans="1:8" ht="36" x14ac:dyDescent="0.25">
      <c r="A170" s="36">
        <v>162</v>
      </c>
      <c r="B170" s="36" t="s">
        <v>434</v>
      </c>
      <c r="C170" s="53" t="s">
        <v>273</v>
      </c>
      <c r="D170" s="36" t="s">
        <v>114</v>
      </c>
      <c r="E170" s="37">
        <v>13219.45</v>
      </c>
      <c r="F170" s="38">
        <v>1.1080474624468801E-3</v>
      </c>
      <c r="G170" s="38">
        <v>0.89901928103754802</v>
      </c>
      <c r="H170" s="39" t="s">
        <v>307</v>
      </c>
    </row>
    <row r="171" spans="1:8" ht="48" x14ac:dyDescent="0.25">
      <c r="A171" s="36">
        <v>163</v>
      </c>
      <c r="B171" s="36" t="s">
        <v>435</v>
      </c>
      <c r="C171" s="53" t="s">
        <v>436</v>
      </c>
      <c r="D171" s="36"/>
      <c r="E171" s="37">
        <v>13056.5</v>
      </c>
      <c r="F171" s="38">
        <v>1.0943890777178899E-3</v>
      </c>
      <c r="G171" s="38">
        <v>0.900113670115265</v>
      </c>
      <c r="H171" s="39" t="s">
        <v>307</v>
      </c>
    </row>
    <row r="172" spans="1:8" ht="48" x14ac:dyDescent="0.25">
      <c r="A172" s="36">
        <v>164</v>
      </c>
      <c r="B172" s="36" t="s">
        <v>437</v>
      </c>
      <c r="C172" s="53" t="s">
        <v>438</v>
      </c>
      <c r="D172" s="36"/>
      <c r="E172" s="37">
        <v>13038.4</v>
      </c>
      <c r="F172" s="38">
        <v>1.09287194507846E-3</v>
      </c>
      <c r="G172" s="38">
        <v>0.90120654206034401</v>
      </c>
      <c r="H172" s="39" t="s">
        <v>307</v>
      </c>
    </row>
    <row r="173" spans="1:8" ht="36" x14ac:dyDescent="0.25">
      <c r="A173" s="36">
        <v>165</v>
      </c>
      <c r="B173" s="36" t="s">
        <v>439</v>
      </c>
      <c r="C173" s="53" t="s">
        <v>440</v>
      </c>
      <c r="D173" s="36" t="s">
        <v>114</v>
      </c>
      <c r="E173" s="37">
        <v>13033.28</v>
      </c>
      <c r="F173" s="38">
        <v>1.0924427893263099E-3</v>
      </c>
      <c r="G173" s="38">
        <v>0.90229898484966997</v>
      </c>
      <c r="H173" s="39" t="s">
        <v>307</v>
      </c>
    </row>
    <row r="174" spans="1:8" ht="36" x14ac:dyDescent="0.25">
      <c r="A174" s="36">
        <v>166</v>
      </c>
      <c r="B174" s="36" t="s">
        <v>441</v>
      </c>
      <c r="C174" s="53" t="s">
        <v>442</v>
      </c>
      <c r="D174" s="36" t="s">
        <v>120</v>
      </c>
      <c r="E174" s="37">
        <v>12930.72</v>
      </c>
      <c r="F174" s="38">
        <v>1.0838462631661001E-3</v>
      </c>
      <c r="G174" s="38">
        <v>0.90338283111283602</v>
      </c>
      <c r="H174" s="39" t="s">
        <v>307</v>
      </c>
    </row>
    <row r="175" spans="1:8" ht="36" x14ac:dyDescent="0.25">
      <c r="A175" s="36">
        <v>167</v>
      </c>
      <c r="B175" s="36" t="s">
        <v>443</v>
      </c>
      <c r="C175" s="53" t="s">
        <v>444</v>
      </c>
      <c r="D175" s="36"/>
      <c r="E175" s="37">
        <v>12830.24</v>
      </c>
      <c r="F175" s="38">
        <v>1.0754240815302101E-3</v>
      </c>
      <c r="G175" s="38">
        <v>0.90445825519436596</v>
      </c>
      <c r="H175" s="39" t="s">
        <v>307</v>
      </c>
    </row>
    <row r="176" spans="1:8" x14ac:dyDescent="0.25">
      <c r="A176" s="36">
        <v>168</v>
      </c>
      <c r="B176" s="36" t="s">
        <v>445</v>
      </c>
      <c r="C176" s="53" t="s">
        <v>446</v>
      </c>
      <c r="D176" s="36" t="s">
        <v>114</v>
      </c>
      <c r="E176" s="37">
        <v>12781.58</v>
      </c>
      <c r="F176" s="38">
        <v>1.07134542549515E-3</v>
      </c>
      <c r="G176" s="38">
        <v>0.90552960061986199</v>
      </c>
      <c r="H176" s="39" t="s">
        <v>307</v>
      </c>
    </row>
    <row r="177" spans="1:8" ht="36" x14ac:dyDescent="0.25">
      <c r="A177" s="36">
        <v>169</v>
      </c>
      <c r="B177" s="36" t="s">
        <v>447</v>
      </c>
      <c r="C177" s="53" t="s">
        <v>448</v>
      </c>
      <c r="D177" s="36" t="s">
        <v>114</v>
      </c>
      <c r="E177" s="37">
        <v>12704.14</v>
      </c>
      <c r="F177" s="38">
        <v>1.0648544447439099E-3</v>
      </c>
      <c r="G177" s="38">
        <v>0.90659445506460601</v>
      </c>
      <c r="H177" s="39" t="s">
        <v>307</v>
      </c>
    </row>
    <row r="178" spans="1:8" ht="36" x14ac:dyDescent="0.25">
      <c r="A178" s="36">
        <v>170</v>
      </c>
      <c r="B178" s="36" t="s">
        <v>449</v>
      </c>
      <c r="C178" s="53" t="s">
        <v>450</v>
      </c>
      <c r="D178" s="36" t="s">
        <v>114</v>
      </c>
      <c r="E178" s="37">
        <v>12634.92</v>
      </c>
      <c r="F178" s="38">
        <v>1.0590524601416401E-3</v>
      </c>
      <c r="G178" s="38">
        <v>0.90765350752474705</v>
      </c>
      <c r="H178" s="39" t="s">
        <v>307</v>
      </c>
    </row>
    <row r="179" spans="1:8" ht="36" x14ac:dyDescent="0.25">
      <c r="A179" s="36">
        <v>171</v>
      </c>
      <c r="B179" s="36" t="s">
        <v>451</v>
      </c>
      <c r="C179" s="53" t="s">
        <v>452</v>
      </c>
      <c r="D179" s="36" t="s">
        <v>120</v>
      </c>
      <c r="E179" s="37">
        <v>12204.22</v>
      </c>
      <c r="F179" s="38">
        <v>1.02295140888187E-3</v>
      </c>
      <c r="G179" s="38">
        <v>0.90867645893362903</v>
      </c>
      <c r="H179" s="39" t="s">
        <v>307</v>
      </c>
    </row>
    <row r="180" spans="1:8" ht="36" x14ac:dyDescent="0.25">
      <c r="A180" s="36">
        <v>172</v>
      </c>
      <c r="B180" s="36" t="s">
        <v>453</v>
      </c>
      <c r="C180" s="53" t="s">
        <v>454</v>
      </c>
      <c r="D180" s="36" t="s">
        <v>114</v>
      </c>
      <c r="E180" s="37">
        <v>12180.8</v>
      </c>
      <c r="F180" s="38">
        <v>1.02098835659373E-3</v>
      </c>
      <c r="G180" s="38">
        <v>0.90969744729022295</v>
      </c>
      <c r="H180" s="39" t="s">
        <v>307</v>
      </c>
    </row>
    <row r="181" spans="1:8" ht="24" x14ac:dyDescent="0.25">
      <c r="A181" s="36">
        <v>173</v>
      </c>
      <c r="B181" s="36" t="s">
        <v>455</v>
      </c>
      <c r="C181" s="53" t="s">
        <v>456</v>
      </c>
      <c r="D181" s="36" t="s">
        <v>114</v>
      </c>
      <c r="E181" s="37">
        <v>12095.45</v>
      </c>
      <c r="F181" s="38">
        <v>1.0138343637332199E-3</v>
      </c>
      <c r="G181" s="38">
        <v>0.91071128165395598</v>
      </c>
      <c r="H181" s="39" t="s">
        <v>307</v>
      </c>
    </row>
    <row r="182" spans="1:8" ht="24" x14ac:dyDescent="0.25">
      <c r="A182" s="36">
        <v>174</v>
      </c>
      <c r="B182" s="36" t="s">
        <v>457</v>
      </c>
      <c r="C182" s="53" t="s">
        <v>277</v>
      </c>
      <c r="D182" s="36" t="s">
        <v>114</v>
      </c>
      <c r="E182" s="37">
        <v>11675.99</v>
      </c>
      <c r="F182" s="38">
        <v>9.786754434605951E-4</v>
      </c>
      <c r="G182" s="38">
        <v>0.91168995709741696</v>
      </c>
      <c r="H182" s="39" t="s">
        <v>307</v>
      </c>
    </row>
    <row r="183" spans="1:8" ht="24" x14ac:dyDescent="0.25">
      <c r="A183" s="36">
        <v>175</v>
      </c>
      <c r="B183" s="36" t="s">
        <v>458</v>
      </c>
      <c r="C183" s="53" t="s">
        <v>459</v>
      </c>
      <c r="D183" s="36" t="s">
        <v>114</v>
      </c>
      <c r="E183" s="37">
        <v>11493.9</v>
      </c>
      <c r="F183" s="38">
        <v>9.6341275383001596E-4</v>
      </c>
      <c r="G183" s="38">
        <v>0.91265336985124701</v>
      </c>
      <c r="H183" s="39" t="s">
        <v>307</v>
      </c>
    </row>
    <row r="184" spans="1:8" ht="24" x14ac:dyDescent="0.25">
      <c r="A184" s="36">
        <v>176</v>
      </c>
      <c r="B184" s="36" t="s">
        <v>460</v>
      </c>
      <c r="C184" s="53" t="s">
        <v>461</v>
      </c>
      <c r="D184" s="36" t="s">
        <v>114</v>
      </c>
      <c r="E184" s="37">
        <v>11323.4</v>
      </c>
      <c r="F184" s="38">
        <v>9.49121532005568E-4</v>
      </c>
      <c r="G184" s="38">
        <v>0.913602491383252</v>
      </c>
      <c r="H184" s="39" t="s">
        <v>307</v>
      </c>
    </row>
    <row r="185" spans="1:8" ht="36" x14ac:dyDescent="0.25">
      <c r="A185" s="36">
        <v>177</v>
      </c>
      <c r="B185" s="36" t="s">
        <v>462</v>
      </c>
      <c r="C185" s="53" t="s">
        <v>463</v>
      </c>
      <c r="D185" s="36" t="s">
        <v>114</v>
      </c>
      <c r="E185" s="37">
        <v>11238.5</v>
      </c>
      <c r="F185" s="38">
        <v>9.4200525791233905E-4</v>
      </c>
      <c r="G185" s="38">
        <v>0.91454449664116499</v>
      </c>
      <c r="H185" s="39" t="s">
        <v>307</v>
      </c>
    </row>
    <row r="186" spans="1:8" ht="36" x14ac:dyDescent="0.25">
      <c r="A186" s="36">
        <v>178</v>
      </c>
      <c r="B186" s="36" t="s">
        <v>464</v>
      </c>
      <c r="C186" s="53" t="s">
        <v>465</v>
      </c>
      <c r="D186" s="36" t="s">
        <v>114</v>
      </c>
      <c r="E186" s="37">
        <v>11192.26</v>
      </c>
      <c r="F186" s="38">
        <v>9.3812944502575605E-4</v>
      </c>
      <c r="G186" s="38">
        <v>0.91548262608619002</v>
      </c>
      <c r="H186" s="39" t="s">
        <v>307</v>
      </c>
    </row>
    <row r="187" spans="1:8" ht="48" x14ac:dyDescent="0.25">
      <c r="A187" s="36">
        <v>179</v>
      </c>
      <c r="B187" s="36" t="s">
        <v>466</v>
      </c>
      <c r="C187" s="53" t="s">
        <v>467</v>
      </c>
      <c r="D187" s="36"/>
      <c r="E187" s="37">
        <v>11109.8</v>
      </c>
      <c r="F187" s="38">
        <v>9.3121769047065897E-4</v>
      </c>
      <c r="G187" s="38">
        <v>0.91641384377666102</v>
      </c>
      <c r="H187" s="39" t="s">
        <v>307</v>
      </c>
    </row>
    <row r="188" spans="1:8" ht="36" x14ac:dyDescent="0.25">
      <c r="A188" s="36">
        <v>180</v>
      </c>
      <c r="B188" s="36" t="s">
        <v>468</v>
      </c>
      <c r="C188" s="53" t="s">
        <v>469</v>
      </c>
      <c r="D188" s="36" t="s">
        <v>120</v>
      </c>
      <c r="E188" s="37">
        <v>10988.72</v>
      </c>
      <c r="F188" s="38">
        <v>9.2106882748823097E-4</v>
      </c>
      <c r="G188" s="38">
        <v>0.91733491260415001</v>
      </c>
      <c r="H188" s="39" t="s">
        <v>307</v>
      </c>
    </row>
    <row r="189" spans="1:8" ht="36" x14ac:dyDescent="0.25">
      <c r="A189" s="36">
        <v>181</v>
      </c>
      <c r="B189" s="36" t="s">
        <v>470</v>
      </c>
      <c r="C189" s="53" t="s">
        <v>471</v>
      </c>
      <c r="D189" s="36" t="s">
        <v>120</v>
      </c>
      <c r="E189" s="37">
        <v>10957.17</v>
      </c>
      <c r="F189" s="38">
        <v>9.1842432280458703E-4</v>
      </c>
      <c r="G189" s="38">
        <v>0.91825333692695399</v>
      </c>
      <c r="H189" s="39" t="s">
        <v>307</v>
      </c>
    </row>
    <row r="190" spans="1:8" ht="36" x14ac:dyDescent="0.25">
      <c r="A190" s="36">
        <v>182</v>
      </c>
      <c r="B190" s="36" t="s">
        <v>472</v>
      </c>
      <c r="C190" s="53" t="s">
        <v>473</v>
      </c>
      <c r="D190" s="36"/>
      <c r="E190" s="37">
        <v>10942.59</v>
      </c>
      <c r="F190" s="38">
        <v>9.1720223474475997E-4</v>
      </c>
      <c r="G190" s="38">
        <v>0.919170539161699</v>
      </c>
      <c r="H190" s="39" t="s">
        <v>307</v>
      </c>
    </row>
    <row r="191" spans="1:8" ht="36" x14ac:dyDescent="0.25">
      <c r="A191" s="36">
        <v>183</v>
      </c>
      <c r="B191" s="36" t="s">
        <v>474</v>
      </c>
      <c r="C191" s="53" t="s">
        <v>411</v>
      </c>
      <c r="D191" s="36" t="s">
        <v>114</v>
      </c>
      <c r="E191" s="37">
        <v>10825.83</v>
      </c>
      <c r="F191" s="38">
        <v>9.07415471928206E-4</v>
      </c>
      <c r="G191" s="38">
        <v>0.92007795463362696</v>
      </c>
      <c r="H191" s="39" t="s">
        <v>307</v>
      </c>
    </row>
    <row r="192" spans="1:8" ht="48" x14ac:dyDescent="0.25">
      <c r="A192" s="36">
        <v>184</v>
      </c>
      <c r="B192" s="36" t="s">
        <v>475</v>
      </c>
      <c r="C192" s="53" t="s">
        <v>476</v>
      </c>
      <c r="D192" s="36" t="s">
        <v>114</v>
      </c>
      <c r="E192" s="37">
        <v>10817.61</v>
      </c>
      <c r="F192" s="38">
        <v>9.0672647577925004E-4</v>
      </c>
      <c r="G192" s="38">
        <v>0.92098468110940601</v>
      </c>
      <c r="H192" s="39" t="s">
        <v>307</v>
      </c>
    </row>
    <row r="193" spans="1:8" ht="36" x14ac:dyDescent="0.25">
      <c r="A193" s="36">
        <v>185</v>
      </c>
      <c r="B193" s="36" t="s">
        <v>477</v>
      </c>
      <c r="C193" s="53" t="s">
        <v>478</v>
      </c>
      <c r="D193" s="36" t="s">
        <v>114</v>
      </c>
      <c r="E193" s="37">
        <v>10726.24</v>
      </c>
      <c r="F193" s="38">
        <v>8.9906788963203701E-4</v>
      </c>
      <c r="G193" s="38">
        <v>0.92188374899903802</v>
      </c>
      <c r="H193" s="39" t="s">
        <v>307</v>
      </c>
    </row>
    <row r="194" spans="1:8" ht="36" x14ac:dyDescent="0.25">
      <c r="A194" s="36">
        <v>186</v>
      </c>
      <c r="B194" s="36" t="s">
        <v>479</v>
      </c>
      <c r="C194" s="53" t="s">
        <v>212</v>
      </c>
      <c r="D194" s="36" t="s">
        <v>114</v>
      </c>
      <c r="E194" s="37">
        <v>10717.89</v>
      </c>
      <c r="F194" s="38">
        <v>8.9836799695031198E-4</v>
      </c>
      <c r="G194" s="38">
        <v>0.922782116995989</v>
      </c>
      <c r="H194" s="39" t="s">
        <v>307</v>
      </c>
    </row>
    <row r="195" spans="1:8" x14ac:dyDescent="0.25">
      <c r="A195" s="36">
        <v>187</v>
      </c>
      <c r="B195" s="36" t="s">
        <v>480</v>
      </c>
      <c r="C195" s="53" t="s">
        <v>481</v>
      </c>
      <c r="D195" s="36" t="s">
        <v>174</v>
      </c>
      <c r="E195" s="37">
        <v>10410.459999999999</v>
      </c>
      <c r="F195" s="38">
        <v>8.7259937334039999E-4</v>
      </c>
      <c r="G195" s="38">
        <v>0.92365471636932905</v>
      </c>
      <c r="H195" s="39" t="s">
        <v>307</v>
      </c>
    </row>
    <row r="196" spans="1:8" ht="24" x14ac:dyDescent="0.25">
      <c r="A196" s="36">
        <v>188</v>
      </c>
      <c r="B196" s="36" t="s">
        <v>482</v>
      </c>
      <c r="C196" s="53" t="s">
        <v>483</v>
      </c>
      <c r="D196" s="36" t="s">
        <v>114</v>
      </c>
      <c r="E196" s="37">
        <v>10402.02</v>
      </c>
      <c r="F196" s="38">
        <v>8.7189193690522004E-4</v>
      </c>
      <c r="G196" s="38">
        <v>0.92452660830623401</v>
      </c>
      <c r="H196" s="39" t="s">
        <v>307</v>
      </c>
    </row>
    <row r="197" spans="1:8" ht="36" x14ac:dyDescent="0.25">
      <c r="A197" s="36">
        <v>189</v>
      </c>
      <c r="B197" s="36" t="s">
        <v>484</v>
      </c>
      <c r="C197" s="53" t="s">
        <v>485</v>
      </c>
      <c r="D197" s="36"/>
      <c r="E197" s="37">
        <v>10401.379999999999</v>
      </c>
      <c r="F197" s="38">
        <v>8.7183829243620101E-4</v>
      </c>
      <c r="G197" s="38">
        <v>0.92539844659867099</v>
      </c>
      <c r="H197" s="39" t="s">
        <v>307</v>
      </c>
    </row>
    <row r="198" spans="1:8" ht="36" x14ac:dyDescent="0.25">
      <c r="A198" s="36">
        <v>190</v>
      </c>
      <c r="B198" s="36" t="s">
        <v>486</v>
      </c>
      <c r="C198" s="53" t="s">
        <v>448</v>
      </c>
      <c r="D198" s="36" t="s">
        <v>114</v>
      </c>
      <c r="E198" s="37">
        <v>10269.49</v>
      </c>
      <c r="F198" s="38">
        <v>8.6078334084425804E-4</v>
      </c>
      <c r="G198" s="38">
        <v>0.92625922993951504</v>
      </c>
      <c r="H198" s="39" t="s">
        <v>307</v>
      </c>
    </row>
    <row r="199" spans="1:8" ht="36" x14ac:dyDescent="0.25">
      <c r="A199" s="36">
        <v>191</v>
      </c>
      <c r="B199" s="36" t="s">
        <v>487</v>
      </c>
      <c r="C199" s="53" t="s">
        <v>488</v>
      </c>
      <c r="D199" s="36" t="s">
        <v>120</v>
      </c>
      <c r="E199" s="37">
        <v>10065.719999999999</v>
      </c>
      <c r="F199" s="38">
        <v>8.4370344482567901E-4</v>
      </c>
      <c r="G199" s="38">
        <v>0.92710293338434102</v>
      </c>
      <c r="H199" s="39" t="s">
        <v>307</v>
      </c>
    </row>
    <row r="200" spans="1:8" ht="36" x14ac:dyDescent="0.25">
      <c r="A200" s="36">
        <v>192</v>
      </c>
      <c r="B200" s="36" t="s">
        <v>489</v>
      </c>
      <c r="C200" s="53" t="s">
        <v>490</v>
      </c>
      <c r="D200" s="36" t="s">
        <v>114</v>
      </c>
      <c r="E200" s="37">
        <v>10028.280000000001</v>
      </c>
      <c r="F200" s="38">
        <v>8.4056524338809899E-4</v>
      </c>
      <c r="G200" s="38">
        <v>0.92794349862772896</v>
      </c>
      <c r="H200" s="39" t="s">
        <v>307</v>
      </c>
    </row>
    <row r="201" spans="1:8" ht="36" x14ac:dyDescent="0.25">
      <c r="A201" s="36">
        <v>193</v>
      </c>
      <c r="B201" s="36" t="s">
        <v>491</v>
      </c>
      <c r="C201" s="53" t="s">
        <v>492</v>
      </c>
      <c r="D201" s="36" t="s">
        <v>114</v>
      </c>
      <c r="E201" s="37">
        <v>9883.4699999999993</v>
      </c>
      <c r="F201" s="38">
        <v>8.2842734407784604E-4</v>
      </c>
      <c r="G201" s="38">
        <v>0.92877192597180702</v>
      </c>
      <c r="H201" s="39" t="s">
        <v>307</v>
      </c>
    </row>
    <row r="202" spans="1:8" ht="36" x14ac:dyDescent="0.25">
      <c r="A202" s="36">
        <v>194</v>
      </c>
      <c r="B202" s="36" t="s">
        <v>493</v>
      </c>
      <c r="C202" s="53" t="s">
        <v>130</v>
      </c>
      <c r="D202" s="36" t="s">
        <v>114</v>
      </c>
      <c r="E202" s="37">
        <v>9879.36</v>
      </c>
      <c r="F202" s="38">
        <v>8.28082846003368E-4</v>
      </c>
      <c r="G202" s="38">
        <v>0.92960000881781002</v>
      </c>
      <c r="H202" s="39" t="s">
        <v>307</v>
      </c>
    </row>
    <row r="203" spans="1:8" x14ac:dyDescent="0.25">
      <c r="A203" s="36">
        <v>195</v>
      </c>
      <c r="B203" s="36" t="s">
        <v>494</v>
      </c>
      <c r="C203" s="53" t="s">
        <v>495</v>
      </c>
      <c r="D203" s="36" t="s">
        <v>174</v>
      </c>
      <c r="E203" s="37">
        <v>9809.7999999999993</v>
      </c>
      <c r="F203" s="38">
        <v>8.2225236277692405E-4</v>
      </c>
      <c r="G203" s="38">
        <v>0.93042226118058702</v>
      </c>
      <c r="H203" s="39" t="s">
        <v>307</v>
      </c>
    </row>
    <row r="204" spans="1:8" ht="48" x14ac:dyDescent="0.25">
      <c r="A204" s="36">
        <v>196</v>
      </c>
      <c r="B204" s="36" t="s">
        <v>496</v>
      </c>
      <c r="C204" s="53" t="s">
        <v>497</v>
      </c>
      <c r="D204" s="36"/>
      <c r="E204" s="37">
        <v>9615.9</v>
      </c>
      <c r="F204" s="38">
        <v>8.0599976505398995E-4</v>
      </c>
      <c r="G204" s="38">
        <v>0.93122826094564104</v>
      </c>
      <c r="H204" s="39" t="s">
        <v>307</v>
      </c>
    </row>
    <row r="205" spans="1:8" ht="36" x14ac:dyDescent="0.25">
      <c r="A205" s="36">
        <v>197</v>
      </c>
      <c r="B205" s="36" t="s">
        <v>498</v>
      </c>
      <c r="C205" s="53" t="s">
        <v>499</v>
      </c>
      <c r="D205" s="36" t="s">
        <v>114</v>
      </c>
      <c r="E205" s="37">
        <v>9297.2199999999993</v>
      </c>
      <c r="F205" s="38">
        <v>7.7928817226211305E-4</v>
      </c>
      <c r="G205" s="38">
        <v>0.93200754911790296</v>
      </c>
      <c r="H205" s="39" t="s">
        <v>307</v>
      </c>
    </row>
    <row r="206" spans="1:8" ht="48" x14ac:dyDescent="0.25">
      <c r="A206" s="36">
        <v>198</v>
      </c>
      <c r="B206" s="36" t="s">
        <v>500</v>
      </c>
      <c r="C206" s="53" t="s">
        <v>501</v>
      </c>
      <c r="D206" s="36" t="s">
        <v>120</v>
      </c>
      <c r="E206" s="37">
        <v>9217.86</v>
      </c>
      <c r="F206" s="38">
        <v>7.7263625810382504E-4</v>
      </c>
      <c r="G206" s="38">
        <v>0.93278018537600704</v>
      </c>
      <c r="H206" s="39" t="s">
        <v>307</v>
      </c>
    </row>
    <row r="207" spans="1:8" ht="36" x14ac:dyDescent="0.25">
      <c r="A207" s="36">
        <v>199</v>
      </c>
      <c r="B207" s="36" t="s">
        <v>502</v>
      </c>
      <c r="C207" s="53" t="s">
        <v>503</v>
      </c>
      <c r="D207" s="36" t="s">
        <v>114</v>
      </c>
      <c r="E207" s="37">
        <v>9203.0300000000007</v>
      </c>
      <c r="F207" s="38">
        <v>7.7139321517328803E-4</v>
      </c>
      <c r="G207" s="38">
        <v>0.93355157859117999</v>
      </c>
      <c r="H207" s="39" t="s">
        <v>307</v>
      </c>
    </row>
    <row r="208" spans="1:8" ht="48" x14ac:dyDescent="0.25">
      <c r="A208" s="36">
        <v>200</v>
      </c>
      <c r="B208" s="36" t="s">
        <v>504</v>
      </c>
      <c r="C208" s="53" t="s">
        <v>505</v>
      </c>
      <c r="D208" s="36" t="s">
        <v>120</v>
      </c>
      <c r="E208" s="37">
        <v>9190.85</v>
      </c>
      <c r="F208" s="38">
        <v>7.7037229387227999E-4</v>
      </c>
      <c r="G208" s="38">
        <v>0.93432195088505199</v>
      </c>
      <c r="H208" s="39" t="s">
        <v>307</v>
      </c>
    </row>
    <row r="209" spans="1:8" ht="36" x14ac:dyDescent="0.25">
      <c r="A209" s="36">
        <v>201</v>
      </c>
      <c r="B209" s="36" t="s">
        <v>506</v>
      </c>
      <c r="C209" s="53" t="s">
        <v>507</v>
      </c>
      <c r="D209" s="36" t="s">
        <v>114</v>
      </c>
      <c r="E209" s="37">
        <v>9137</v>
      </c>
      <c r="F209" s="38">
        <v>7.65858614721274E-4</v>
      </c>
      <c r="G209" s="38">
        <v>0.93508780949977299</v>
      </c>
      <c r="H209" s="39" t="s">
        <v>307</v>
      </c>
    </row>
    <row r="210" spans="1:8" ht="36" x14ac:dyDescent="0.25">
      <c r="A210" s="36">
        <v>202</v>
      </c>
      <c r="B210" s="36" t="s">
        <v>508</v>
      </c>
      <c r="C210" s="53" t="s">
        <v>253</v>
      </c>
      <c r="D210" s="36" t="s">
        <v>114</v>
      </c>
      <c r="E210" s="37">
        <v>9058.01</v>
      </c>
      <c r="F210" s="38">
        <v>7.5923771377163799E-4</v>
      </c>
      <c r="G210" s="38">
        <v>0.93584704721354495</v>
      </c>
      <c r="H210" s="39" t="s">
        <v>307</v>
      </c>
    </row>
    <row r="211" spans="1:8" ht="36" x14ac:dyDescent="0.25">
      <c r="A211" s="36">
        <v>203</v>
      </c>
      <c r="B211" s="36" t="s">
        <v>509</v>
      </c>
      <c r="C211" s="53" t="s">
        <v>510</v>
      </c>
      <c r="D211" s="36" t="s">
        <v>120</v>
      </c>
      <c r="E211" s="37">
        <v>9003.2199999999993</v>
      </c>
      <c r="F211" s="38">
        <v>7.5464524430676099E-4</v>
      </c>
      <c r="G211" s="38">
        <v>0.93660169245785196</v>
      </c>
      <c r="H211" s="39" t="s">
        <v>307</v>
      </c>
    </row>
    <row r="212" spans="1:8" ht="48" x14ac:dyDescent="0.25">
      <c r="A212" s="36">
        <v>204</v>
      </c>
      <c r="B212" s="36" t="s">
        <v>511</v>
      </c>
      <c r="C212" s="53" t="s">
        <v>512</v>
      </c>
      <c r="D212" s="36" t="s">
        <v>120</v>
      </c>
      <c r="E212" s="37">
        <v>9003.2199999999993</v>
      </c>
      <c r="F212" s="38">
        <v>7.5464524430676099E-4</v>
      </c>
      <c r="G212" s="38">
        <v>0.93735633770215898</v>
      </c>
      <c r="H212" s="39" t="s">
        <v>307</v>
      </c>
    </row>
    <row r="213" spans="1:8" ht="36" x14ac:dyDescent="0.25">
      <c r="A213" s="36">
        <v>205</v>
      </c>
      <c r="B213" s="36" t="s">
        <v>513</v>
      </c>
      <c r="C213" s="53" t="s">
        <v>514</v>
      </c>
      <c r="D213" s="36" t="s">
        <v>114</v>
      </c>
      <c r="E213" s="37">
        <v>8652.6</v>
      </c>
      <c r="F213" s="38">
        <v>7.2525645723293204E-4</v>
      </c>
      <c r="G213" s="38">
        <v>0.93808159415939196</v>
      </c>
      <c r="H213" s="39" t="s">
        <v>307</v>
      </c>
    </row>
    <row r="214" spans="1:8" ht="36" x14ac:dyDescent="0.25">
      <c r="A214" s="36">
        <v>206</v>
      </c>
      <c r="B214" s="36" t="s">
        <v>515</v>
      </c>
      <c r="C214" s="53" t="s">
        <v>516</v>
      </c>
      <c r="D214" s="36" t="s">
        <v>114</v>
      </c>
      <c r="E214" s="37">
        <v>8453.76</v>
      </c>
      <c r="F214" s="38">
        <v>7.0858979126476099E-4</v>
      </c>
      <c r="G214" s="38">
        <v>0.93879018395065605</v>
      </c>
      <c r="H214" s="39" t="s">
        <v>307</v>
      </c>
    </row>
    <row r="215" spans="1:8" ht="48" x14ac:dyDescent="0.25">
      <c r="A215" s="36">
        <v>207</v>
      </c>
      <c r="B215" s="36" t="s">
        <v>517</v>
      </c>
      <c r="C215" s="53" t="s">
        <v>518</v>
      </c>
      <c r="D215" s="36" t="s">
        <v>120</v>
      </c>
      <c r="E215" s="37">
        <v>8379.4500000000007</v>
      </c>
      <c r="F215" s="38">
        <v>7.0236116549482204E-4</v>
      </c>
      <c r="G215" s="38">
        <v>0.93949254511615099</v>
      </c>
      <c r="H215" s="39" t="s">
        <v>307</v>
      </c>
    </row>
    <row r="216" spans="1:8" ht="36" x14ac:dyDescent="0.25">
      <c r="A216" s="36">
        <v>208</v>
      </c>
      <c r="B216" s="36" t="s">
        <v>519</v>
      </c>
      <c r="C216" s="53" t="s">
        <v>520</v>
      </c>
      <c r="D216" s="36" t="s">
        <v>114</v>
      </c>
      <c r="E216" s="37">
        <v>8353.11</v>
      </c>
      <c r="F216" s="38">
        <v>7.0015336031678099E-4</v>
      </c>
      <c r="G216" s="38">
        <v>0.94019269847646803</v>
      </c>
      <c r="H216" s="39" t="s">
        <v>307</v>
      </c>
    </row>
    <row r="217" spans="1:8" ht="36" x14ac:dyDescent="0.25">
      <c r="A217" s="36">
        <v>209</v>
      </c>
      <c r="B217" s="36" t="s">
        <v>521</v>
      </c>
      <c r="C217" s="53" t="s">
        <v>522</v>
      </c>
      <c r="D217" s="36"/>
      <c r="E217" s="37">
        <v>8299.6200000000008</v>
      </c>
      <c r="F217" s="38">
        <v>6.9566985617959803E-4</v>
      </c>
      <c r="G217" s="38">
        <v>0.940888368332647</v>
      </c>
      <c r="H217" s="39" t="s">
        <v>307</v>
      </c>
    </row>
    <row r="218" spans="1:8" ht="36" x14ac:dyDescent="0.25">
      <c r="A218" s="36">
        <v>210</v>
      </c>
      <c r="B218" s="36" t="s">
        <v>523</v>
      </c>
      <c r="C218" s="53" t="s">
        <v>356</v>
      </c>
      <c r="D218" s="36" t="s">
        <v>114</v>
      </c>
      <c r="E218" s="37">
        <v>8114.51</v>
      </c>
      <c r="F218" s="38">
        <v>6.8015403171083804E-4</v>
      </c>
      <c r="G218" s="38">
        <v>0.94156852236435795</v>
      </c>
      <c r="H218" s="39" t="s">
        <v>307</v>
      </c>
    </row>
    <row r="219" spans="1:8" ht="36" x14ac:dyDescent="0.25">
      <c r="A219" s="36">
        <v>211</v>
      </c>
      <c r="B219" s="36" t="s">
        <v>524</v>
      </c>
      <c r="C219" s="53" t="s">
        <v>525</v>
      </c>
      <c r="D219" s="36" t="s">
        <v>114</v>
      </c>
      <c r="E219" s="37">
        <v>8083.78</v>
      </c>
      <c r="F219" s="38">
        <v>6.7757825900312404E-4</v>
      </c>
      <c r="G219" s="38">
        <v>0.942246100623361</v>
      </c>
      <c r="H219" s="39" t="s">
        <v>307</v>
      </c>
    </row>
    <row r="220" spans="1:8" ht="36" x14ac:dyDescent="0.25">
      <c r="A220" s="36">
        <v>212</v>
      </c>
      <c r="B220" s="36" t="s">
        <v>526</v>
      </c>
      <c r="C220" s="53" t="s">
        <v>527</v>
      </c>
      <c r="D220" s="36" t="s">
        <v>114</v>
      </c>
      <c r="E220" s="37">
        <v>8071.06</v>
      </c>
      <c r="F220" s="38">
        <v>6.7651207518138205E-4</v>
      </c>
      <c r="G220" s="38">
        <v>0.94292261269854305</v>
      </c>
      <c r="H220" s="39" t="s">
        <v>307</v>
      </c>
    </row>
    <row r="221" spans="1:8" ht="36" x14ac:dyDescent="0.25">
      <c r="A221" s="36">
        <v>213</v>
      </c>
      <c r="B221" s="36" t="s">
        <v>528</v>
      </c>
      <c r="C221" s="53" t="s">
        <v>529</v>
      </c>
      <c r="D221" s="36"/>
      <c r="E221" s="37">
        <v>7987.04</v>
      </c>
      <c r="F221" s="38">
        <v>6.6946956223305298E-4</v>
      </c>
      <c r="G221" s="38">
        <v>0.94359208226077596</v>
      </c>
      <c r="H221" s="39" t="s">
        <v>307</v>
      </c>
    </row>
    <row r="222" spans="1:8" ht="36" x14ac:dyDescent="0.25">
      <c r="A222" s="36">
        <v>214</v>
      </c>
      <c r="B222" s="36" t="s">
        <v>530</v>
      </c>
      <c r="C222" s="53" t="s">
        <v>531</v>
      </c>
      <c r="D222" s="36"/>
      <c r="E222" s="37">
        <v>7868.01</v>
      </c>
      <c r="F222" s="38">
        <v>6.5949252919044897E-4</v>
      </c>
      <c r="G222" s="38">
        <v>0.94425157478996602</v>
      </c>
      <c r="H222" s="39" t="s">
        <v>307</v>
      </c>
    </row>
    <row r="223" spans="1:8" ht="36" x14ac:dyDescent="0.25">
      <c r="A223" s="36">
        <v>215</v>
      </c>
      <c r="B223" s="36" t="s">
        <v>532</v>
      </c>
      <c r="C223" s="53" t="s">
        <v>533</v>
      </c>
      <c r="D223" s="36"/>
      <c r="E223" s="37">
        <v>7833.32</v>
      </c>
      <c r="F223" s="38">
        <v>6.5658483133068299E-4</v>
      </c>
      <c r="G223" s="38">
        <v>0.94490815962129704</v>
      </c>
      <c r="H223" s="39" t="s">
        <v>307</v>
      </c>
    </row>
    <row r="224" spans="1:8" ht="24" x14ac:dyDescent="0.25">
      <c r="A224" s="36">
        <v>216</v>
      </c>
      <c r="B224" s="36" t="s">
        <v>534</v>
      </c>
      <c r="C224" s="53" t="s">
        <v>535</v>
      </c>
      <c r="D224" s="36" t="s">
        <v>114</v>
      </c>
      <c r="E224" s="37">
        <v>7750.77</v>
      </c>
      <c r="F224" s="38">
        <v>6.49665533022131E-4</v>
      </c>
      <c r="G224" s="38">
        <v>0.94555782515431896</v>
      </c>
      <c r="H224" s="39" t="s">
        <v>307</v>
      </c>
    </row>
    <row r="225" spans="1:8" ht="48" x14ac:dyDescent="0.25">
      <c r="A225" s="36">
        <v>217</v>
      </c>
      <c r="B225" s="36" t="s">
        <v>536</v>
      </c>
      <c r="C225" s="53" t="s">
        <v>537</v>
      </c>
      <c r="D225" s="36" t="s">
        <v>114</v>
      </c>
      <c r="E225" s="37">
        <v>7747.74</v>
      </c>
      <c r="F225" s="38">
        <v>6.4941155998912204E-4</v>
      </c>
      <c r="G225" s="38">
        <v>0.94620723671430795</v>
      </c>
      <c r="H225" s="39" t="s">
        <v>307</v>
      </c>
    </row>
    <row r="226" spans="1:8" ht="36" x14ac:dyDescent="0.25">
      <c r="A226" s="36">
        <v>218</v>
      </c>
      <c r="B226" s="36" t="s">
        <v>538</v>
      </c>
      <c r="C226" s="53" t="s">
        <v>539</v>
      </c>
      <c r="D226" s="36" t="s">
        <v>114</v>
      </c>
      <c r="E226" s="37">
        <v>7704.38</v>
      </c>
      <c r="F226" s="38">
        <v>6.4577714721312195E-4</v>
      </c>
      <c r="G226" s="38">
        <v>0.94685301386152099</v>
      </c>
      <c r="H226" s="39" t="s">
        <v>307</v>
      </c>
    </row>
    <row r="227" spans="1:8" ht="36" x14ac:dyDescent="0.25">
      <c r="A227" s="36">
        <v>219</v>
      </c>
      <c r="B227" s="36" t="s">
        <v>540</v>
      </c>
      <c r="C227" s="53" t="s">
        <v>541</v>
      </c>
      <c r="D227" s="36" t="s">
        <v>114</v>
      </c>
      <c r="E227" s="37">
        <v>7667.35</v>
      </c>
      <c r="F227" s="38">
        <v>6.4267331176350701E-4</v>
      </c>
      <c r="G227" s="38">
        <v>0.94749568717328503</v>
      </c>
      <c r="H227" s="39" t="s">
        <v>307</v>
      </c>
    </row>
    <row r="228" spans="1:8" ht="24" x14ac:dyDescent="0.25">
      <c r="A228" s="36">
        <v>220</v>
      </c>
      <c r="B228" s="36" t="s">
        <v>542</v>
      </c>
      <c r="C228" s="53" t="s">
        <v>543</v>
      </c>
      <c r="D228" s="36" t="s">
        <v>114</v>
      </c>
      <c r="E228" s="37">
        <v>7558.15</v>
      </c>
      <c r="F228" s="38">
        <v>6.33520224237233E-4</v>
      </c>
      <c r="G228" s="38">
        <v>0.94812920739752204</v>
      </c>
      <c r="H228" s="39" t="s">
        <v>307</v>
      </c>
    </row>
    <row r="229" spans="1:8" x14ac:dyDescent="0.25">
      <c r="A229" s="36">
        <v>221</v>
      </c>
      <c r="B229" s="36" t="s">
        <v>544</v>
      </c>
      <c r="C229" s="53" t="s">
        <v>545</v>
      </c>
      <c r="D229" s="36" t="s">
        <v>114</v>
      </c>
      <c r="E229" s="37">
        <v>7490.66</v>
      </c>
      <c r="F229" s="38">
        <v>6.2786324734027195E-4</v>
      </c>
      <c r="G229" s="38">
        <v>0.94875707064486203</v>
      </c>
      <c r="H229" s="39" t="s">
        <v>307</v>
      </c>
    </row>
    <row r="230" spans="1:8" ht="36" x14ac:dyDescent="0.25">
      <c r="A230" s="36">
        <v>222</v>
      </c>
      <c r="B230" s="36" t="s">
        <v>546</v>
      </c>
      <c r="C230" s="53" t="s">
        <v>547</v>
      </c>
      <c r="D230" s="36" t="s">
        <v>114</v>
      </c>
      <c r="E230" s="37">
        <v>7470.54</v>
      </c>
      <c r="F230" s="38">
        <v>6.2617679934550395E-4</v>
      </c>
      <c r="G230" s="38">
        <v>0.94938324744420799</v>
      </c>
      <c r="H230" s="39" t="s">
        <v>307</v>
      </c>
    </row>
    <row r="231" spans="1:8" ht="36" x14ac:dyDescent="0.25">
      <c r="A231" s="40">
        <v>223</v>
      </c>
      <c r="B231" s="40" t="s">
        <v>548</v>
      </c>
      <c r="C231" s="54" t="s">
        <v>549</v>
      </c>
      <c r="D231" s="40" t="s">
        <v>120</v>
      </c>
      <c r="E231" s="41">
        <v>7446.67</v>
      </c>
      <c r="F231" s="42">
        <v>6.2417602829008105E-4</v>
      </c>
      <c r="G231" s="42">
        <v>0.950007423472498</v>
      </c>
      <c r="H231" s="43" t="s">
        <v>550</v>
      </c>
    </row>
    <row r="232" spans="1:8" ht="36" x14ac:dyDescent="0.25">
      <c r="A232" s="40">
        <v>224</v>
      </c>
      <c r="B232" s="40" t="s">
        <v>551</v>
      </c>
      <c r="C232" s="54" t="s">
        <v>552</v>
      </c>
      <c r="D232" s="40" t="s">
        <v>114</v>
      </c>
      <c r="E232" s="41">
        <v>7413.42</v>
      </c>
      <c r="F232" s="42">
        <v>6.2138903048560696E-4</v>
      </c>
      <c r="G232" s="42">
        <v>0.95062881250298303</v>
      </c>
      <c r="H232" s="43" t="s">
        <v>550</v>
      </c>
    </row>
    <row r="233" spans="1:8" ht="36" x14ac:dyDescent="0.25">
      <c r="A233" s="40">
        <v>225</v>
      </c>
      <c r="B233" s="40" t="s">
        <v>553</v>
      </c>
      <c r="C233" s="54" t="s">
        <v>554</v>
      </c>
      <c r="D233" s="40" t="s">
        <v>114</v>
      </c>
      <c r="E233" s="41">
        <v>7377.81</v>
      </c>
      <c r="F233" s="42">
        <v>6.1840421870162704E-4</v>
      </c>
      <c r="G233" s="42">
        <v>0.951247216721685</v>
      </c>
      <c r="H233" s="43" t="s">
        <v>550</v>
      </c>
    </row>
    <row r="234" spans="1:8" x14ac:dyDescent="0.25">
      <c r="A234" s="40">
        <v>226</v>
      </c>
      <c r="B234" s="40" t="s">
        <v>555</v>
      </c>
      <c r="C234" s="54" t="s">
        <v>556</v>
      </c>
      <c r="D234" s="40" t="s">
        <v>174</v>
      </c>
      <c r="E234" s="41">
        <v>7343.78</v>
      </c>
      <c r="F234" s="42">
        <v>6.1555184170053597E-4</v>
      </c>
      <c r="G234" s="42">
        <v>0.95186276856338603</v>
      </c>
      <c r="H234" s="43" t="s">
        <v>550</v>
      </c>
    </row>
    <row r="235" spans="1:8" ht="36" x14ac:dyDescent="0.25">
      <c r="A235" s="40">
        <v>227</v>
      </c>
      <c r="B235" s="40" t="s">
        <v>557</v>
      </c>
      <c r="C235" s="54" t="s">
        <v>558</v>
      </c>
      <c r="D235" s="40" t="s">
        <v>114</v>
      </c>
      <c r="E235" s="41">
        <v>7314.33</v>
      </c>
      <c r="F235" s="42">
        <v>6.1308335793085905E-4</v>
      </c>
      <c r="G235" s="42">
        <v>0.95247585192131601</v>
      </c>
      <c r="H235" s="43" t="s">
        <v>550</v>
      </c>
    </row>
    <row r="236" spans="1:8" ht="24" x14ac:dyDescent="0.25">
      <c r="A236" s="40">
        <v>228</v>
      </c>
      <c r="B236" s="40" t="s">
        <v>559</v>
      </c>
      <c r="C236" s="54" t="s">
        <v>560</v>
      </c>
      <c r="D236" s="40" t="s">
        <v>174</v>
      </c>
      <c r="E236" s="41">
        <v>7126.3</v>
      </c>
      <c r="F236" s="42">
        <v>5.9732278057220297E-4</v>
      </c>
      <c r="G236" s="42">
        <v>0.95307317470188901</v>
      </c>
      <c r="H236" s="43" t="s">
        <v>550</v>
      </c>
    </row>
    <row r="237" spans="1:8" ht="48" x14ac:dyDescent="0.25">
      <c r="A237" s="40">
        <v>229</v>
      </c>
      <c r="B237" s="40" t="s">
        <v>561</v>
      </c>
      <c r="C237" s="54" t="s">
        <v>562</v>
      </c>
      <c r="D237" s="40" t="s">
        <v>120</v>
      </c>
      <c r="E237" s="41">
        <v>6888.1</v>
      </c>
      <c r="F237" s="42">
        <v>5.7735697975939699E-4</v>
      </c>
      <c r="G237" s="42">
        <v>0.95365053168164804</v>
      </c>
      <c r="H237" s="43" t="s">
        <v>550</v>
      </c>
    </row>
    <row r="238" spans="1:8" ht="48" x14ac:dyDescent="0.25">
      <c r="A238" s="40">
        <v>230</v>
      </c>
      <c r="B238" s="40" t="s">
        <v>563</v>
      </c>
      <c r="C238" s="54" t="s">
        <v>564</v>
      </c>
      <c r="D238" s="40" t="s">
        <v>120</v>
      </c>
      <c r="E238" s="41">
        <v>6783.32</v>
      </c>
      <c r="F238" s="42">
        <v>5.6857437434728198E-4</v>
      </c>
      <c r="G238" s="42">
        <v>0.95421910605599503</v>
      </c>
      <c r="H238" s="43" t="s">
        <v>550</v>
      </c>
    </row>
    <row r="239" spans="1:8" ht="24" x14ac:dyDescent="0.25">
      <c r="A239" s="40">
        <v>231</v>
      </c>
      <c r="B239" s="40" t="s">
        <v>565</v>
      </c>
      <c r="C239" s="54" t="s">
        <v>566</v>
      </c>
      <c r="D239" s="40" t="s">
        <v>114</v>
      </c>
      <c r="E239" s="41">
        <v>6769.8</v>
      </c>
      <c r="F239" s="42">
        <v>5.6744113493926703E-4</v>
      </c>
      <c r="G239" s="42">
        <v>0.95478654719093503</v>
      </c>
      <c r="H239" s="43" t="s">
        <v>550</v>
      </c>
    </row>
    <row r="240" spans="1:8" ht="36" x14ac:dyDescent="0.25">
      <c r="A240" s="40">
        <v>232</v>
      </c>
      <c r="B240" s="40" t="s">
        <v>567</v>
      </c>
      <c r="C240" s="54" t="s">
        <v>568</v>
      </c>
      <c r="D240" s="40" t="s">
        <v>114</v>
      </c>
      <c r="E240" s="41">
        <v>6704.63</v>
      </c>
      <c r="F240" s="42">
        <v>5.6197861924249699E-4</v>
      </c>
      <c r="G240" s="42">
        <v>0.95534852581017704</v>
      </c>
      <c r="H240" s="43" t="s">
        <v>550</v>
      </c>
    </row>
    <row r="241" spans="1:8" ht="36" x14ac:dyDescent="0.25">
      <c r="A241" s="40">
        <v>233</v>
      </c>
      <c r="B241" s="40" t="s">
        <v>569</v>
      </c>
      <c r="C241" s="54" t="s">
        <v>570</v>
      </c>
      <c r="D241" s="40" t="s">
        <v>114</v>
      </c>
      <c r="E241" s="41">
        <v>6697.6</v>
      </c>
      <c r="F241" s="42">
        <v>5.6138936827812298E-4</v>
      </c>
      <c r="G241" s="42">
        <v>0.95590991517845503</v>
      </c>
      <c r="H241" s="43" t="s">
        <v>550</v>
      </c>
    </row>
    <row r="242" spans="1:8" ht="36" x14ac:dyDescent="0.25">
      <c r="A242" s="40">
        <v>234</v>
      </c>
      <c r="B242" s="40" t="s">
        <v>571</v>
      </c>
      <c r="C242" s="54" t="s">
        <v>572</v>
      </c>
      <c r="D242" s="40" t="s">
        <v>114</v>
      </c>
      <c r="E242" s="41">
        <v>6622.18</v>
      </c>
      <c r="F242" s="42">
        <v>5.55067702882229E-4</v>
      </c>
      <c r="G242" s="42">
        <v>0.95646498288133797</v>
      </c>
      <c r="H242" s="43" t="s">
        <v>550</v>
      </c>
    </row>
    <row r="243" spans="1:8" ht="24" x14ac:dyDescent="0.25">
      <c r="A243" s="40">
        <v>235</v>
      </c>
      <c r="B243" s="40" t="s">
        <v>573</v>
      </c>
      <c r="C243" s="54" t="s">
        <v>574</v>
      </c>
      <c r="D243" s="40" t="s">
        <v>174</v>
      </c>
      <c r="E243" s="41">
        <v>6594.47</v>
      </c>
      <c r="F243" s="42">
        <v>5.5274506501269596E-4</v>
      </c>
      <c r="G243" s="42">
        <v>0.95701772794634998</v>
      </c>
      <c r="H243" s="43" t="s">
        <v>550</v>
      </c>
    </row>
    <row r="244" spans="1:8" ht="24" x14ac:dyDescent="0.25">
      <c r="A244" s="40">
        <v>236</v>
      </c>
      <c r="B244" s="40" t="s">
        <v>575</v>
      </c>
      <c r="C244" s="54" t="s">
        <v>576</v>
      </c>
      <c r="D244" s="40" t="s">
        <v>114</v>
      </c>
      <c r="E244" s="41">
        <v>6593.69</v>
      </c>
      <c r="F244" s="42">
        <v>5.5267968581607996E-4</v>
      </c>
      <c r="G244" s="42">
        <v>0.95757040763216605</v>
      </c>
      <c r="H244" s="43" t="s">
        <v>550</v>
      </c>
    </row>
    <row r="245" spans="1:8" ht="24" x14ac:dyDescent="0.25">
      <c r="A245" s="40">
        <v>237</v>
      </c>
      <c r="B245" s="40" t="s">
        <v>577</v>
      </c>
      <c r="C245" s="54" t="s">
        <v>578</v>
      </c>
      <c r="D245" s="40" t="s">
        <v>114</v>
      </c>
      <c r="E245" s="41">
        <v>6572.77</v>
      </c>
      <c r="F245" s="42">
        <v>5.5092618223503899E-4</v>
      </c>
      <c r="G245" s="42">
        <v>0.95812133381440101</v>
      </c>
      <c r="H245" s="43" t="s">
        <v>550</v>
      </c>
    </row>
    <row r="246" spans="1:8" ht="24" x14ac:dyDescent="0.25">
      <c r="A246" s="40">
        <v>238</v>
      </c>
      <c r="B246" s="40" t="s">
        <v>579</v>
      </c>
      <c r="C246" s="54" t="s">
        <v>580</v>
      </c>
      <c r="D246" s="40" t="s">
        <v>114</v>
      </c>
      <c r="E246" s="41">
        <v>6537.35</v>
      </c>
      <c r="F246" s="42">
        <v>5.4795729615279897E-4</v>
      </c>
      <c r="G246" s="42">
        <v>0.95866929111055399</v>
      </c>
      <c r="H246" s="43" t="s">
        <v>550</v>
      </c>
    </row>
    <row r="247" spans="1:8" ht="24" x14ac:dyDescent="0.25">
      <c r="A247" s="40">
        <v>239</v>
      </c>
      <c r="B247" s="40" t="s">
        <v>581</v>
      </c>
      <c r="C247" s="54" t="s">
        <v>582</v>
      </c>
      <c r="D247" s="40" t="s">
        <v>174</v>
      </c>
      <c r="E247" s="41">
        <v>6534.06</v>
      </c>
      <c r="F247" s="42">
        <v>5.4768153005425098E-4</v>
      </c>
      <c r="G247" s="42">
        <v>0.95921697264060801</v>
      </c>
      <c r="H247" s="43" t="s">
        <v>550</v>
      </c>
    </row>
    <row r="248" spans="1:8" ht="36" x14ac:dyDescent="0.25">
      <c r="A248" s="40">
        <v>240</v>
      </c>
      <c r="B248" s="40" t="s">
        <v>583</v>
      </c>
      <c r="C248" s="54" t="s">
        <v>584</v>
      </c>
      <c r="D248" s="40" t="s">
        <v>114</v>
      </c>
      <c r="E248" s="41">
        <v>6512.58</v>
      </c>
      <c r="F248" s="42">
        <v>5.4588108756281899E-4</v>
      </c>
      <c r="G248" s="42">
        <v>0.95976285372817105</v>
      </c>
      <c r="H248" s="43" t="s">
        <v>550</v>
      </c>
    </row>
    <row r="249" spans="1:8" ht="36" x14ac:dyDescent="0.25">
      <c r="A249" s="40">
        <v>241</v>
      </c>
      <c r="B249" s="40" t="s">
        <v>585</v>
      </c>
      <c r="C249" s="54" t="s">
        <v>257</v>
      </c>
      <c r="D249" s="40"/>
      <c r="E249" s="41">
        <v>6443.75</v>
      </c>
      <c r="F249" s="42">
        <v>5.4011179255884995E-4</v>
      </c>
      <c r="G249" s="42">
        <v>0.96030296552073002</v>
      </c>
      <c r="H249" s="43" t="s">
        <v>550</v>
      </c>
    </row>
    <row r="250" spans="1:8" ht="36" x14ac:dyDescent="0.25">
      <c r="A250" s="40">
        <v>242</v>
      </c>
      <c r="B250" s="40" t="s">
        <v>586</v>
      </c>
      <c r="C250" s="54" t="s">
        <v>587</v>
      </c>
      <c r="D250" s="40" t="s">
        <v>114</v>
      </c>
      <c r="E250" s="41">
        <v>6297.52</v>
      </c>
      <c r="F250" s="42">
        <v>5.2785486958296197E-4</v>
      </c>
      <c r="G250" s="42">
        <v>0.96083082039031298</v>
      </c>
      <c r="H250" s="43" t="s">
        <v>550</v>
      </c>
    </row>
    <row r="251" spans="1:8" ht="24" x14ac:dyDescent="0.25">
      <c r="A251" s="40">
        <v>243</v>
      </c>
      <c r="B251" s="40" t="s">
        <v>588</v>
      </c>
      <c r="C251" s="54" t="s">
        <v>589</v>
      </c>
      <c r="D251" s="40" t="s">
        <v>114</v>
      </c>
      <c r="E251" s="41">
        <v>6194.82</v>
      </c>
      <c r="F251" s="42">
        <v>5.19246608695157E-4</v>
      </c>
      <c r="G251" s="42">
        <v>0.96135006699900805</v>
      </c>
      <c r="H251" s="43" t="s">
        <v>550</v>
      </c>
    </row>
    <row r="252" spans="1:8" ht="36" x14ac:dyDescent="0.25">
      <c r="A252" s="40">
        <v>244</v>
      </c>
      <c r="B252" s="40" t="s">
        <v>590</v>
      </c>
      <c r="C252" s="54" t="s">
        <v>591</v>
      </c>
      <c r="D252" s="40" t="s">
        <v>120</v>
      </c>
      <c r="E252" s="41">
        <v>6072.52</v>
      </c>
      <c r="F252" s="42">
        <v>5.08995485943661E-4</v>
      </c>
      <c r="G252" s="42">
        <v>0.96185906248495201</v>
      </c>
      <c r="H252" s="43" t="s">
        <v>550</v>
      </c>
    </row>
    <row r="253" spans="1:8" ht="24" x14ac:dyDescent="0.25">
      <c r="A253" s="40">
        <v>245</v>
      </c>
      <c r="B253" s="40" t="s">
        <v>592</v>
      </c>
      <c r="C253" s="54" t="s">
        <v>593</v>
      </c>
      <c r="D253" s="40"/>
      <c r="E253" s="41">
        <v>6071.02</v>
      </c>
      <c r="F253" s="42">
        <v>5.0886975671939896E-4</v>
      </c>
      <c r="G253" s="42">
        <v>0.96236793224167105</v>
      </c>
      <c r="H253" s="43" t="s">
        <v>550</v>
      </c>
    </row>
    <row r="254" spans="1:8" ht="36" x14ac:dyDescent="0.25">
      <c r="A254" s="40">
        <v>246</v>
      </c>
      <c r="B254" s="40" t="s">
        <v>594</v>
      </c>
      <c r="C254" s="54" t="s">
        <v>595</v>
      </c>
      <c r="D254" s="40" t="s">
        <v>114</v>
      </c>
      <c r="E254" s="41">
        <v>6006.47</v>
      </c>
      <c r="F254" s="42">
        <v>5.0345920910199098E-4</v>
      </c>
      <c r="G254" s="42">
        <v>0.96287139145077305</v>
      </c>
      <c r="H254" s="43" t="s">
        <v>550</v>
      </c>
    </row>
    <row r="255" spans="1:8" ht="36" x14ac:dyDescent="0.25">
      <c r="A255" s="40">
        <v>247</v>
      </c>
      <c r="B255" s="40" t="s">
        <v>596</v>
      </c>
      <c r="C255" s="54" t="s">
        <v>597</v>
      </c>
      <c r="D255" s="40" t="s">
        <v>120</v>
      </c>
      <c r="E255" s="41">
        <v>5977.97</v>
      </c>
      <c r="F255" s="42">
        <v>5.0107035384101297E-4</v>
      </c>
      <c r="G255" s="42">
        <v>0.963372461804614</v>
      </c>
      <c r="H255" s="43" t="s">
        <v>550</v>
      </c>
    </row>
    <row r="256" spans="1:8" ht="36" x14ac:dyDescent="0.25">
      <c r="A256" s="40">
        <v>248</v>
      </c>
      <c r="B256" s="40" t="s">
        <v>598</v>
      </c>
      <c r="C256" s="54" t="s">
        <v>599</v>
      </c>
      <c r="D256" s="40" t="s">
        <v>114</v>
      </c>
      <c r="E256" s="41">
        <v>5673.68</v>
      </c>
      <c r="F256" s="42">
        <v>4.7556492340722302E-4</v>
      </c>
      <c r="G256" s="42">
        <v>0.96384802672802194</v>
      </c>
      <c r="H256" s="43" t="s">
        <v>550</v>
      </c>
    </row>
    <row r="257" spans="1:8" ht="48" x14ac:dyDescent="0.25">
      <c r="A257" s="40">
        <v>249</v>
      </c>
      <c r="B257" s="40" t="s">
        <v>600</v>
      </c>
      <c r="C257" s="54" t="s">
        <v>601</v>
      </c>
      <c r="D257" s="40"/>
      <c r="E257" s="41">
        <v>5660.1</v>
      </c>
      <c r="F257" s="42">
        <v>4.7442665483023801E-4</v>
      </c>
      <c r="G257" s="42">
        <v>0.96432245338285205</v>
      </c>
      <c r="H257" s="43" t="s">
        <v>550</v>
      </c>
    </row>
    <row r="258" spans="1:8" ht="36" x14ac:dyDescent="0.25">
      <c r="A258" s="40">
        <v>250</v>
      </c>
      <c r="B258" s="40" t="s">
        <v>602</v>
      </c>
      <c r="C258" s="54" t="s">
        <v>603</v>
      </c>
      <c r="D258" s="40" t="s">
        <v>114</v>
      </c>
      <c r="E258" s="41">
        <v>5657.97</v>
      </c>
      <c r="F258" s="42">
        <v>4.7424811933178602E-4</v>
      </c>
      <c r="G258" s="42">
        <v>0.964796701502184</v>
      </c>
      <c r="H258" s="43" t="s">
        <v>550</v>
      </c>
    </row>
    <row r="259" spans="1:8" ht="36" x14ac:dyDescent="0.25">
      <c r="A259" s="40">
        <v>251</v>
      </c>
      <c r="B259" s="40" t="s">
        <v>604</v>
      </c>
      <c r="C259" s="54" t="s">
        <v>605</v>
      </c>
      <c r="D259" s="40"/>
      <c r="E259" s="41">
        <v>5591.4</v>
      </c>
      <c r="F259" s="42">
        <v>4.6866825635903799E-4</v>
      </c>
      <c r="G259" s="42">
        <v>0.96526536975854305</v>
      </c>
      <c r="H259" s="43" t="s">
        <v>550</v>
      </c>
    </row>
    <row r="260" spans="1:8" ht="48" x14ac:dyDescent="0.25">
      <c r="A260" s="40">
        <v>252</v>
      </c>
      <c r="B260" s="40" t="s">
        <v>606</v>
      </c>
      <c r="C260" s="54" t="s">
        <v>607</v>
      </c>
      <c r="D260" s="40" t="s">
        <v>120</v>
      </c>
      <c r="E260" s="41">
        <v>5514.46</v>
      </c>
      <c r="F260" s="42">
        <v>4.6221918534922603E-4</v>
      </c>
      <c r="G260" s="42">
        <v>0.96572758894389199</v>
      </c>
      <c r="H260" s="43" t="s">
        <v>550</v>
      </c>
    </row>
    <row r="261" spans="1:8" ht="36" x14ac:dyDescent="0.25">
      <c r="A261" s="40">
        <v>253</v>
      </c>
      <c r="B261" s="40" t="s">
        <v>608</v>
      </c>
      <c r="C261" s="54" t="s">
        <v>609</v>
      </c>
      <c r="D261" s="40" t="s">
        <v>114</v>
      </c>
      <c r="E261" s="41">
        <v>5485.95</v>
      </c>
      <c r="F261" s="42">
        <v>4.5982949189342002E-4</v>
      </c>
      <c r="G261" s="42">
        <v>0.96618741843578504</v>
      </c>
      <c r="H261" s="43" t="s">
        <v>550</v>
      </c>
    </row>
    <row r="262" spans="1:8" ht="24" x14ac:dyDescent="0.25">
      <c r="A262" s="40">
        <v>254</v>
      </c>
      <c r="B262" s="40" t="s">
        <v>610</v>
      </c>
      <c r="C262" s="54" t="s">
        <v>566</v>
      </c>
      <c r="D262" s="40" t="s">
        <v>114</v>
      </c>
      <c r="E262" s="41">
        <v>5265.4</v>
      </c>
      <c r="F262" s="42">
        <v>4.4134310495276303E-4</v>
      </c>
      <c r="G262" s="42">
        <v>0.96662876154073796</v>
      </c>
      <c r="H262" s="43" t="s">
        <v>550</v>
      </c>
    </row>
    <row r="263" spans="1:8" ht="36" x14ac:dyDescent="0.25">
      <c r="A263" s="40">
        <v>255</v>
      </c>
      <c r="B263" s="40" t="s">
        <v>611</v>
      </c>
      <c r="C263" s="54" t="s">
        <v>196</v>
      </c>
      <c r="D263" s="40" t="s">
        <v>114</v>
      </c>
      <c r="E263" s="41">
        <v>5206.0200000000004</v>
      </c>
      <c r="F263" s="42">
        <v>4.3636590406164502E-4</v>
      </c>
      <c r="G263" s="42">
        <v>0.9670651274448</v>
      </c>
      <c r="H263" s="43" t="s">
        <v>550</v>
      </c>
    </row>
    <row r="264" spans="1:8" ht="48" x14ac:dyDescent="0.25">
      <c r="A264" s="40">
        <v>256</v>
      </c>
      <c r="B264" s="40" t="s">
        <v>612</v>
      </c>
      <c r="C264" s="54" t="s">
        <v>613</v>
      </c>
      <c r="D264" s="40" t="s">
        <v>120</v>
      </c>
      <c r="E264" s="41">
        <v>5205.26</v>
      </c>
      <c r="F264" s="42">
        <v>4.36302201254686E-4</v>
      </c>
      <c r="G264" s="42">
        <v>0.96750142964605401</v>
      </c>
      <c r="H264" s="43" t="s">
        <v>550</v>
      </c>
    </row>
    <row r="265" spans="1:8" ht="24" x14ac:dyDescent="0.25">
      <c r="A265" s="40">
        <v>257</v>
      </c>
      <c r="B265" s="40" t="s">
        <v>614</v>
      </c>
      <c r="C265" s="54" t="s">
        <v>615</v>
      </c>
      <c r="D265" s="40" t="s">
        <v>114</v>
      </c>
      <c r="E265" s="41">
        <v>5127.42</v>
      </c>
      <c r="F265" s="42">
        <v>4.2977769271031598E-4</v>
      </c>
      <c r="G265" s="42">
        <v>0.96793120733876503</v>
      </c>
      <c r="H265" s="43" t="s">
        <v>550</v>
      </c>
    </row>
    <row r="266" spans="1:8" ht="36" x14ac:dyDescent="0.25">
      <c r="A266" s="40">
        <v>258</v>
      </c>
      <c r="B266" s="40" t="s">
        <v>616</v>
      </c>
      <c r="C266" s="54" t="s">
        <v>617</v>
      </c>
      <c r="D266" s="40" t="s">
        <v>114</v>
      </c>
      <c r="E266" s="41">
        <v>5017.53</v>
      </c>
      <c r="F266" s="42">
        <v>4.2056676974088202E-4</v>
      </c>
      <c r="G266" s="42">
        <v>0.96835177410850604</v>
      </c>
      <c r="H266" s="43" t="s">
        <v>550</v>
      </c>
    </row>
    <row r="267" spans="1:8" ht="24" x14ac:dyDescent="0.25">
      <c r="A267" s="40">
        <v>259</v>
      </c>
      <c r="B267" s="40" t="s">
        <v>618</v>
      </c>
      <c r="C267" s="54" t="s">
        <v>619</v>
      </c>
      <c r="D267" s="40"/>
      <c r="E267" s="41">
        <v>4994.6400000000003</v>
      </c>
      <c r="F267" s="42">
        <v>4.1864814177864398E-4</v>
      </c>
      <c r="G267" s="42">
        <v>0.96877042225028398</v>
      </c>
      <c r="H267" s="43" t="s">
        <v>550</v>
      </c>
    </row>
    <row r="268" spans="1:8" ht="36" x14ac:dyDescent="0.25">
      <c r="A268" s="40">
        <v>260</v>
      </c>
      <c r="B268" s="40" t="s">
        <v>620</v>
      </c>
      <c r="C268" s="54" t="s">
        <v>621</v>
      </c>
      <c r="D268" s="40" t="s">
        <v>114</v>
      </c>
      <c r="E268" s="41">
        <v>4956.16</v>
      </c>
      <c r="F268" s="42">
        <v>4.15422768078909E-4</v>
      </c>
      <c r="G268" s="42">
        <v>0.96918584501836302</v>
      </c>
      <c r="H268" s="43" t="s">
        <v>550</v>
      </c>
    </row>
    <row r="269" spans="1:8" ht="36" x14ac:dyDescent="0.25">
      <c r="A269" s="40">
        <v>261</v>
      </c>
      <c r="B269" s="40" t="s">
        <v>622</v>
      </c>
      <c r="C269" s="54" t="s">
        <v>623</v>
      </c>
      <c r="D269" s="40" t="s">
        <v>114</v>
      </c>
      <c r="E269" s="41">
        <v>4951.2</v>
      </c>
      <c r="F269" s="42">
        <v>4.1500702344401599E-4</v>
      </c>
      <c r="G269" s="42">
        <v>0.96960085204180702</v>
      </c>
      <c r="H269" s="43" t="s">
        <v>550</v>
      </c>
    </row>
    <row r="270" spans="1:8" ht="36" x14ac:dyDescent="0.25">
      <c r="A270" s="40">
        <v>262</v>
      </c>
      <c r="B270" s="40" t="s">
        <v>624</v>
      </c>
      <c r="C270" s="54" t="s">
        <v>625</v>
      </c>
      <c r="D270" s="40" t="s">
        <v>120</v>
      </c>
      <c r="E270" s="41">
        <v>4919.91</v>
      </c>
      <c r="F270" s="42">
        <v>4.1238431182591103E-4</v>
      </c>
      <c r="G270" s="42">
        <v>0.97001323635363301</v>
      </c>
      <c r="H270" s="43" t="s">
        <v>550</v>
      </c>
    </row>
    <row r="271" spans="1:8" ht="24" x14ac:dyDescent="0.25">
      <c r="A271" s="40">
        <v>263</v>
      </c>
      <c r="B271" s="40" t="s">
        <v>626</v>
      </c>
      <c r="C271" s="54" t="s">
        <v>627</v>
      </c>
      <c r="D271" s="40"/>
      <c r="E271" s="41">
        <v>4846.0200000000004</v>
      </c>
      <c r="F271" s="42">
        <v>4.0619089023876401E-4</v>
      </c>
      <c r="G271" s="42">
        <v>0.97041942724387198</v>
      </c>
      <c r="H271" s="43" t="s">
        <v>550</v>
      </c>
    </row>
    <row r="272" spans="1:8" ht="36" x14ac:dyDescent="0.25">
      <c r="A272" s="40">
        <v>264</v>
      </c>
      <c r="B272" s="40" t="s">
        <v>628</v>
      </c>
      <c r="C272" s="54" t="s">
        <v>629</v>
      </c>
      <c r="D272" s="40" t="s">
        <v>114</v>
      </c>
      <c r="E272" s="41">
        <v>4837.1400000000003</v>
      </c>
      <c r="F272" s="42">
        <v>4.0544657323113298E-4</v>
      </c>
      <c r="G272" s="42">
        <v>0.97082487381710303</v>
      </c>
      <c r="H272" s="43" t="s">
        <v>550</v>
      </c>
    </row>
    <row r="273" spans="1:8" ht="36" x14ac:dyDescent="0.25">
      <c r="A273" s="40">
        <v>265</v>
      </c>
      <c r="B273" s="40" t="s">
        <v>630</v>
      </c>
      <c r="C273" s="54" t="s">
        <v>631</v>
      </c>
      <c r="D273" s="40" t="s">
        <v>114</v>
      </c>
      <c r="E273" s="41">
        <v>4704.4799999999996</v>
      </c>
      <c r="F273" s="42">
        <v>3.9432708063740201E-4</v>
      </c>
      <c r="G273" s="42">
        <v>0.97121920089774005</v>
      </c>
      <c r="H273" s="43" t="s">
        <v>550</v>
      </c>
    </row>
    <row r="274" spans="1:8" ht="24" x14ac:dyDescent="0.25">
      <c r="A274" s="40">
        <v>266</v>
      </c>
      <c r="B274" s="40" t="s">
        <v>632</v>
      </c>
      <c r="C274" s="54" t="s">
        <v>633</v>
      </c>
      <c r="D274" s="40"/>
      <c r="E274" s="41">
        <v>4660.04</v>
      </c>
      <c r="F274" s="42">
        <v>3.90602142819933E-4</v>
      </c>
      <c r="G274" s="42">
        <v>0.97160980304055999</v>
      </c>
      <c r="H274" s="43" t="s">
        <v>550</v>
      </c>
    </row>
    <row r="275" spans="1:8" ht="36" x14ac:dyDescent="0.25">
      <c r="A275" s="40">
        <v>267</v>
      </c>
      <c r="B275" s="40" t="s">
        <v>634</v>
      </c>
      <c r="C275" s="54" t="s">
        <v>635</v>
      </c>
      <c r="D275" s="40" t="s">
        <v>114</v>
      </c>
      <c r="E275" s="41">
        <v>4581.6000000000004</v>
      </c>
      <c r="F275" s="42">
        <v>3.8402734258585899E-4</v>
      </c>
      <c r="G275" s="42">
        <v>0.97199383038314602</v>
      </c>
      <c r="H275" s="43" t="s">
        <v>550</v>
      </c>
    </row>
    <row r="276" spans="1:8" ht="24" x14ac:dyDescent="0.25">
      <c r="A276" s="40">
        <v>268</v>
      </c>
      <c r="B276" s="40" t="s">
        <v>636</v>
      </c>
      <c r="C276" s="54" t="s">
        <v>637</v>
      </c>
      <c r="D276" s="40" t="s">
        <v>114</v>
      </c>
      <c r="E276" s="41">
        <v>4547.5</v>
      </c>
      <c r="F276" s="42">
        <v>3.8116909822096901E-4</v>
      </c>
      <c r="G276" s="42">
        <v>0.97237499948136696</v>
      </c>
      <c r="H276" s="43" t="s">
        <v>550</v>
      </c>
    </row>
    <row r="277" spans="1:8" ht="48" x14ac:dyDescent="0.25">
      <c r="A277" s="40">
        <v>269</v>
      </c>
      <c r="B277" s="40" t="s">
        <v>638</v>
      </c>
      <c r="C277" s="54" t="s">
        <v>639</v>
      </c>
      <c r="D277" s="40" t="s">
        <v>120</v>
      </c>
      <c r="E277" s="41">
        <v>4438.3999999999996</v>
      </c>
      <c r="F277" s="42">
        <v>3.7202439264298002E-4</v>
      </c>
      <c r="G277" s="42">
        <v>0.97274702387401002</v>
      </c>
      <c r="H277" s="43" t="s">
        <v>550</v>
      </c>
    </row>
    <row r="278" spans="1:8" ht="24" x14ac:dyDescent="0.25">
      <c r="A278" s="40">
        <v>270</v>
      </c>
      <c r="B278" s="40" t="s">
        <v>640</v>
      </c>
      <c r="C278" s="54" t="s">
        <v>641</v>
      </c>
      <c r="D278" s="40" t="s">
        <v>114</v>
      </c>
      <c r="E278" s="41">
        <v>4365.1899999999996</v>
      </c>
      <c r="F278" s="42">
        <v>3.65887968304165E-4</v>
      </c>
      <c r="G278" s="42">
        <v>0.97311291184231397</v>
      </c>
      <c r="H278" s="43" t="s">
        <v>550</v>
      </c>
    </row>
    <row r="279" spans="1:8" ht="24" x14ac:dyDescent="0.25">
      <c r="A279" s="40">
        <v>271</v>
      </c>
      <c r="B279" s="40" t="s">
        <v>642</v>
      </c>
      <c r="C279" s="54" t="s">
        <v>643</v>
      </c>
      <c r="D279" s="40"/>
      <c r="E279" s="41">
        <v>4356.8</v>
      </c>
      <c r="F279" s="42">
        <v>3.6518472284312699E-4</v>
      </c>
      <c r="G279" s="42">
        <v>0.97347809656515705</v>
      </c>
      <c r="H279" s="43" t="s">
        <v>550</v>
      </c>
    </row>
    <row r="280" spans="1:8" ht="24" x14ac:dyDescent="0.25">
      <c r="A280" s="40">
        <v>272</v>
      </c>
      <c r="B280" s="40" t="s">
        <v>644</v>
      </c>
      <c r="C280" s="54" t="s">
        <v>645</v>
      </c>
      <c r="D280" s="40" t="s">
        <v>114</v>
      </c>
      <c r="E280" s="41">
        <v>4352.3900000000003</v>
      </c>
      <c r="F280" s="42">
        <v>3.6481507892379599E-4</v>
      </c>
      <c r="G280" s="42">
        <v>0.97384291164408099</v>
      </c>
      <c r="H280" s="43" t="s">
        <v>550</v>
      </c>
    </row>
    <row r="281" spans="1:8" ht="36" x14ac:dyDescent="0.25">
      <c r="A281" s="40">
        <v>273</v>
      </c>
      <c r="B281" s="40" t="s">
        <v>646</v>
      </c>
      <c r="C281" s="54" t="s">
        <v>647</v>
      </c>
      <c r="D281" s="40" t="s">
        <v>114</v>
      </c>
      <c r="E281" s="41">
        <v>4266.92</v>
      </c>
      <c r="F281" s="42">
        <v>3.5765102772534801E-4</v>
      </c>
      <c r="G281" s="42">
        <v>0.97420056267180599</v>
      </c>
      <c r="H281" s="43" t="s">
        <v>550</v>
      </c>
    </row>
    <row r="282" spans="1:8" ht="36" x14ac:dyDescent="0.25">
      <c r="A282" s="40">
        <v>274</v>
      </c>
      <c r="B282" s="40" t="s">
        <v>648</v>
      </c>
      <c r="C282" s="54" t="s">
        <v>649</v>
      </c>
      <c r="D282" s="40" t="s">
        <v>114</v>
      </c>
      <c r="E282" s="41">
        <v>4240.62</v>
      </c>
      <c r="F282" s="42">
        <v>3.5544657532661999E-4</v>
      </c>
      <c r="G282" s="42">
        <v>0.97455600924713304</v>
      </c>
      <c r="H282" s="43" t="s">
        <v>550</v>
      </c>
    </row>
    <row r="283" spans="1:8" ht="48" x14ac:dyDescent="0.25">
      <c r="A283" s="40">
        <v>275</v>
      </c>
      <c r="B283" s="40" t="s">
        <v>650</v>
      </c>
      <c r="C283" s="54" t="s">
        <v>651</v>
      </c>
      <c r="D283" s="40"/>
      <c r="E283" s="41">
        <v>4227.3</v>
      </c>
      <c r="F283" s="42">
        <v>3.5433009981517401E-4</v>
      </c>
      <c r="G283" s="42">
        <v>0.97491033934694804</v>
      </c>
      <c r="H283" s="43" t="s">
        <v>550</v>
      </c>
    </row>
    <row r="284" spans="1:8" ht="36" x14ac:dyDescent="0.25">
      <c r="A284" s="40">
        <v>276</v>
      </c>
      <c r="B284" s="40" t="s">
        <v>652</v>
      </c>
      <c r="C284" s="54" t="s">
        <v>568</v>
      </c>
      <c r="D284" s="40" t="s">
        <v>114</v>
      </c>
      <c r="E284" s="41">
        <v>4013.44</v>
      </c>
      <c r="F284" s="42">
        <v>3.3640446521472601E-4</v>
      </c>
      <c r="G284" s="42">
        <v>0.97524674381216303</v>
      </c>
      <c r="H284" s="43" t="s">
        <v>550</v>
      </c>
    </row>
    <row r="285" spans="1:8" ht="36" x14ac:dyDescent="0.25">
      <c r="A285" s="40">
        <v>277</v>
      </c>
      <c r="B285" s="40" t="s">
        <v>653</v>
      </c>
      <c r="C285" s="54" t="s">
        <v>654</v>
      </c>
      <c r="D285" s="40" t="s">
        <v>114</v>
      </c>
      <c r="E285" s="41">
        <v>4008.44</v>
      </c>
      <c r="F285" s="42">
        <v>3.3598536780051901E-4</v>
      </c>
      <c r="G285" s="42">
        <v>0.97558272917996303</v>
      </c>
      <c r="H285" s="43" t="s">
        <v>550</v>
      </c>
    </row>
    <row r="286" spans="1:8" ht="24" x14ac:dyDescent="0.25">
      <c r="A286" s="40">
        <v>278</v>
      </c>
      <c r="B286" s="40" t="s">
        <v>655</v>
      </c>
      <c r="C286" s="54" t="s">
        <v>656</v>
      </c>
      <c r="D286" s="40" t="s">
        <v>114</v>
      </c>
      <c r="E286" s="41">
        <v>3954.27</v>
      </c>
      <c r="F286" s="42">
        <v>3.31444866415004E-4</v>
      </c>
      <c r="G286" s="42">
        <v>0.97591417404637804</v>
      </c>
      <c r="H286" s="43" t="s">
        <v>550</v>
      </c>
    </row>
    <row r="287" spans="1:8" ht="36" x14ac:dyDescent="0.25">
      <c r="A287" s="40">
        <v>279</v>
      </c>
      <c r="B287" s="40" t="s">
        <v>657</v>
      </c>
      <c r="C287" s="54" t="s">
        <v>658</v>
      </c>
      <c r="D287" s="40" t="s">
        <v>114</v>
      </c>
      <c r="E287" s="41">
        <v>3930.72</v>
      </c>
      <c r="F287" s="42">
        <v>3.2947091759409099E-4</v>
      </c>
      <c r="G287" s="42">
        <v>0.97624364496397298</v>
      </c>
      <c r="H287" s="43" t="s">
        <v>550</v>
      </c>
    </row>
    <row r="288" spans="1:8" ht="36" x14ac:dyDescent="0.25">
      <c r="A288" s="40">
        <v>280</v>
      </c>
      <c r="B288" s="40" t="s">
        <v>659</v>
      </c>
      <c r="C288" s="54" t="s">
        <v>547</v>
      </c>
      <c r="D288" s="40" t="s">
        <v>114</v>
      </c>
      <c r="E288" s="41">
        <v>3673.53</v>
      </c>
      <c r="F288" s="42">
        <v>3.0791338480212798E-4</v>
      </c>
      <c r="G288" s="42">
        <v>0.97655155834877505</v>
      </c>
      <c r="H288" s="43" t="s">
        <v>550</v>
      </c>
    </row>
    <row r="289" spans="1:8" ht="24" x14ac:dyDescent="0.25">
      <c r="A289" s="40">
        <v>281</v>
      </c>
      <c r="B289" s="40" t="s">
        <v>660</v>
      </c>
      <c r="C289" s="54" t="s">
        <v>661</v>
      </c>
      <c r="D289" s="40" t="s">
        <v>114</v>
      </c>
      <c r="E289" s="41">
        <v>3629.32</v>
      </c>
      <c r="F289" s="42">
        <v>3.0420772546571303E-4</v>
      </c>
      <c r="G289" s="42">
        <v>0.97685576607423996</v>
      </c>
      <c r="H289" s="43" t="s">
        <v>550</v>
      </c>
    </row>
    <row r="290" spans="1:8" ht="36" x14ac:dyDescent="0.25">
      <c r="A290" s="40">
        <v>282</v>
      </c>
      <c r="B290" s="40" t="s">
        <v>662</v>
      </c>
      <c r="C290" s="54" t="s">
        <v>663</v>
      </c>
      <c r="D290" s="40" t="s">
        <v>120</v>
      </c>
      <c r="E290" s="41">
        <v>3578.63</v>
      </c>
      <c r="F290" s="42">
        <v>2.9995891588048502E-4</v>
      </c>
      <c r="G290" s="42">
        <v>0.97715572499012104</v>
      </c>
      <c r="H290" s="43" t="s">
        <v>550</v>
      </c>
    </row>
    <row r="291" spans="1:8" ht="24" x14ac:dyDescent="0.25">
      <c r="A291" s="40">
        <v>283</v>
      </c>
      <c r="B291" s="40" t="s">
        <v>664</v>
      </c>
      <c r="C291" s="54" t="s">
        <v>665</v>
      </c>
      <c r="D291" s="40" t="s">
        <v>114</v>
      </c>
      <c r="E291" s="41">
        <v>3520.06</v>
      </c>
      <c r="F291" s="42">
        <v>2.9504960877046798E-4</v>
      </c>
      <c r="G291" s="42">
        <v>0.97745077459889096</v>
      </c>
      <c r="H291" s="43" t="s">
        <v>550</v>
      </c>
    </row>
    <row r="292" spans="1:8" ht="36" x14ac:dyDescent="0.25">
      <c r="A292" s="40">
        <v>284</v>
      </c>
      <c r="B292" s="40" t="s">
        <v>666</v>
      </c>
      <c r="C292" s="54" t="s">
        <v>667</v>
      </c>
      <c r="D292" s="40" t="s">
        <v>114</v>
      </c>
      <c r="E292" s="41">
        <v>3338.8</v>
      </c>
      <c r="F292" s="42">
        <v>2.7985648931064797E-4</v>
      </c>
      <c r="G292" s="42">
        <v>0.97773063108820202</v>
      </c>
      <c r="H292" s="43" t="s">
        <v>550</v>
      </c>
    </row>
    <row r="293" spans="1:8" ht="36" x14ac:dyDescent="0.25">
      <c r="A293" s="40">
        <v>285</v>
      </c>
      <c r="B293" s="40" t="s">
        <v>668</v>
      </c>
      <c r="C293" s="54" t="s">
        <v>669</v>
      </c>
      <c r="D293" s="40" t="s">
        <v>114</v>
      </c>
      <c r="E293" s="41">
        <v>3320.73</v>
      </c>
      <c r="F293" s="42">
        <v>2.7834187125570499E-4</v>
      </c>
      <c r="G293" s="42">
        <v>0.97800897295945799</v>
      </c>
      <c r="H293" s="43" t="s">
        <v>550</v>
      </c>
    </row>
    <row r="294" spans="1:8" ht="36" x14ac:dyDescent="0.25">
      <c r="A294" s="40">
        <v>286</v>
      </c>
      <c r="B294" s="40" t="s">
        <v>670</v>
      </c>
      <c r="C294" s="54" t="s">
        <v>671</v>
      </c>
      <c r="D294" s="40"/>
      <c r="E294" s="41">
        <v>3303.1</v>
      </c>
      <c r="F294" s="42">
        <v>2.76864133773212E-4</v>
      </c>
      <c r="G294" s="42">
        <v>0.97828583709323103</v>
      </c>
      <c r="H294" s="43" t="s">
        <v>550</v>
      </c>
    </row>
    <row r="295" spans="1:8" ht="36" x14ac:dyDescent="0.25">
      <c r="A295" s="40">
        <v>287</v>
      </c>
      <c r="B295" s="40" t="s">
        <v>672</v>
      </c>
      <c r="C295" s="54" t="s">
        <v>673</v>
      </c>
      <c r="D295" s="40" t="s">
        <v>114</v>
      </c>
      <c r="E295" s="41">
        <v>3299.92</v>
      </c>
      <c r="F295" s="42">
        <v>2.7659758781777699E-4</v>
      </c>
      <c r="G295" s="42">
        <v>0.97856243468104898</v>
      </c>
      <c r="H295" s="43" t="s">
        <v>550</v>
      </c>
    </row>
    <row r="296" spans="1:8" ht="36" x14ac:dyDescent="0.25">
      <c r="A296" s="40">
        <v>288</v>
      </c>
      <c r="B296" s="40" t="s">
        <v>674</v>
      </c>
      <c r="C296" s="54" t="s">
        <v>675</v>
      </c>
      <c r="D296" s="40" t="s">
        <v>114</v>
      </c>
      <c r="E296" s="41">
        <v>3235.77</v>
      </c>
      <c r="F296" s="42">
        <v>2.7122056799350501E-4</v>
      </c>
      <c r="G296" s="42">
        <v>0.97883365524904198</v>
      </c>
      <c r="H296" s="43" t="s">
        <v>550</v>
      </c>
    </row>
    <row r="297" spans="1:8" ht="24" x14ac:dyDescent="0.25">
      <c r="A297" s="40">
        <v>289</v>
      </c>
      <c r="B297" s="40" t="s">
        <v>676</v>
      </c>
      <c r="C297" s="54" t="s">
        <v>677</v>
      </c>
      <c r="D297" s="40" t="s">
        <v>174</v>
      </c>
      <c r="E297" s="41">
        <v>3230.72</v>
      </c>
      <c r="F297" s="42">
        <v>2.7079727960515698E-4</v>
      </c>
      <c r="G297" s="42">
        <v>0.97910445252864697</v>
      </c>
      <c r="H297" s="43" t="s">
        <v>550</v>
      </c>
    </row>
    <row r="298" spans="1:8" ht="36" x14ac:dyDescent="0.25">
      <c r="A298" s="40">
        <v>290</v>
      </c>
      <c r="B298" s="40" t="s">
        <v>678</v>
      </c>
      <c r="C298" s="54" t="s">
        <v>679</v>
      </c>
      <c r="D298" s="40" t="s">
        <v>120</v>
      </c>
      <c r="E298" s="41">
        <v>3222.78</v>
      </c>
      <c r="F298" s="42">
        <v>2.70131752911396E-4</v>
      </c>
      <c r="G298" s="42">
        <v>0.97937458428155899</v>
      </c>
      <c r="H298" s="43" t="s">
        <v>550</v>
      </c>
    </row>
    <row r="299" spans="1:8" ht="48" x14ac:dyDescent="0.25">
      <c r="A299" s="40">
        <v>291</v>
      </c>
      <c r="B299" s="40" t="s">
        <v>680</v>
      </c>
      <c r="C299" s="54" t="s">
        <v>681</v>
      </c>
      <c r="D299" s="40" t="s">
        <v>114</v>
      </c>
      <c r="E299" s="41">
        <v>3193.8</v>
      </c>
      <c r="F299" s="42">
        <v>2.6770266429865502E-4</v>
      </c>
      <c r="G299" s="42">
        <v>0.97964228694585798</v>
      </c>
      <c r="H299" s="43" t="s">
        <v>550</v>
      </c>
    </row>
    <row r="300" spans="1:8" ht="36" x14ac:dyDescent="0.25">
      <c r="A300" s="40">
        <v>292</v>
      </c>
      <c r="B300" s="40" t="s">
        <v>682</v>
      </c>
      <c r="C300" s="54" t="s">
        <v>683</v>
      </c>
      <c r="D300" s="40" t="s">
        <v>120</v>
      </c>
      <c r="E300" s="41">
        <v>3152.43</v>
      </c>
      <c r="F300" s="42">
        <v>2.6423505229350902E-4</v>
      </c>
      <c r="G300" s="42">
        <v>0.97990652199815098</v>
      </c>
      <c r="H300" s="43" t="s">
        <v>550</v>
      </c>
    </row>
    <row r="301" spans="1:8" ht="24" x14ac:dyDescent="0.25">
      <c r="A301" s="40">
        <v>293</v>
      </c>
      <c r="B301" s="40" t="s">
        <v>684</v>
      </c>
      <c r="C301" s="54" t="s">
        <v>685</v>
      </c>
      <c r="D301" s="40" t="s">
        <v>114</v>
      </c>
      <c r="E301" s="41">
        <v>3151.41</v>
      </c>
      <c r="F301" s="42">
        <v>2.6414955642101E-4</v>
      </c>
      <c r="G301" s="42">
        <v>0.98017067155457205</v>
      </c>
      <c r="H301" s="43" t="s">
        <v>550</v>
      </c>
    </row>
    <row r="302" spans="1:8" ht="36" x14ac:dyDescent="0.25">
      <c r="A302" s="40">
        <v>294</v>
      </c>
      <c r="B302" s="40" t="s">
        <v>686</v>
      </c>
      <c r="C302" s="54" t="s">
        <v>687</v>
      </c>
      <c r="D302" s="40" t="s">
        <v>114</v>
      </c>
      <c r="E302" s="41">
        <v>3095.06</v>
      </c>
      <c r="F302" s="42">
        <v>2.59426328562901E-4</v>
      </c>
      <c r="G302" s="42">
        <v>0.98043009788313495</v>
      </c>
      <c r="H302" s="43" t="s">
        <v>550</v>
      </c>
    </row>
    <row r="303" spans="1:8" ht="36" x14ac:dyDescent="0.25">
      <c r="A303" s="40">
        <v>295</v>
      </c>
      <c r="B303" s="40" t="s">
        <v>688</v>
      </c>
      <c r="C303" s="54" t="s">
        <v>325</v>
      </c>
      <c r="D303" s="40" t="s">
        <v>114</v>
      </c>
      <c r="E303" s="41">
        <v>3052.72</v>
      </c>
      <c r="F303" s="42">
        <v>2.5587741165939901E-4</v>
      </c>
      <c r="G303" s="42">
        <v>0.98068597529479395</v>
      </c>
      <c r="H303" s="43" t="s">
        <v>550</v>
      </c>
    </row>
    <row r="304" spans="1:8" x14ac:dyDescent="0.25">
      <c r="A304" s="40">
        <v>296</v>
      </c>
      <c r="B304" s="40" t="s">
        <v>689</v>
      </c>
      <c r="C304" s="54" t="s">
        <v>690</v>
      </c>
      <c r="D304" s="40" t="s">
        <v>174</v>
      </c>
      <c r="E304" s="41">
        <v>3025.26</v>
      </c>
      <c r="F304" s="42">
        <v>2.5357572866057602E-4</v>
      </c>
      <c r="G304" s="42">
        <v>0.98093955102345498</v>
      </c>
      <c r="H304" s="43" t="s">
        <v>550</v>
      </c>
    </row>
    <row r="305" spans="1:8" ht="24" x14ac:dyDescent="0.25">
      <c r="A305" s="40">
        <v>297</v>
      </c>
      <c r="B305" s="40" t="s">
        <v>691</v>
      </c>
      <c r="C305" s="54" t="s">
        <v>566</v>
      </c>
      <c r="D305" s="40" t="s">
        <v>114</v>
      </c>
      <c r="E305" s="41">
        <v>3008.8</v>
      </c>
      <c r="F305" s="42">
        <v>2.52196059973008E-4</v>
      </c>
      <c r="G305" s="42">
        <v>0.98119174708342805</v>
      </c>
      <c r="H305" s="43" t="s">
        <v>550</v>
      </c>
    </row>
    <row r="306" spans="1:8" ht="36" x14ac:dyDescent="0.25">
      <c r="A306" s="40">
        <v>298</v>
      </c>
      <c r="B306" s="40" t="s">
        <v>692</v>
      </c>
      <c r="C306" s="54" t="s">
        <v>693</v>
      </c>
      <c r="D306" s="40" t="s">
        <v>120</v>
      </c>
      <c r="E306" s="41">
        <v>3001.9</v>
      </c>
      <c r="F306" s="42">
        <v>2.5161770554140198E-4</v>
      </c>
      <c r="G306" s="42">
        <v>0.98144336478896899</v>
      </c>
      <c r="H306" s="43" t="s">
        <v>550</v>
      </c>
    </row>
    <row r="307" spans="1:8" ht="48" x14ac:dyDescent="0.25">
      <c r="A307" s="40">
        <v>299</v>
      </c>
      <c r="B307" s="40" t="s">
        <v>694</v>
      </c>
      <c r="C307" s="54" t="s">
        <v>695</v>
      </c>
      <c r="D307" s="40" t="s">
        <v>114</v>
      </c>
      <c r="E307" s="41">
        <v>2976.82</v>
      </c>
      <c r="F307" s="42">
        <v>2.4951551291174201E-4</v>
      </c>
      <c r="G307" s="42">
        <v>0.98169288030188095</v>
      </c>
      <c r="H307" s="43" t="s">
        <v>550</v>
      </c>
    </row>
    <row r="308" spans="1:8" ht="36" x14ac:dyDescent="0.25">
      <c r="A308" s="40">
        <v>300</v>
      </c>
      <c r="B308" s="40" t="s">
        <v>696</v>
      </c>
      <c r="C308" s="54" t="s">
        <v>697</v>
      </c>
      <c r="D308" s="40" t="s">
        <v>114</v>
      </c>
      <c r="E308" s="41">
        <v>2909.23</v>
      </c>
      <c r="F308" s="42">
        <v>2.4385015406649599E-4</v>
      </c>
      <c r="G308" s="42">
        <v>0.98193673045594798</v>
      </c>
      <c r="H308" s="43" t="s">
        <v>550</v>
      </c>
    </row>
    <row r="309" spans="1:8" ht="36" x14ac:dyDescent="0.25">
      <c r="A309" s="40">
        <v>301</v>
      </c>
      <c r="B309" s="40" t="s">
        <v>698</v>
      </c>
      <c r="C309" s="54" t="s">
        <v>699</v>
      </c>
      <c r="D309" s="40" t="s">
        <v>114</v>
      </c>
      <c r="E309" s="41">
        <v>2847.5</v>
      </c>
      <c r="F309" s="42">
        <v>2.3867597739069999E-4</v>
      </c>
      <c r="G309" s="42">
        <v>0.98217540643333801</v>
      </c>
      <c r="H309" s="43" t="s">
        <v>550</v>
      </c>
    </row>
    <row r="310" spans="1:8" ht="36" x14ac:dyDescent="0.25">
      <c r="A310" s="40">
        <v>302</v>
      </c>
      <c r="B310" s="40" t="s">
        <v>700</v>
      </c>
      <c r="C310" s="54" t="s">
        <v>701</v>
      </c>
      <c r="D310" s="40" t="s">
        <v>114</v>
      </c>
      <c r="E310" s="41">
        <v>2798.3</v>
      </c>
      <c r="F310" s="42">
        <v>2.3455205883490701E-4</v>
      </c>
      <c r="G310" s="42">
        <v>0.98240995849217405</v>
      </c>
      <c r="H310" s="43" t="s">
        <v>550</v>
      </c>
    </row>
    <row r="311" spans="1:8" ht="36" x14ac:dyDescent="0.25">
      <c r="A311" s="40">
        <v>303</v>
      </c>
      <c r="B311" s="40" t="s">
        <v>702</v>
      </c>
      <c r="C311" s="54" t="s">
        <v>703</v>
      </c>
      <c r="D311" s="40" t="s">
        <v>114</v>
      </c>
      <c r="E311" s="41">
        <v>2785.72</v>
      </c>
      <c r="F311" s="42">
        <v>2.33497609740763E-4</v>
      </c>
      <c r="G311" s="42">
        <v>0.98264345610191395</v>
      </c>
      <c r="H311" s="43" t="s">
        <v>550</v>
      </c>
    </row>
    <row r="312" spans="1:8" ht="36" x14ac:dyDescent="0.25">
      <c r="A312" s="40">
        <v>304</v>
      </c>
      <c r="B312" s="40" t="s">
        <v>704</v>
      </c>
      <c r="C312" s="54" t="s">
        <v>705</v>
      </c>
      <c r="D312" s="40" t="s">
        <v>114</v>
      </c>
      <c r="E312" s="41">
        <v>2778.4</v>
      </c>
      <c r="F312" s="42">
        <v>2.3288405112636401E-4</v>
      </c>
      <c r="G312" s="42">
        <v>0.98287634015304104</v>
      </c>
      <c r="H312" s="43" t="s">
        <v>550</v>
      </c>
    </row>
    <row r="313" spans="1:8" ht="36" x14ac:dyDescent="0.25">
      <c r="A313" s="40">
        <v>305</v>
      </c>
      <c r="B313" s="40" t="s">
        <v>706</v>
      </c>
      <c r="C313" s="54" t="s">
        <v>609</v>
      </c>
      <c r="D313" s="40" t="s">
        <v>114</v>
      </c>
      <c r="E313" s="41">
        <v>2701.14</v>
      </c>
      <c r="F313" s="42">
        <v>2.2640815788204299E-4</v>
      </c>
      <c r="G313" s="42">
        <v>0.98310274831092304</v>
      </c>
      <c r="H313" s="43" t="s">
        <v>550</v>
      </c>
    </row>
    <row r="314" spans="1:8" ht="36" x14ac:dyDescent="0.25">
      <c r="A314" s="40">
        <v>306</v>
      </c>
      <c r="B314" s="40" t="s">
        <v>707</v>
      </c>
      <c r="C314" s="54" t="s">
        <v>708</v>
      </c>
      <c r="D314" s="40" t="s">
        <v>114</v>
      </c>
      <c r="E314" s="41">
        <v>2647.02</v>
      </c>
      <c r="F314" s="42">
        <v>2.2187184747067001E-4</v>
      </c>
      <c r="G314" s="42">
        <v>0.98332462015839295</v>
      </c>
      <c r="H314" s="43" t="s">
        <v>550</v>
      </c>
    </row>
    <row r="315" spans="1:8" ht="36" x14ac:dyDescent="0.25">
      <c r="A315" s="40">
        <v>307</v>
      </c>
      <c r="B315" s="40" t="s">
        <v>709</v>
      </c>
      <c r="C315" s="54" t="s">
        <v>710</v>
      </c>
      <c r="D315" s="40" t="s">
        <v>321</v>
      </c>
      <c r="E315" s="41">
        <v>2627.94</v>
      </c>
      <c r="F315" s="42">
        <v>2.20272571738057E-4</v>
      </c>
      <c r="G315" s="42">
        <v>0.98354489273013102</v>
      </c>
      <c r="H315" s="43" t="s">
        <v>550</v>
      </c>
    </row>
    <row r="316" spans="1:8" ht="36" x14ac:dyDescent="0.25">
      <c r="A316" s="40">
        <v>308</v>
      </c>
      <c r="B316" s="40" t="s">
        <v>711</v>
      </c>
      <c r="C316" s="54" t="s">
        <v>712</v>
      </c>
      <c r="D316" s="40" t="s">
        <v>114</v>
      </c>
      <c r="E316" s="41">
        <v>2612.0700000000002</v>
      </c>
      <c r="F316" s="42">
        <v>2.18942356545365E-4</v>
      </c>
      <c r="G316" s="42">
        <v>0.98376383508667697</v>
      </c>
      <c r="H316" s="43" t="s">
        <v>550</v>
      </c>
    </row>
    <row r="317" spans="1:8" ht="36" x14ac:dyDescent="0.25">
      <c r="A317" s="40">
        <v>309</v>
      </c>
      <c r="B317" s="40" t="s">
        <v>713</v>
      </c>
      <c r="C317" s="54" t="s">
        <v>714</v>
      </c>
      <c r="D317" s="40" t="s">
        <v>114</v>
      </c>
      <c r="E317" s="41">
        <v>2569.71</v>
      </c>
      <c r="F317" s="42">
        <v>2.1539176325220601E-4</v>
      </c>
      <c r="G317" s="42">
        <v>0.983979226849929</v>
      </c>
      <c r="H317" s="43" t="s">
        <v>550</v>
      </c>
    </row>
    <row r="318" spans="1:8" ht="36" x14ac:dyDescent="0.25">
      <c r="A318" s="40">
        <v>310</v>
      </c>
      <c r="B318" s="40" t="s">
        <v>715</v>
      </c>
      <c r="C318" s="54" t="s">
        <v>152</v>
      </c>
      <c r="D318" s="40" t="s">
        <v>114</v>
      </c>
      <c r="E318" s="41">
        <v>2545.34</v>
      </c>
      <c r="F318" s="42">
        <v>2.1334908245536301E-4</v>
      </c>
      <c r="G318" s="42">
        <v>0.98419257593238396</v>
      </c>
      <c r="H318" s="43" t="s">
        <v>550</v>
      </c>
    </row>
    <row r="319" spans="1:8" ht="36" x14ac:dyDescent="0.25">
      <c r="A319" s="40">
        <v>311</v>
      </c>
      <c r="B319" s="40" t="s">
        <v>716</v>
      </c>
      <c r="C319" s="54" t="s">
        <v>717</v>
      </c>
      <c r="D319" s="40"/>
      <c r="E319" s="41">
        <v>2454.2199999999998</v>
      </c>
      <c r="F319" s="42">
        <v>2.0571145117886E-4</v>
      </c>
      <c r="G319" s="42">
        <v>0.98439828738356305</v>
      </c>
      <c r="H319" s="43" t="s">
        <v>550</v>
      </c>
    </row>
    <row r="320" spans="1:8" ht="24" x14ac:dyDescent="0.25">
      <c r="A320" s="40">
        <v>312</v>
      </c>
      <c r="B320" s="40" t="s">
        <v>718</v>
      </c>
      <c r="C320" s="54" t="s">
        <v>719</v>
      </c>
      <c r="D320" s="40" t="s">
        <v>114</v>
      </c>
      <c r="E320" s="41">
        <v>2443.2199999999998</v>
      </c>
      <c r="F320" s="42">
        <v>2.0478943686760601E-4</v>
      </c>
      <c r="G320" s="42">
        <v>0.98460307682043102</v>
      </c>
      <c r="H320" s="43" t="s">
        <v>550</v>
      </c>
    </row>
    <row r="321" spans="1:8" ht="48" x14ac:dyDescent="0.25">
      <c r="A321" s="40">
        <v>313</v>
      </c>
      <c r="B321" s="40" t="s">
        <v>720</v>
      </c>
      <c r="C321" s="54" t="s">
        <v>721</v>
      </c>
      <c r="D321" s="40" t="s">
        <v>114</v>
      </c>
      <c r="E321" s="41">
        <v>2426.98</v>
      </c>
      <c r="F321" s="42">
        <v>2.0342820846626201E-4</v>
      </c>
      <c r="G321" s="42">
        <v>0.98480650502889699</v>
      </c>
      <c r="H321" s="43" t="s">
        <v>550</v>
      </c>
    </row>
    <row r="322" spans="1:8" ht="36" x14ac:dyDescent="0.25">
      <c r="A322" s="40">
        <v>314</v>
      </c>
      <c r="B322" s="40" t="s">
        <v>722</v>
      </c>
      <c r="C322" s="54" t="s">
        <v>723</v>
      </c>
      <c r="D322" s="40" t="s">
        <v>114</v>
      </c>
      <c r="E322" s="41">
        <v>2406.81</v>
      </c>
      <c r="F322" s="42">
        <v>2.0173756949735301E-4</v>
      </c>
      <c r="G322" s="42">
        <v>0.98500824259839503</v>
      </c>
      <c r="H322" s="43" t="s">
        <v>550</v>
      </c>
    </row>
    <row r="323" spans="1:8" ht="36" x14ac:dyDescent="0.25">
      <c r="A323" s="40">
        <v>315</v>
      </c>
      <c r="B323" s="40" t="s">
        <v>724</v>
      </c>
      <c r="C323" s="54" t="s">
        <v>725</v>
      </c>
      <c r="D323" s="40" t="s">
        <v>114</v>
      </c>
      <c r="E323" s="41">
        <v>2377.62</v>
      </c>
      <c r="F323" s="42">
        <v>1.99290878793214E-4</v>
      </c>
      <c r="G323" s="42">
        <v>0.98520753347718804</v>
      </c>
      <c r="H323" s="43" t="s">
        <v>550</v>
      </c>
    </row>
    <row r="324" spans="1:8" ht="24" x14ac:dyDescent="0.25">
      <c r="A324" s="40">
        <v>316</v>
      </c>
      <c r="B324" s="40" t="s">
        <v>726</v>
      </c>
      <c r="C324" s="54" t="s">
        <v>727</v>
      </c>
      <c r="D324" s="40" t="s">
        <v>114</v>
      </c>
      <c r="E324" s="41">
        <v>2356.6999999999998</v>
      </c>
      <c r="F324" s="42">
        <v>1.9753737521217301E-4</v>
      </c>
      <c r="G324" s="42">
        <v>0.98540507085240003</v>
      </c>
      <c r="H324" s="43" t="s">
        <v>550</v>
      </c>
    </row>
    <row r="325" spans="1:8" ht="36" x14ac:dyDescent="0.25">
      <c r="A325" s="40">
        <v>317</v>
      </c>
      <c r="B325" s="40" t="s">
        <v>728</v>
      </c>
      <c r="C325" s="54" t="s">
        <v>729</v>
      </c>
      <c r="D325" s="40" t="s">
        <v>114</v>
      </c>
      <c r="E325" s="41">
        <v>2317.33</v>
      </c>
      <c r="F325" s="42">
        <v>1.9423740217271E-4</v>
      </c>
      <c r="G325" s="42">
        <v>0.98559930825457298</v>
      </c>
      <c r="H325" s="43" t="s">
        <v>550</v>
      </c>
    </row>
    <row r="326" spans="1:8" ht="24" x14ac:dyDescent="0.25">
      <c r="A326" s="40">
        <v>318</v>
      </c>
      <c r="B326" s="40" t="s">
        <v>730</v>
      </c>
      <c r="C326" s="54" t="s">
        <v>731</v>
      </c>
      <c r="D326" s="40" t="s">
        <v>174</v>
      </c>
      <c r="E326" s="41">
        <v>2293.3000000000002</v>
      </c>
      <c r="F326" s="42">
        <v>1.9222322000003299E-4</v>
      </c>
      <c r="G326" s="42">
        <v>0.98579153147457299</v>
      </c>
      <c r="H326" s="43" t="s">
        <v>550</v>
      </c>
    </row>
    <row r="327" spans="1:8" ht="36" x14ac:dyDescent="0.25">
      <c r="A327" s="40">
        <v>319</v>
      </c>
      <c r="B327" s="40" t="s">
        <v>732</v>
      </c>
      <c r="C327" s="54" t="s">
        <v>733</v>
      </c>
      <c r="D327" s="40" t="s">
        <v>114</v>
      </c>
      <c r="E327" s="41">
        <v>2216.7600000000002</v>
      </c>
      <c r="F327" s="42">
        <v>1.85807676783357E-4</v>
      </c>
      <c r="G327" s="42">
        <v>0.98597733915135599</v>
      </c>
      <c r="H327" s="43" t="s">
        <v>550</v>
      </c>
    </row>
    <row r="328" spans="1:8" ht="36" x14ac:dyDescent="0.25">
      <c r="A328" s="40">
        <v>320</v>
      </c>
      <c r="B328" s="40" t="s">
        <v>734</v>
      </c>
      <c r="C328" s="54" t="s">
        <v>735</v>
      </c>
      <c r="D328" s="40" t="s">
        <v>114</v>
      </c>
      <c r="E328" s="41">
        <v>2195.21</v>
      </c>
      <c r="F328" s="42">
        <v>1.84001366928126E-4</v>
      </c>
      <c r="G328" s="42">
        <v>0.98616134051828397</v>
      </c>
      <c r="H328" s="43" t="s">
        <v>550</v>
      </c>
    </row>
    <row r="329" spans="1:8" ht="48" x14ac:dyDescent="0.25">
      <c r="A329" s="40">
        <v>321</v>
      </c>
      <c r="B329" s="40" t="s">
        <v>736</v>
      </c>
      <c r="C329" s="54" t="s">
        <v>737</v>
      </c>
      <c r="D329" s="40" t="s">
        <v>120</v>
      </c>
      <c r="E329" s="41">
        <v>2171.2399999999998</v>
      </c>
      <c r="F329" s="42">
        <v>1.8199221392441899E-4</v>
      </c>
      <c r="G329" s="42">
        <v>0.98634333273220898</v>
      </c>
      <c r="H329" s="43" t="s">
        <v>550</v>
      </c>
    </row>
    <row r="330" spans="1:8" ht="24" x14ac:dyDescent="0.25">
      <c r="A330" s="40">
        <v>322</v>
      </c>
      <c r="B330" s="40" t="s">
        <v>738</v>
      </c>
      <c r="C330" s="54" t="s">
        <v>739</v>
      </c>
      <c r="D330" s="40" t="s">
        <v>174</v>
      </c>
      <c r="E330" s="41">
        <v>2094.1</v>
      </c>
      <c r="F330" s="42">
        <v>1.75526379018039E-4</v>
      </c>
      <c r="G330" s="42">
        <v>0.98651885911122705</v>
      </c>
      <c r="H330" s="43" t="s">
        <v>550</v>
      </c>
    </row>
    <row r="331" spans="1:8" ht="36" x14ac:dyDescent="0.25">
      <c r="A331" s="40">
        <v>323</v>
      </c>
      <c r="B331" s="40" t="s">
        <v>740</v>
      </c>
      <c r="C331" s="54" t="s">
        <v>741</v>
      </c>
      <c r="D331" s="40" t="s">
        <v>114</v>
      </c>
      <c r="E331" s="41">
        <v>2083.64</v>
      </c>
      <c r="F331" s="42">
        <v>1.74649627227519E-4</v>
      </c>
      <c r="G331" s="42">
        <v>0.98669350873845396</v>
      </c>
      <c r="H331" s="43" t="s">
        <v>550</v>
      </c>
    </row>
    <row r="332" spans="1:8" ht="36" x14ac:dyDescent="0.25">
      <c r="A332" s="40">
        <v>324</v>
      </c>
      <c r="B332" s="40" t="s">
        <v>742</v>
      </c>
      <c r="C332" s="54" t="s">
        <v>743</v>
      </c>
      <c r="D332" s="40" t="s">
        <v>114</v>
      </c>
      <c r="E332" s="41">
        <v>2074.66</v>
      </c>
      <c r="F332" s="42">
        <v>1.7389692827160299E-4</v>
      </c>
      <c r="G332" s="42">
        <v>0.98686740566672604</v>
      </c>
      <c r="H332" s="43" t="s">
        <v>550</v>
      </c>
    </row>
    <row r="333" spans="1:8" ht="36" x14ac:dyDescent="0.25">
      <c r="A333" s="40">
        <v>325</v>
      </c>
      <c r="B333" s="40" t="s">
        <v>744</v>
      </c>
      <c r="C333" s="54" t="s">
        <v>745</v>
      </c>
      <c r="D333" s="40" t="s">
        <v>114</v>
      </c>
      <c r="E333" s="41">
        <v>2028.2</v>
      </c>
      <c r="F333" s="42">
        <v>1.70002675098795E-4</v>
      </c>
      <c r="G333" s="42">
        <v>0.98703740834182496</v>
      </c>
      <c r="H333" s="43" t="s">
        <v>550</v>
      </c>
    </row>
    <row r="334" spans="1:8" ht="36" x14ac:dyDescent="0.25">
      <c r="A334" s="40">
        <v>326</v>
      </c>
      <c r="B334" s="40" t="s">
        <v>746</v>
      </c>
      <c r="C334" s="54" t="s">
        <v>747</v>
      </c>
      <c r="D334" s="40" t="s">
        <v>120</v>
      </c>
      <c r="E334" s="41">
        <v>1998.9</v>
      </c>
      <c r="F334" s="42">
        <v>1.6754676425154399E-4</v>
      </c>
      <c r="G334" s="42">
        <v>0.98720495510607598</v>
      </c>
      <c r="H334" s="43" t="s">
        <v>550</v>
      </c>
    </row>
    <row r="335" spans="1:8" ht="36" x14ac:dyDescent="0.25">
      <c r="A335" s="40">
        <v>327</v>
      </c>
      <c r="B335" s="40" t="s">
        <v>748</v>
      </c>
      <c r="C335" s="54" t="s">
        <v>749</v>
      </c>
      <c r="D335" s="40" t="s">
        <v>114</v>
      </c>
      <c r="E335" s="41">
        <v>1990.21</v>
      </c>
      <c r="F335" s="42">
        <v>1.6681837294565301E-4</v>
      </c>
      <c r="G335" s="42">
        <v>0.98737177347902205</v>
      </c>
      <c r="H335" s="43" t="s">
        <v>550</v>
      </c>
    </row>
    <row r="336" spans="1:8" ht="36" x14ac:dyDescent="0.25">
      <c r="A336" s="40">
        <v>328</v>
      </c>
      <c r="B336" s="40" t="s">
        <v>750</v>
      </c>
      <c r="C336" s="54" t="s">
        <v>751</v>
      </c>
      <c r="D336" s="40" t="s">
        <v>114</v>
      </c>
      <c r="E336" s="41">
        <v>1963.44</v>
      </c>
      <c r="F336" s="42">
        <v>1.6457452538998999E-4</v>
      </c>
      <c r="G336" s="42">
        <v>0.98753634800441203</v>
      </c>
      <c r="H336" s="43" t="s">
        <v>550</v>
      </c>
    </row>
    <row r="337" spans="1:8" ht="36" x14ac:dyDescent="0.25">
      <c r="A337" s="40">
        <v>329</v>
      </c>
      <c r="B337" s="40" t="s">
        <v>752</v>
      </c>
      <c r="C337" s="54" t="s">
        <v>753</v>
      </c>
      <c r="D337" s="40" t="s">
        <v>120</v>
      </c>
      <c r="E337" s="41">
        <v>1957.8</v>
      </c>
      <c r="F337" s="42">
        <v>1.6410178350676499E-4</v>
      </c>
      <c r="G337" s="42">
        <v>0.98770044978791904</v>
      </c>
      <c r="H337" s="43" t="s">
        <v>550</v>
      </c>
    </row>
    <row r="338" spans="1:8" ht="48" x14ac:dyDescent="0.25">
      <c r="A338" s="40">
        <v>330</v>
      </c>
      <c r="B338" s="40" t="s">
        <v>754</v>
      </c>
      <c r="C338" s="54" t="s">
        <v>755</v>
      </c>
      <c r="D338" s="40" t="s">
        <v>120</v>
      </c>
      <c r="E338" s="41">
        <v>1923.85</v>
      </c>
      <c r="F338" s="42">
        <v>1.6125611206430199E-4</v>
      </c>
      <c r="G338" s="42">
        <v>0.98786170589998301</v>
      </c>
      <c r="H338" s="43" t="s">
        <v>550</v>
      </c>
    </row>
    <row r="339" spans="1:8" ht="36" x14ac:dyDescent="0.25">
      <c r="A339" s="40">
        <v>331</v>
      </c>
      <c r="B339" s="40" t="s">
        <v>756</v>
      </c>
      <c r="C339" s="54" t="s">
        <v>757</v>
      </c>
      <c r="D339" s="40"/>
      <c r="E339" s="41">
        <v>1922.18</v>
      </c>
      <c r="F339" s="42">
        <v>1.61116133527957E-4</v>
      </c>
      <c r="G339" s="42">
        <v>0.98802282203351099</v>
      </c>
      <c r="H339" s="43" t="s">
        <v>550</v>
      </c>
    </row>
    <row r="340" spans="1:8" ht="24" x14ac:dyDescent="0.25">
      <c r="A340" s="40">
        <v>332</v>
      </c>
      <c r="B340" s="40" t="s">
        <v>758</v>
      </c>
      <c r="C340" s="54" t="s">
        <v>759</v>
      </c>
      <c r="D340" s="40" t="s">
        <v>114</v>
      </c>
      <c r="E340" s="41">
        <v>1920.11</v>
      </c>
      <c r="F340" s="42">
        <v>1.6094262719847501E-4</v>
      </c>
      <c r="G340" s="42">
        <v>0.98818376466070901</v>
      </c>
      <c r="H340" s="43" t="s">
        <v>550</v>
      </c>
    </row>
    <row r="341" spans="1:8" ht="36" x14ac:dyDescent="0.25">
      <c r="A341" s="40">
        <v>333</v>
      </c>
      <c r="B341" s="40" t="s">
        <v>760</v>
      </c>
      <c r="C341" s="54" t="s">
        <v>761</v>
      </c>
      <c r="D341" s="40" t="s">
        <v>114</v>
      </c>
      <c r="E341" s="41">
        <v>1911.14</v>
      </c>
      <c r="F341" s="42">
        <v>1.60190766437388E-4</v>
      </c>
      <c r="G341" s="42">
        <v>0.98834395542714704</v>
      </c>
      <c r="H341" s="43" t="s">
        <v>550</v>
      </c>
    </row>
    <row r="342" spans="1:8" ht="24" x14ac:dyDescent="0.25">
      <c r="A342" s="40">
        <v>334</v>
      </c>
      <c r="B342" s="40" t="s">
        <v>762</v>
      </c>
      <c r="C342" s="54" t="s">
        <v>763</v>
      </c>
      <c r="D342" s="40" t="s">
        <v>114</v>
      </c>
      <c r="E342" s="41">
        <v>1907.81</v>
      </c>
      <c r="F342" s="42">
        <v>1.5991164755952699E-4</v>
      </c>
      <c r="G342" s="42">
        <v>0.98850386707470606</v>
      </c>
      <c r="H342" s="43" t="s">
        <v>550</v>
      </c>
    </row>
    <row r="343" spans="1:8" ht="24" x14ac:dyDescent="0.25">
      <c r="A343" s="40">
        <v>335</v>
      </c>
      <c r="B343" s="40" t="s">
        <v>764</v>
      </c>
      <c r="C343" s="54" t="s">
        <v>765</v>
      </c>
      <c r="D343" s="40" t="s">
        <v>114</v>
      </c>
      <c r="E343" s="41">
        <v>1887.57</v>
      </c>
      <c r="F343" s="42">
        <v>1.5821514122681799E-4</v>
      </c>
      <c r="G343" s="42">
        <v>0.98866208221593299</v>
      </c>
      <c r="H343" s="43" t="s">
        <v>550</v>
      </c>
    </row>
    <row r="344" spans="1:8" ht="24" x14ac:dyDescent="0.25">
      <c r="A344" s="40">
        <v>336</v>
      </c>
      <c r="B344" s="40" t="s">
        <v>766</v>
      </c>
      <c r="C344" s="54" t="s">
        <v>767</v>
      </c>
      <c r="D344" s="40" t="s">
        <v>114</v>
      </c>
      <c r="E344" s="41">
        <v>1876.8</v>
      </c>
      <c r="F344" s="42">
        <v>1.5731240539661699E-4</v>
      </c>
      <c r="G344" s="42">
        <v>0.98881939462132995</v>
      </c>
      <c r="H344" s="43" t="s">
        <v>550</v>
      </c>
    </row>
    <row r="345" spans="1:8" ht="36" x14ac:dyDescent="0.25">
      <c r="A345" s="40">
        <v>337</v>
      </c>
      <c r="B345" s="40" t="s">
        <v>768</v>
      </c>
      <c r="C345" s="54" t="s">
        <v>769</v>
      </c>
      <c r="D345" s="40" t="s">
        <v>114</v>
      </c>
      <c r="E345" s="41">
        <v>1871.38</v>
      </c>
      <c r="F345" s="42">
        <v>1.5685810379961699E-4</v>
      </c>
      <c r="G345" s="42">
        <v>0.98897625272513001</v>
      </c>
      <c r="H345" s="43" t="s">
        <v>550</v>
      </c>
    </row>
    <row r="346" spans="1:8" ht="48" x14ac:dyDescent="0.25">
      <c r="A346" s="40">
        <v>338</v>
      </c>
      <c r="B346" s="40" t="s">
        <v>770</v>
      </c>
      <c r="C346" s="54" t="s">
        <v>771</v>
      </c>
      <c r="D346" s="40" t="s">
        <v>120</v>
      </c>
      <c r="E346" s="41">
        <v>1798.74</v>
      </c>
      <c r="F346" s="42">
        <v>1.50769456566022E-4</v>
      </c>
      <c r="G346" s="42">
        <v>0.98912702218169601</v>
      </c>
      <c r="H346" s="43" t="s">
        <v>550</v>
      </c>
    </row>
    <row r="347" spans="1:8" ht="24" x14ac:dyDescent="0.25">
      <c r="A347" s="40">
        <v>339</v>
      </c>
      <c r="B347" s="40" t="s">
        <v>772</v>
      </c>
      <c r="C347" s="54" t="s">
        <v>773</v>
      </c>
      <c r="D347" s="40" t="s">
        <v>114</v>
      </c>
      <c r="E347" s="41">
        <v>1785.54</v>
      </c>
      <c r="F347" s="42">
        <v>1.4966303939251699E-4</v>
      </c>
      <c r="G347" s="42">
        <v>0.98927668522108803</v>
      </c>
      <c r="H347" s="43" t="s">
        <v>550</v>
      </c>
    </row>
    <row r="348" spans="1:8" ht="36" x14ac:dyDescent="0.25">
      <c r="A348" s="40">
        <v>340</v>
      </c>
      <c r="B348" s="40" t="s">
        <v>774</v>
      </c>
      <c r="C348" s="54" t="s">
        <v>775</v>
      </c>
      <c r="D348" s="40"/>
      <c r="E348" s="41">
        <v>1778.54</v>
      </c>
      <c r="F348" s="42">
        <v>1.49076303012627E-4</v>
      </c>
      <c r="G348" s="42">
        <v>0.989425761524101</v>
      </c>
      <c r="H348" s="43" t="s">
        <v>550</v>
      </c>
    </row>
    <row r="349" spans="1:8" ht="36" x14ac:dyDescent="0.25">
      <c r="A349" s="40">
        <v>341</v>
      </c>
      <c r="B349" s="40" t="s">
        <v>776</v>
      </c>
      <c r="C349" s="54" t="s">
        <v>777</v>
      </c>
      <c r="D349" s="40" t="s">
        <v>114</v>
      </c>
      <c r="E349" s="41">
        <v>1732.5</v>
      </c>
      <c r="F349" s="42">
        <v>1.45217254022612E-4</v>
      </c>
      <c r="G349" s="42">
        <v>0.98957097877812294</v>
      </c>
      <c r="H349" s="43" t="s">
        <v>550</v>
      </c>
    </row>
    <row r="350" spans="1:8" ht="36" x14ac:dyDescent="0.25">
      <c r="A350" s="40">
        <v>342</v>
      </c>
      <c r="B350" s="40" t="s">
        <v>778</v>
      </c>
      <c r="C350" s="54" t="s">
        <v>779</v>
      </c>
      <c r="D350" s="40" t="s">
        <v>114</v>
      </c>
      <c r="E350" s="41">
        <v>1653.2</v>
      </c>
      <c r="F350" s="42">
        <v>1.3857036903329399E-4</v>
      </c>
      <c r="G350" s="42">
        <v>0.98970954914715703</v>
      </c>
      <c r="H350" s="43" t="s">
        <v>550</v>
      </c>
    </row>
    <row r="351" spans="1:8" ht="36" x14ac:dyDescent="0.25">
      <c r="A351" s="40">
        <v>343</v>
      </c>
      <c r="B351" s="40" t="s">
        <v>780</v>
      </c>
      <c r="C351" s="54" t="s">
        <v>781</v>
      </c>
      <c r="D351" s="40" t="s">
        <v>114</v>
      </c>
      <c r="E351" s="41">
        <v>1636.48</v>
      </c>
      <c r="F351" s="42">
        <v>1.37168907280187E-4</v>
      </c>
      <c r="G351" s="42">
        <v>0.98984671805443702</v>
      </c>
      <c r="H351" s="43" t="s">
        <v>550</v>
      </c>
    </row>
    <row r="352" spans="1:8" ht="24" x14ac:dyDescent="0.25">
      <c r="A352" s="40">
        <v>344</v>
      </c>
      <c r="B352" s="40" t="s">
        <v>782</v>
      </c>
      <c r="C352" s="54" t="s">
        <v>783</v>
      </c>
      <c r="D352" s="40" t="s">
        <v>114</v>
      </c>
      <c r="E352" s="41">
        <v>1610.92</v>
      </c>
      <c r="F352" s="42">
        <v>1.35026481298763E-4</v>
      </c>
      <c r="G352" s="42">
        <v>0.98998174453573495</v>
      </c>
      <c r="H352" s="43" t="s">
        <v>550</v>
      </c>
    </row>
    <row r="353" spans="1:8" x14ac:dyDescent="0.25">
      <c r="A353" s="40">
        <v>345</v>
      </c>
      <c r="B353" s="40" t="s">
        <v>784</v>
      </c>
      <c r="C353" s="54" t="s">
        <v>785</v>
      </c>
      <c r="D353" s="40" t="s">
        <v>174</v>
      </c>
      <c r="E353" s="41">
        <v>1604.06</v>
      </c>
      <c r="F353" s="42">
        <v>1.3445147964647101E-4</v>
      </c>
      <c r="G353" s="42">
        <v>0.99011619601538203</v>
      </c>
      <c r="H353" s="43" t="s">
        <v>550</v>
      </c>
    </row>
    <row r="354" spans="1:8" x14ac:dyDescent="0.25">
      <c r="A354" s="40">
        <v>346</v>
      </c>
      <c r="B354" s="40" t="s">
        <v>786</v>
      </c>
      <c r="C354" s="54" t="s">
        <v>787</v>
      </c>
      <c r="D354" s="40" t="s">
        <v>174</v>
      </c>
      <c r="E354" s="41">
        <v>1580.04</v>
      </c>
      <c r="F354" s="42">
        <v>1.32438135668622E-4</v>
      </c>
      <c r="G354" s="42">
        <v>0.99024863415105102</v>
      </c>
      <c r="H354" s="43" t="s">
        <v>550</v>
      </c>
    </row>
    <row r="355" spans="1:8" ht="36" x14ac:dyDescent="0.25">
      <c r="A355" s="40">
        <v>347</v>
      </c>
      <c r="B355" s="40" t="s">
        <v>788</v>
      </c>
      <c r="C355" s="54" t="s">
        <v>789</v>
      </c>
      <c r="D355" s="40" t="s">
        <v>114</v>
      </c>
      <c r="E355" s="41">
        <v>1567.46</v>
      </c>
      <c r="F355" s="42">
        <v>1.3138368657447799E-4</v>
      </c>
      <c r="G355" s="42">
        <v>0.99038001783762497</v>
      </c>
      <c r="H355" s="43" t="s">
        <v>550</v>
      </c>
    </row>
    <row r="356" spans="1:8" x14ac:dyDescent="0.25">
      <c r="A356" s="40">
        <v>348</v>
      </c>
      <c r="B356" s="40" t="s">
        <v>790</v>
      </c>
      <c r="C356" s="54" t="s">
        <v>791</v>
      </c>
      <c r="D356" s="40" t="s">
        <v>174</v>
      </c>
      <c r="E356" s="41">
        <v>1563.86</v>
      </c>
      <c r="F356" s="42">
        <v>1.3108193643625001E-4</v>
      </c>
      <c r="G356" s="42">
        <v>0.99051109977406104</v>
      </c>
      <c r="H356" s="43" t="s">
        <v>550</v>
      </c>
    </row>
    <row r="357" spans="1:8" ht="36" x14ac:dyDescent="0.25">
      <c r="A357" s="40">
        <v>349</v>
      </c>
      <c r="B357" s="40" t="s">
        <v>792</v>
      </c>
      <c r="C357" s="54" t="s">
        <v>793</v>
      </c>
      <c r="D357" s="40" t="s">
        <v>114</v>
      </c>
      <c r="E357" s="41">
        <v>1559.44</v>
      </c>
      <c r="F357" s="42">
        <v>1.30711454322091E-4</v>
      </c>
      <c r="G357" s="42">
        <v>0.99064181122838302</v>
      </c>
      <c r="H357" s="43" t="s">
        <v>550</v>
      </c>
    </row>
    <row r="358" spans="1:8" ht="24" x14ac:dyDescent="0.25">
      <c r="A358" s="40">
        <v>350</v>
      </c>
      <c r="B358" s="40" t="s">
        <v>794</v>
      </c>
      <c r="C358" s="54" t="s">
        <v>795</v>
      </c>
      <c r="D358" s="40" t="s">
        <v>114</v>
      </c>
      <c r="E358" s="41">
        <v>1553.76</v>
      </c>
      <c r="F358" s="42">
        <v>1.3023535965955201E-4</v>
      </c>
      <c r="G358" s="42">
        <v>0.99077204658804296</v>
      </c>
      <c r="H358" s="43" t="s">
        <v>550</v>
      </c>
    </row>
    <row r="359" spans="1:8" ht="36" x14ac:dyDescent="0.25">
      <c r="A359" s="40">
        <v>351</v>
      </c>
      <c r="B359" s="40" t="s">
        <v>796</v>
      </c>
      <c r="C359" s="54" t="s">
        <v>568</v>
      </c>
      <c r="D359" s="40" t="s">
        <v>114</v>
      </c>
      <c r="E359" s="41">
        <v>1543.93</v>
      </c>
      <c r="F359" s="42">
        <v>1.2941141414322201E-4</v>
      </c>
      <c r="G359" s="42">
        <v>0.99090145800218599</v>
      </c>
      <c r="H359" s="43" t="s">
        <v>550</v>
      </c>
    </row>
    <row r="360" spans="1:8" ht="36" x14ac:dyDescent="0.25">
      <c r="A360" s="40">
        <v>352</v>
      </c>
      <c r="B360" s="40" t="s">
        <v>797</v>
      </c>
      <c r="C360" s="54" t="s">
        <v>798</v>
      </c>
      <c r="D360" s="40" t="s">
        <v>161</v>
      </c>
      <c r="E360" s="41">
        <v>1532.58</v>
      </c>
      <c r="F360" s="42">
        <v>1.2846006301297301E-4</v>
      </c>
      <c r="G360" s="42">
        <v>0.99102991806519902</v>
      </c>
      <c r="H360" s="43" t="s">
        <v>550</v>
      </c>
    </row>
    <row r="361" spans="1:8" ht="24" x14ac:dyDescent="0.25">
      <c r="A361" s="40">
        <v>353</v>
      </c>
      <c r="B361" s="40" t="s">
        <v>799</v>
      </c>
      <c r="C361" s="54" t="s">
        <v>800</v>
      </c>
      <c r="D361" s="40" t="s">
        <v>321</v>
      </c>
      <c r="E361" s="41">
        <v>1521.76</v>
      </c>
      <c r="F361" s="42">
        <v>1.2755313620862899E-4</v>
      </c>
      <c r="G361" s="42">
        <v>0.99115747120140796</v>
      </c>
      <c r="H361" s="43" t="s">
        <v>550</v>
      </c>
    </row>
    <row r="362" spans="1:8" ht="36" x14ac:dyDescent="0.25">
      <c r="A362" s="40">
        <v>354</v>
      </c>
      <c r="B362" s="40" t="s">
        <v>801</v>
      </c>
      <c r="C362" s="54" t="s">
        <v>802</v>
      </c>
      <c r="D362" s="40" t="s">
        <v>114</v>
      </c>
      <c r="E362" s="41">
        <v>1509.48</v>
      </c>
      <c r="F362" s="42">
        <v>1.26523832959338E-4</v>
      </c>
      <c r="G362" s="42">
        <v>0.99128399503436704</v>
      </c>
      <c r="H362" s="43" t="s">
        <v>550</v>
      </c>
    </row>
    <row r="363" spans="1:8" ht="24" x14ac:dyDescent="0.25">
      <c r="A363" s="40">
        <v>355</v>
      </c>
      <c r="B363" s="40" t="s">
        <v>803</v>
      </c>
      <c r="C363" s="54" t="s">
        <v>566</v>
      </c>
      <c r="D363" s="40" t="s">
        <v>114</v>
      </c>
      <c r="E363" s="41">
        <v>1504.4</v>
      </c>
      <c r="F363" s="42">
        <v>1.26098029986504E-4</v>
      </c>
      <c r="G363" s="42">
        <v>0.99141009306435401</v>
      </c>
      <c r="H363" s="43" t="s">
        <v>550</v>
      </c>
    </row>
    <row r="364" spans="1:8" ht="24" x14ac:dyDescent="0.25">
      <c r="A364" s="40">
        <v>356</v>
      </c>
      <c r="B364" s="40" t="s">
        <v>804</v>
      </c>
      <c r="C364" s="54" t="s">
        <v>805</v>
      </c>
      <c r="D364" s="40" t="s">
        <v>114</v>
      </c>
      <c r="E364" s="41">
        <v>1502.01</v>
      </c>
      <c r="F364" s="42">
        <v>1.2589770142251301E-4</v>
      </c>
      <c r="G364" s="42">
        <v>0.99153599076577603</v>
      </c>
      <c r="H364" s="43" t="s">
        <v>550</v>
      </c>
    </row>
    <row r="365" spans="1:8" ht="36" x14ac:dyDescent="0.25">
      <c r="A365" s="40">
        <v>357</v>
      </c>
      <c r="B365" s="40" t="s">
        <v>806</v>
      </c>
      <c r="C365" s="54" t="s">
        <v>807</v>
      </c>
      <c r="D365" s="40" t="s">
        <v>114</v>
      </c>
      <c r="E365" s="41">
        <v>1469.24</v>
      </c>
      <c r="F365" s="42">
        <v>1.23150936969803E-4</v>
      </c>
      <c r="G365" s="42">
        <v>0.99165914170274605</v>
      </c>
      <c r="H365" s="43" t="s">
        <v>550</v>
      </c>
    </row>
    <row r="366" spans="1:8" ht="36" x14ac:dyDescent="0.25">
      <c r="A366" s="40">
        <v>358</v>
      </c>
      <c r="B366" s="40" t="s">
        <v>808</v>
      </c>
      <c r="C366" s="54" t="s">
        <v>809</v>
      </c>
      <c r="D366" s="40" t="s">
        <v>114</v>
      </c>
      <c r="E366" s="41">
        <v>1467.29</v>
      </c>
      <c r="F366" s="42">
        <v>1.2298748897826201E-4</v>
      </c>
      <c r="G366" s="42">
        <v>0.99178212919172404</v>
      </c>
      <c r="H366" s="43" t="s">
        <v>550</v>
      </c>
    </row>
    <row r="367" spans="1:8" ht="36" x14ac:dyDescent="0.25">
      <c r="A367" s="40">
        <v>359</v>
      </c>
      <c r="B367" s="40" t="s">
        <v>810</v>
      </c>
      <c r="C367" s="54" t="s">
        <v>811</v>
      </c>
      <c r="D367" s="40" t="s">
        <v>120</v>
      </c>
      <c r="E367" s="41">
        <v>1460.64</v>
      </c>
      <c r="F367" s="42">
        <v>1.2243008941736699E-4</v>
      </c>
      <c r="G367" s="42">
        <v>0.99190455928114096</v>
      </c>
      <c r="H367" s="43" t="s">
        <v>550</v>
      </c>
    </row>
    <row r="368" spans="1:8" ht="36" x14ac:dyDescent="0.25">
      <c r="A368" s="40">
        <v>360</v>
      </c>
      <c r="B368" s="40" t="s">
        <v>812</v>
      </c>
      <c r="C368" s="54" t="s">
        <v>813</v>
      </c>
      <c r="D368" s="40" t="s">
        <v>114</v>
      </c>
      <c r="E368" s="41">
        <v>1454.16</v>
      </c>
      <c r="F368" s="42">
        <v>1.21886939168555E-4</v>
      </c>
      <c r="G368" s="42">
        <v>0.99202644622031</v>
      </c>
      <c r="H368" s="43" t="s">
        <v>550</v>
      </c>
    </row>
    <row r="369" spans="1:8" ht="36" x14ac:dyDescent="0.25">
      <c r="A369" s="40">
        <v>361</v>
      </c>
      <c r="B369" s="40" t="s">
        <v>814</v>
      </c>
      <c r="C369" s="54" t="s">
        <v>815</v>
      </c>
      <c r="D369" s="40" t="s">
        <v>114</v>
      </c>
      <c r="E369" s="41">
        <v>1441.86</v>
      </c>
      <c r="F369" s="42">
        <v>1.20855959529607E-4</v>
      </c>
      <c r="G369" s="42">
        <v>0.99214730217984004</v>
      </c>
      <c r="H369" s="43" t="s">
        <v>550</v>
      </c>
    </row>
    <row r="370" spans="1:8" ht="36" x14ac:dyDescent="0.25">
      <c r="A370" s="40">
        <v>362</v>
      </c>
      <c r="B370" s="40" t="s">
        <v>816</v>
      </c>
      <c r="C370" s="54" t="s">
        <v>817</v>
      </c>
      <c r="D370" s="40" t="s">
        <v>114</v>
      </c>
      <c r="E370" s="41">
        <v>1382.53</v>
      </c>
      <c r="F370" s="42">
        <v>1.1588294961263E-4</v>
      </c>
      <c r="G370" s="42">
        <v>0.992263185129452</v>
      </c>
      <c r="H370" s="43" t="s">
        <v>550</v>
      </c>
    </row>
    <row r="371" spans="1:8" x14ac:dyDescent="0.25">
      <c r="A371" s="40">
        <v>363</v>
      </c>
      <c r="B371" s="40" t="s">
        <v>818</v>
      </c>
      <c r="C371" s="54" t="s">
        <v>819</v>
      </c>
      <c r="D371" s="40" t="s">
        <v>174</v>
      </c>
      <c r="E371" s="41">
        <v>1378.3</v>
      </c>
      <c r="F371" s="42">
        <v>1.15528393200212E-4</v>
      </c>
      <c r="G371" s="42">
        <v>0.99237871352265195</v>
      </c>
      <c r="H371" s="43" t="s">
        <v>550</v>
      </c>
    </row>
    <row r="372" spans="1:8" ht="24" x14ac:dyDescent="0.25">
      <c r="A372" s="40">
        <v>364</v>
      </c>
      <c r="B372" s="40" t="s">
        <v>820</v>
      </c>
      <c r="C372" s="54" t="s">
        <v>821</v>
      </c>
      <c r="D372" s="40" t="s">
        <v>114</v>
      </c>
      <c r="E372" s="41">
        <v>1378.2</v>
      </c>
      <c r="F372" s="42">
        <v>1.1552001125192699E-4</v>
      </c>
      <c r="G372" s="42">
        <v>0.99249423353390398</v>
      </c>
      <c r="H372" s="43" t="s">
        <v>550</v>
      </c>
    </row>
    <row r="373" spans="1:8" ht="36" x14ac:dyDescent="0.25">
      <c r="A373" s="40">
        <v>365</v>
      </c>
      <c r="B373" s="40" t="s">
        <v>822</v>
      </c>
      <c r="C373" s="54" t="s">
        <v>823</v>
      </c>
      <c r="D373" s="40" t="s">
        <v>114</v>
      </c>
      <c r="E373" s="41">
        <v>1333.95</v>
      </c>
      <c r="F373" s="42">
        <v>1.11810999136198E-4</v>
      </c>
      <c r="G373" s="42">
        <v>0.99260604453304102</v>
      </c>
      <c r="H373" s="43" t="s">
        <v>550</v>
      </c>
    </row>
    <row r="374" spans="1:8" ht="36" x14ac:dyDescent="0.25">
      <c r="A374" s="40">
        <v>366</v>
      </c>
      <c r="B374" s="40" t="s">
        <v>824</v>
      </c>
      <c r="C374" s="54" t="s">
        <v>825</v>
      </c>
      <c r="D374" s="40" t="s">
        <v>114</v>
      </c>
      <c r="E374" s="41">
        <v>1284.1199999999999</v>
      </c>
      <c r="F374" s="42">
        <v>1.07634274306215E-4</v>
      </c>
      <c r="G374" s="42">
        <v>0.99271367880734696</v>
      </c>
      <c r="H374" s="43" t="s">
        <v>550</v>
      </c>
    </row>
    <row r="375" spans="1:8" ht="24" x14ac:dyDescent="0.25">
      <c r="A375" s="40">
        <v>367</v>
      </c>
      <c r="B375" s="40" t="s">
        <v>826</v>
      </c>
      <c r="C375" s="54" t="s">
        <v>827</v>
      </c>
      <c r="D375" s="40" t="s">
        <v>828</v>
      </c>
      <c r="E375" s="41">
        <v>1225.0999999999999</v>
      </c>
      <c r="F375" s="42">
        <v>1.02687248428919E-4</v>
      </c>
      <c r="G375" s="42">
        <v>0.99281636605577595</v>
      </c>
      <c r="H375" s="43" t="s">
        <v>550</v>
      </c>
    </row>
    <row r="376" spans="1:8" ht="36" x14ac:dyDescent="0.25">
      <c r="A376" s="40">
        <v>368</v>
      </c>
      <c r="B376" s="40" t="s">
        <v>829</v>
      </c>
      <c r="C376" s="54" t="s">
        <v>830</v>
      </c>
      <c r="D376" s="40" t="s">
        <v>114</v>
      </c>
      <c r="E376" s="41">
        <v>1206.6099999999999</v>
      </c>
      <c r="F376" s="42">
        <v>1.01137426191183E-4</v>
      </c>
      <c r="G376" s="42">
        <v>0.99291750348196695</v>
      </c>
      <c r="H376" s="43" t="s">
        <v>550</v>
      </c>
    </row>
    <row r="377" spans="1:8" ht="24" x14ac:dyDescent="0.25">
      <c r="A377" s="40">
        <v>369</v>
      </c>
      <c r="B377" s="40" t="s">
        <v>831</v>
      </c>
      <c r="C377" s="54" t="s">
        <v>832</v>
      </c>
      <c r="D377" s="40" t="s">
        <v>114</v>
      </c>
      <c r="E377" s="41">
        <v>1180.6500000000001</v>
      </c>
      <c r="F377" s="42">
        <v>9.8961472416621694E-5</v>
      </c>
      <c r="G377" s="42">
        <v>0.993016464954383</v>
      </c>
      <c r="H377" s="43" t="s">
        <v>550</v>
      </c>
    </row>
    <row r="378" spans="1:8" ht="48" x14ac:dyDescent="0.25">
      <c r="A378" s="40">
        <v>370</v>
      </c>
      <c r="B378" s="40" t="s">
        <v>833</v>
      </c>
      <c r="C378" s="54" t="s">
        <v>834</v>
      </c>
      <c r="D378" s="40" t="s">
        <v>114</v>
      </c>
      <c r="E378" s="41">
        <v>1146.46</v>
      </c>
      <c r="F378" s="42">
        <v>9.6095684298276498E-5</v>
      </c>
      <c r="G378" s="42">
        <v>0.99311256063868203</v>
      </c>
      <c r="H378" s="43" t="s">
        <v>550</v>
      </c>
    </row>
    <row r="379" spans="1:8" ht="24" x14ac:dyDescent="0.25">
      <c r="A379" s="40">
        <v>371</v>
      </c>
      <c r="B379" s="40" t="s">
        <v>835</v>
      </c>
      <c r="C379" s="54" t="s">
        <v>836</v>
      </c>
      <c r="D379" s="40" t="s">
        <v>114</v>
      </c>
      <c r="E379" s="41">
        <v>1116.3399999999999</v>
      </c>
      <c r="F379" s="42">
        <v>9.3571041475095496E-5</v>
      </c>
      <c r="G379" s="42">
        <v>0.99320613168015703</v>
      </c>
      <c r="H379" s="43" t="s">
        <v>550</v>
      </c>
    </row>
    <row r="380" spans="1:8" ht="36" x14ac:dyDescent="0.25">
      <c r="A380" s="40">
        <v>372</v>
      </c>
      <c r="B380" s="40" t="s">
        <v>837</v>
      </c>
      <c r="C380" s="54" t="s">
        <v>838</v>
      </c>
      <c r="D380" s="40" t="s">
        <v>114</v>
      </c>
      <c r="E380" s="41">
        <v>1104.8800000000001</v>
      </c>
      <c r="F380" s="42">
        <v>9.26104702017338E-5</v>
      </c>
      <c r="G380" s="42">
        <v>0.99329874215035896</v>
      </c>
      <c r="H380" s="43" t="s">
        <v>550</v>
      </c>
    </row>
    <row r="381" spans="1:8" ht="48" x14ac:dyDescent="0.25">
      <c r="A381" s="40">
        <v>373</v>
      </c>
      <c r="B381" s="40" t="s">
        <v>839</v>
      </c>
      <c r="C381" s="54" t="s">
        <v>840</v>
      </c>
      <c r="D381" s="40" t="s">
        <v>120</v>
      </c>
      <c r="E381" s="41">
        <v>1088.1199999999999</v>
      </c>
      <c r="F381" s="42">
        <v>9.1205655669312997E-5</v>
      </c>
      <c r="G381" s="42">
        <v>0.99338994780602796</v>
      </c>
      <c r="H381" s="43" t="s">
        <v>550</v>
      </c>
    </row>
    <row r="382" spans="1:8" ht="36" x14ac:dyDescent="0.25">
      <c r="A382" s="40">
        <v>374</v>
      </c>
      <c r="B382" s="40" t="s">
        <v>841</v>
      </c>
      <c r="C382" s="54" t="s">
        <v>842</v>
      </c>
      <c r="D382" s="40" t="s">
        <v>120</v>
      </c>
      <c r="E382" s="41">
        <v>1074.26</v>
      </c>
      <c r="F382" s="42">
        <v>9.0043917637132098E-5</v>
      </c>
      <c r="G382" s="42">
        <v>0.99347999172366497</v>
      </c>
      <c r="H382" s="43" t="s">
        <v>550</v>
      </c>
    </row>
    <row r="383" spans="1:8" ht="48" x14ac:dyDescent="0.25">
      <c r="A383" s="40">
        <v>375</v>
      </c>
      <c r="B383" s="40" t="s">
        <v>843</v>
      </c>
      <c r="C383" s="54" t="s">
        <v>844</v>
      </c>
      <c r="D383" s="40" t="s">
        <v>114</v>
      </c>
      <c r="E383" s="41">
        <v>1072.26</v>
      </c>
      <c r="F383" s="42">
        <v>8.9876278671449501E-5</v>
      </c>
      <c r="G383" s="42">
        <v>0.99356986800233604</v>
      </c>
      <c r="H383" s="43" t="s">
        <v>550</v>
      </c>
    </row>
    <row r="384" spans="1:8" ht="36" x14ac:dyDescent="0.25">
      <c r="A384" s="40">
        <v>376</v>
      </c>
      <c r="B384" s="40" t="s">
        <v>845</v>
      </c>
      <c r="C384" s="54" t="s">
        <v>846</v>
      </c>
      <c r="D384" s="40" t="s">
        <v>114</v>
      </c>
      <c r="E384" s="41">
        <v>1048.02</v>
      </c>
      <c r="F384" s="42">
        <v>8.7844494407375494E-5</v>
      </c>
      <c r="G384" s="42">
        <v>0.99365771249674395</v>
      </c>
      <c r="H384" s="43" t="s">
        <v>550</v>
      </c>
    </row>
    <row r="385" spans="1:8" ht="24" x14ac:dyDescent="0.25">
      <c r="A385" s="40">
        <v>377</v>
      </c>
      <c r="B385" s="40" t="s">
        <v>847</v>
      </c>
      <c r="C385" s="54" t="s">
        <v>848</v>
      </c>
      <c r="D385" s="40" t="s">
        <v>174</v>
      </c>
      <c r="E385" s="41">
        <v>1015.8</v>
      </c>
      <c r="F385" s="42">
        <v>8.5143830670227706E-5</v>
      </c>
      <c r="G385" s="42">
        <v>0.99374285632741399</v>
      </c>
      <c r="H385" s="43" t="s">
        <v>550</v>
      </c>
    </row>
    <row r="386" spans="1:8" ht="24" x14ac:dyDescent="0.25">
      <c r="A386" s="40">
        <v>378</v>
      </c>
      <c r="B386" s="40" t="s">
        <v>849</v>
      </c>
      <c r="C386" s="54" t="s">
        <v>850</v>
      </c>
      <c r="D386" s="40" t="s">
        <v>114</v>
      </c>
      <c r="E386" s="41">
        <v>1007.02</v>
      </c>
      <c r="F386" s="42">
        <v>8.4407895610880793E-5</v>
      </c>
      <c r="G386" s="42">
        <v>0.99382726422302503</v>
      </c>
      <c r="H386" s="43" t="s">
        <v>550</v>
      </c>
    </row>
    <row r="387" spans="1:8" ht="48" x14ac:dyDescent="0.25">
      <c r="A387" s="40">
        <v>379</v>
      </c>
      <c r="B387" s="40" t="s">
        <v>851</v>
      </c>
      <c r="C387" s="54" t="s">
        <v>852</v>
      </c>
      <c r="D387" s="40" t="s">
        <v>114</v>
      </c>
      <c r="E387" s="41">
        <v>1002.5</v>
      </c>
      <c r="F387" s="42">
        <v>8.4029031548437993E-5</v>
      </c>
      <c r="G387" s="42">
        <v>0.99391129325457295</v>
      </c>
      <c r="H387" s="43" t="s">
        <v>550</v>
      </c>
    </row>
    <row r="388" spans="1:8" ht="36" x14ac:dyDescent="0.25">
      <c r="A388" s="40">
        <v>380</v>
      </c>
      <c r="B388" s="40" t="s">
        <v>853</v>
      </c>
      <c r="C388" s="54" t="s">
        <v>854</v>
      </c>
      <c r="D388" s="40" t="s">
        <v>114</v>
      </c>
      <c r="E388" s="41">
        <v>996.54</v>
      </c>
      <c r="F388" s="42">
        <v>8.3529467430703606E-5</v>
      </c>
      <c r="G388" s="42">
        <v>0.99399482272200401</v>
      </c>
      <c r="H388" s="43" t="s">
        <v>550</v>
      </c>
    </row>
    <row r="389" spans="1:8" ht="24" x14ac:dyDescent="0.25">
      <c r="A389" s="40">
        <v>381</v>
      </c>
      <c r="B389" s="40" t="s">
        <v>855</v>
      </c>
      <c r="C389" s="54" t="s">
        <v>856</v>
      </c>
      <c r="D389" s="40" t="s">
        <v>114</v>
      </c>
      <c r="E389" s="41">
        <v>989</v>
      </c>
      <c r="F389" s="42">
        <v>8.2897468530079903E-5</v>
      </c>
      <c r="G389" s="42">
        <v>0.99407772019053398</v>
      </c>
      <c r="H389" s="43" t="s">
        <v>550</v>
      </c>
    </row>
    <row r="390" spans="1:8" ht="36" x14ac:dyDescent="0.25">
      <c r="A390" s="40">
        <v>382</v>
      </c>
      <c r="B390" s="40" t="s">
        <v>857</v>
      </c>
      <c r="C390" s="54" t="s">
        <v>858</v>
      </c>
      <c r="D390" s="40" t="s">
        <v>114</v>
      </c>
      <c r="E390" s="41">
        <v>985.74</v>
      </c>
      <c r="F390" s="42">
        <v>8.2624217016017204E-5</v>
      </c>
      <c r="G390" s="42">
        <v>0.99416034440754997</v>
      </c>
      <c r="H390" s="43" t="s">
        <v>550</v>
      </c>
    </row>
    <row r="391" spans="1:8" x14ac:dyDescent="0.25">
      <c r="A391" s="40">
        <v>383</v>
      </c>
      <c r="B391" s="40" t="s">
        <v>859</v>
      </c>
      <c r="C391" s="54" t="s">
        <v>860</v>
      </c>
      <c r="D391" s="40" t="s">
        <v>861</v>
      </c>
      <c r="E391" s="41">
        <v>940.88</v>
      </c>
      <c r="F391" s="42">
        <v>7.8864075015754902E-5</v>
      </c>
      <c r="G391" s="42">
        <v>0.99423920848256597</v>
      </c>
      <c r="H391" s="43" t="s">
        <v>550</v>
      </c>
    </row>
    <row r="392" spans="1:8" ht="48" x14ac:dyDescent="0.25">
      <c r="A392" s="40">
        <v>384</v>
      </c>
      <c r="B392" s="40" t="s">
        <v>862</v>
      </c>
      <c r="C392" s="54" t="s">
        <v>863</v>
      </c>
      <c r="D392" s="40" t="s">
        <v>120</v>
      </c>
      <c r="E392" s="41">
        <v>920.44</v>
      </c>
      <c r="F392" s="42">
        <v>7.7150804786477997E-5</v>
      </c>
      <c r="G392" s="42">
        <v>0.99431635928735196</v>
      </c>
      <c r="H392" s="43" t="s">
        <v>550</v>
      </c>
    </row>
    <row r="393" spans="1:8" x14ac:dyDescent="0.25">
      <c r="A393" s="40">
        <v>385</v>
      </c>
      <c r="B393" s="40" t="s">
        <v>864</v>
      </c>
      <c r="C393" s="54" t="s">
        <v>865</v>
      </c>
      <c r="D393" s="40" t="s">
        <v>174</v>
      </c>
      <c r="E393" s="41">
        <v>910.28</v>
      </c>
      <c r="F393" s="42">
        <v>7.6299198840810105E-5</v>
      </c>
      <c r="G393" s="42">
        <v>0.99439265848619296</v>
      </c>
      <c r="H393" s="43" t="s">
        <v>550</v>
      </c>
    </row>
    <row r="394" spans="1:8" ht="36" x14ac:dyDescent="0.25">
      <c r="A394" s="40">
        <v>386</v>
      </c>
      <c r="B394" s="40" t="s">
        <v>866</v>
      </c>
      <c r="C394" s="54" t="s">
        <v>867</v>
      </c>
      <c r="D394" s="40" t="s">
        <v>120</v>
      </c>
      <c r="E394" s="41">
        <v>881.82</v>
      </c>
      <c r="F394" s="42">
        <v>7.3913696359145703E-5</v>
      </c>
      <c r="G394" s="42">
        <v>0.99446657218255197</v>
      </c>
      <c r="H394" s="43" t="s">
        <v>550</v>
      </c>
    </row>
    <row r="395" spans="1:8" ht="36" x14ac:dyDescent="0.25">
      <c r="A395" s="40">
        <v>387</v>
      </c>
      <c r="B395" s="40" t="s">
        <v>868</v>
      </c>
      <c r="C395" s="54" t="s">
        <v>869</v>
      </c>
      <c r="D395" s="40" t="s">
        <v>114</v>
      </c>
      <c r="E395" s="41">
        <v>876.07</v>
      </c>
      <c r="F395" s="42">
        <v>7.3431734332808003E-5</v>
      </c>
      <c r="G395" s="42">
        <v>0.99454000391688502</v>
      </c>
      <c r="H395" s="43" t="s">
        <v>550</v>
      </c>
    </row>
    <row r="396" spans="1:8" ht="24" x14ac:dyDescent="0.25">
      <c r="A396" s="40">
        <v>388</v>
      </c>
      <c r="B396" s="40" t="s">
        <v>870</v>
      </c>
      <c r="C396" s="54" t="s">
        <v>871</v>
      </c>
      <c r="D396" s="40" t="s">
        <v>114</v>
      </c>
      <c r="E396" s="41">
        <v>875.15</v>
      </c>
      <c r="F396" s="42">
        <v>7.3354620408593995E-5</v>
      </c>
      <c r="G396" s="42">
        <v>0.99461335853729405</v>
      </c>
      <c r="H396" s="43" t="s">
        <v>550</v>
      </c>
    </row>
    <row r="397" spans="1:8" ht="36" x14ac:dyDescent="0.25">
      <c r="A397" s="40">
        <v>389</v>
      </c>
      <c r="B397" s="40" t="s">
        <v>872</v>
      </c>
      <c r="C397" s="54" t="s">
        <v>873</v>
      </c>
      <c r="D397" s="40" t="s">
        <v>114</v>
      </c>
      <c r="E397" s="41">
        <v>873.62</v>
      </c>
      <c r="F397" s="42">
        <v>7.32263765998468E-5</v>
      </c>
      <c r="G397" s="42">
        <v>0.99468658491389295</v>
      </c>
      <c r="H397" s="43" t="s">
        <v>550</v>
      </c>
    </row>
    <row r="398" spans="1:8" ht="24" x14ac:dyDescent="0.25">
      <c r="A398" s="40">
        <v>390</v>
      </c>
      <c r="B398" s="40" t="s">
        <v>874</v>
      </c>
      <c r="C398" s="54" t="s">
        <v>875</v>
      </c>
      <c r="D398" s="40" t="s">
        <v>114</v>
      </c>
      <c r="E398" s="41">
        <v>868.52</v>
      </c>
      <c r="F398" s="42">
        <v>7.2798897237356003E-5</v>
      </c>
      <c r="G398" s="42">
        <v>0.99475938381113105</v>
      </c>
      <c r="H398" s="43" t="s">
        <v>550</v>
      </c>
    </row>
    <row r="399" spans="1:8" ht="36" x14ac:dyDescent="0.25">
      <c r="A399" s="40">
        <v>391</v>
      </c>
      <c r="B399" s="40" t="s">
        <v>876</v>
      </c>
      <c r="C399" s="54" t="s">
        <v>490</v>
      </c>
      <c r="D399" s="40" t="s">
        <v>114</v>
      </c>
      <c r="E399" s="41">
        <v>856.92</v>
      </c>
      <c r="F399" s="42">
        <v>7.1826591236396497E-5</v>
      </c>
      <c r="G399" s="42">
        <v>0.99483121040236699</v>
      </c>
      <c r="H399" s="43" t="s">
        <v>550</v>
      </c>
    </row>
    <row r="400" spans="1:8" ht="36" x14ac:dyDescent="0.25">
      <c r="A400" s="40">
        <v>392</v>
      </c>
      <c r="B400" s="40" t="s">
        <v>877</v>
      </c>
      <c r="C400" s="54" t="s">
        <v>878</v>
      </c>
      <c r="D400" s="40" t="s">
        <v>114</v>
      </c>
      <c r="E400" s="41">
        <v>849.92</v>
      </c>
      <c r="F400" s="42">
        <v>7.1239854856507102E-5</v>
      </c>
      <c r="G400" s="42">
        <v>0.99490245025722401</v>
      </c>
      <c r="H400" s="43" t="s">
        <v>550</v>
      </c>
    </row>
    <row r="401" spans="1:8" ht="36" x14ac:dyDescent="0.25">
      <c r="A401" s="40">
        <v>393</v>
      </c>
      <c r="B401" s="40" t="s">
        <v>879</v>
      </c>
      <c r="C401" s="54" t="s">
        <v>880</v>
      </c>
      <c r="D401" s="40" t="s">
        <v>114</v>
      </c>
      <c r="E401" s="41">
        <v>833.64</v>
      </c>
      <c r="F401" s="42">
        <v>6.9875273675850202E-5</v>
      </c>
      <c r="G401" s="42">
        <v>0.99497232553089898</v>
      </c>
      <c r="H401" s="43" t="s">
        <v>550</v>
      </c>
    </row>
    <row r="402" spans="1:8" ht="36" x14ac:dyDescent="0.25">
      <c r="A402" s="40">
        <v>394</v>
      </c>
      <c r="B402" s="40" t="s">
        <v>881</v>
      </c>
      <c r="C402" s="54" t="s">
        <v>882</v>
      </c>
      <c r="D402" s="40" t="s">
        <v>114</v>
      </c>
      <c r="E402" s="41">
        <v>811.22</v>
      </c>
      <c r="F402" s="42">
        <v>6.7996040870547497E-5</v>
      </c>
      <c r="G402" s="42">
        <v>0.99504032157177003</v>
      </c>
      <c r="H402" s="43" t="s">
        <v>550</v>
      </c>
    </row>
    <row r="403" spans="1:8" ht="24" x14ac:dyDescent="0.25">
      <c r="A403" s="40">
        <v>395</v>
      </c>
      <c r="B403" s="40" t="s">
        <v>883</v>
      </c>
      <c r="C403" s="54" t="s">
        <v>884</v>
      </c>
      <c r="D403" s="40" t="s">
        <v>174</v>
      </c>
      <c r="E403" s="41">
        <v>810.27</v>
      </c>
      <c r="F403" s="42">
        <v>6.7916412361848205E-5</v>
      </c>
      <c r="G403" s="42">
        <v>0.99510823798413195</v>
      </c>
      <c r="H403" s="43" t="s">
        <v>550</v>
      </c>
    </row>
    <row r="404" spans="1:8" ht="36" x14ac:dyDescent="0.25">
      <c r="A404" s="40">
        <v>396</v>
      </c>
      <c r="B404" s="40" t="s">
        <v>885</v>
      </c>
      <c r="C404" s="54" t="s">
        <v>886</v>
      </c>
      <c r="D404" s="40" t="s">
        <v>114</v>
      </c>
      <c r="E404" s="41">
        <v>805.7</v>
      </c>
      <c r="F404" s="42">
        <v>6.7533357325263296E-5</v>
      </c>
      <c r="G404" s="42">
        <v>0.99517577134145696</v>
      </c>
      <c r="H404" s="43" t="s">
        <v>550</v>
      </c>
    </row>
    <row r="405" spans="1:8" ht="36" x14ac:dyDescent="0.25">
      <c r="A405" s="40">
        <v>397</v>
      </c>
      <c r="B405" s="40" t="s">
        <v>887</v>
      </c>
      <c r="C405" s="54" t="s">
        <v>888</v>
      </c>
      <c r="D405" s="40"/>
      <c r="E405" s="41">
        <v>792.25</v>
      </c>
      <c r="F405" s="42">
        <v>6.6405985281047395E-5</v>
      </c>
      <c r="G405" s="42">
        <v>0.99524217732673803</v>
      </c>
      <c r="H405" s="43" t="s">
        <v>550</v>
      </c>
    </row>
    <row r="406" spans="1:8" ht="36" x14ac:dyDescent="0.25">
      <c r="A406" s="40">
        <v>398</v>
      </c>
      <c r="B406" s="40" t="s">
        <v>889</v>
      </c>
      <c r="C406" s="54" t="s">
        <v>890</v>
      </c>
      <c r="D406" s="40" t="s">
        <v>114</v>
      </c>
      <c r="E406" s="41">
        <v>774.38</v>
      </c>
      <c r="F406" s="42">
        <v>6.4908131122672706E-5</v>
      </c>
      <c r="G406" s="42">
        <v>0.99530708545786095</v>
      </c>
      <c r="H406" s="43" t="s">
        <v>550</v>
      </c>
    </row>
    <row r="407" spans="1:8" ht="24" x14ac:dyDescent="0.25">
      <c r="A407" s="40">
        <v>399</v>
      </c>
      <c r="B407" s="40" t="s">
        <v>891</v>
      </c>
      <c r="C407" s="54" t="s">
        <v>892</v>
      </c>
      <c r="D407" s="40" t="s">
        <v>114</v>
      </c>
      <c r="E407" s="41">
        <v>771.68</v>
      </c>
      <c r="F407" s="42">
        <v>6.4681818519001099E-5</v>
      </c>
      <c r="G407" s="42">
        <v>0.99537176727637999</v>
      </c>
      <c r="H407" s="43" t="s">
        <v>550</v>
      </c>
    </row>
    <row r="408" spans="1:8" ht="24" x14ac:dyDescent="0.25">
      <c r="A408" s="40">
        <v>400</v>
      </c>
      <c r="B408" s="40" t="s">
        <v>893</v>
      </c>
      <c r="C408" s="54" t="s">
        <v>894</v>
      </c>
      <c r="D408" s="40"/>
      <c r="E408" s="41">
        <v>760.7</v>
      </c>
      <c r="F408" s="42">
        <v>6.3761480597403306E-5</v>
      </c>
      <c r="G408" s="42">
        <v>0.99543552875697705</v>
      </c>
      <c r="H408" s="43" t="s">
        <v>550</v>
      </c>
    </row>
    <row r="409" spans="1:8" ht="36" x14ac:dyDescent="0.25">
      <c r="A409" s="40">
        <v>401</v>
      </c>
      <c r="B409" s="40" t="s">
        <v>895</v>
      </c>
      <c r="C409" s="54" t="s">
        <v>896</v>
      </c>
      <c r="D409" s="40" t="s">
        <v>120</v>
      </c>
      <c r="E409" s="41">
        <v>744.8</v>
      </c>
      <c r="F409" s="42">
        <v>6.2428750820225999E-5</v>
      </c>
      <c r="G409" s="42">
        <v>0.99549795750779801</v>
      </c>
      <c r="H409" s="43" t="s">
        <v>550</v>
      </c>
    </row>
    <row r="410" spans="1:8" ht="36" x14ac:dyDescent="0.25">
      <c r="A410" s="40">
        <v>402</v>
      </c>
      <c r="B410" s="40" t="s">
        <v>897</v>
      </c>
      <c r="C410" s="54" t="s">
        <v>898</v>
      </c>
      <c r="D410" s="40" t="s">
        <v>120</v>
      </c>
      <c r="E410" s="41">
        <v>732.79</v>
      </c>
      <c r="F410" s="42">
        <v>6.1422078831301603E-5</v>
      </c>
      <c r="G410" s="42">
        <v>0.99555937958662899</v>
      </c>
      <c r="H410" s="43" t="s">
        <v>550</v>
      </c>
    </row>
    <row r="411" spans="1:8" ht="36" x14ac:dyDescent="0.25">
      <c r="A411" s="40">
        <v>403</v>
      </c>
      <c r="B411" s="40" t="s">
        <v>899</v>
      </c>
      <c r="C411" s="54" t="s">
        <v>900</v>
      </c>
      <c r="D411" s="40" t="s">
        <v>114</v>
      </c>
      <c r="E411" s="41">
        <v>727.04</v>
      </c>
      <c r="F411" s="42">
        <v>6.0940116804963897E-5</v>
      </c>
      <c r="G411" s="42">
        <v>0.99562031970343401</v>
      </c>
      <c r="H411" s="43" t="s">
        <v>550</v>
      </c>
    </row>
    <row r="412" spans="1:8" ht="24" x14ac:dyDescent="0.25">
      <c r="A412" s="40">
        <v>404</v>
      </c>
      <c r="B412" s="40" t="s">
        <v>901</v>
      </c>
      <c r="C412" s="54" t="s">
        <v>902</v>
      </c>
      <c r="D412" s="40" t="s">
        <v>114</v>
      </c>
      <c r="E412" s="41">
        <v>725.77</v>
      </c>
      <c r="F412" s="42">
        <v>6.0833666061755397E-5</v>
      </c>
      <c r="G412" s="42">
        <v>0.99568115336949503</v>
      </c>
      <c r="H412" s="43" t="s">
        <v>550</v>
      </c>
    </row>
    <row r="413" spans="1:8" ht="48" x14ac:dyDescent="0.25">
      <c r="A413" s="40">
        <v>405</v>
      </c>
      <c r="B413" s="40" t="s">
        <v>903</v>
      </c>
      <c r="C413" s="54" t="s">
        <v>904</v>
      </c>
      <c r="D413" s="40" t="s">
        <v>114</v>
      </c>
      <c r="E413" s="41">
        <v>725.76</v>
      </c>
      <c r="F413" s="42">
        <v>6.0832827866926999E-5</v>
      </c>
      <c r="G413" s="42">
        <v>0.99574198619736198</v>
      </c>
      <c r="H413" s="43" t="s">
        <v>550</v>
      </c>
    </row>
    <row r="414" spans="1:8" ht="36" x14ac:dyDescent="0.25">
      <c r="A414" s="40">
        <v>406</v>
      </c>
      <c r="B414" s="40" t="s">
        <v>905</v>
      </c>
      <c r="C414" s="54" t="s">
        <v>906</v>
      </c>
      <c r="D414" s="40" t="s">
        <v>120</v>
      </c>
      <c r="E414" s="41">
        <v>720.85</v>
      </c>
      <c r="F414" s="42">
        <v>6.0421274206176099E-5</v>
      </c>
      <c r="G414" s="42">
        <v>0.99580240747156801</v>
      </c>
      <c r="H414" s="43" t="s">
        <v>550</v>
      </c>
    </row>
    <row r="415" spans="1:8" ht="36" x14ac:dyDescent="0.25">
      <c r="A415" s="40">
        <v>407</v>
      </c>
      <c r="B415" s="40" t="s">
        <v>907</v>
      </c>
      <c r="C415" s="54" t="s">
        <v>908</v>
      </c>
      <c r="D415" s="40" t="s">
        <v>114</v>
      </c>
      <c r="E415" s="41">
        <v>718.08</v>
      </c>
      <c r="F415" s="42">
        <v>6.01890942387056E-5</v>
      </c>
      <c r="G415" s="42">
        <v>0.995862596565807</v>
      </c>
      <c r="H415" s="43" t="s">
        <v>550</v>
      </c>
    </row>
    <row r="416" spans="1:8" ht="36" x14ac:dyDescent="0.25">
      <c r="A416" s="40">
        <v>408</v>
      </c>
      <c r="B416" s="40" t="s">
        <v>909</v>
      </c>
      <c r="C416" s="54" t="s">
        <v>910</v>
      </c>
      <c r="D416" s="40" t="s">
        <v>114</v>
      </c>
      <c r="E416" s="41">
        <v>715.55</v>
      </c>
      <c r="F416" s="42">
        <v>5.9977030947116999E-5</v>
      </c>
      <c r="G416" s="42">
        <v>0.99592257359675396</v>
      </c>
      <c r="H416" s="43" t="s">
        <v>550</v>
      </c>
    </row>
    <row r="417" spans="1:8" x14ac:dyDescent="0.25">
      <c r="A417" s="40">
        <v>409</v>
      </c>
      <c r="B417" s="40" t="s">
        <v>911</v>
      </c>
      <c r="C417" s="54" t="s">
        <v>912</v>
      </c>
      <c r="D417" s="40" t="s">
        <v>174</v>
      </c>
      <c r="E417" s="41">
        <v>707.46</v>
      </c>
      <c r="F417" s="42">
        <v>5.9298931330930603E-5</v>
      </c>
      <c r="G417" s="42">
        <v>0.99598187252808501</v>
      </c>
      <c r="H417" s="43" t="s">
        <v>550</v>
      </c>
    </row>
    <row r="418" spans="1:8" x14ac:dyDescent="0.25">
      <c r="A418" s="40">
        <v>410</v>
      </c>
      <c r="B418" s="40" t="s">
        <v>913</v>
      </c>
      <c r="C418" s="54" t="s">
        <v>914</v>
      </c>
      <c r="D418" s="40" t="s">
        <v>174</v>
      </c>
      <c r="E418" s="41">
        <v>704.57</v>
      </c>
      <c r="F418" s="42">
        <v>5.9056693025519098E-5</v>
      </c>
      <c r="G418" s="42">
        <v>0.99604092922111098</v>
      </c>
      <c r="H418" s="43" t="s">
        <v>550</v>
      </c>
    </row>
    <row r="419" spans="1:8" ht="36" x14ac:dyDescent="0.25">
      <c r="A419" s="40">
        <v>411</v>
      </c>
      <c r="B419" s="40" t="s">
        <v>915</v>
      </c>
      <c r="C419" s="54" t="s">
        <v>916</v>
      </c>
      <c r="D419" s="40" t="s">
        <v>114</v>
      </c>
      <c r="E419" s="41">
        <v>700.28</v>
      </c>
      <c r="F419" s="42">
        <v>5.8697107444129803E-5</v>
      </c>
      <c r="G419" s="42">
        <v>0.99609962632855498</v>
      </c>
      <c r="H419" s="43" t="s">
        <v>550</v>
      </c>
    </row>
    <row r="420" spans="1:8" x14ac:dyDescent="0.25">
      <c r="A420" s="40">
        <v>412</v>
      </c>
      <c r="B420" s="40" t="s">
        <v>917</v>
      </c>
      <c r="C420" s="54" t="s">
        <v>918</v>
      </c>
      <c r="D420" s="40" t="s">
        <v>174</v>
      </c>
      <c r="E420" s="41">
        <v>697.06</v>
      </c>
      <c r="F420" s="42">
        <v>5.8427208709380699E-5</v>
      </c>
      <c r="G420" s="42">
        <v>0.99615805353726405</v>
      </c>
      <c r="H420" s="43" t="s">
        <v>550</v>
      </c>
    </row>
    <row r="421" spans="1:8" ht="36" x14ac:dyDescent="0.25">
      <c r="A421" s="40">
        <v>413</v>
      </c>
      <c r="B421" s="40" t="s">
        <v>919</v>
      </c>
      <c r="C421" s="54" t="s">
        <v>920</v>
      </c>
      <c r="D421" s="40" t="s">
        <v>114</v>
      </c>
      <c r="E421" s="41">
        <v>669.19</v>
      </c>
      <c r="F421" s="42">
        <v>5.6091159722592698E-5</v>
      </c>
      <c r="G421" s="42">
        <v>0.99621414469698699</v>
      </c>
      <c r="H421" s="43" t="s">
        <v>550</v>
      </c>
    </row>
    <row r="422" spans="1:8" ht="36" x14ac:dyDescent="0.25">
      <c r="A422" s="40">
        <v>414</v>
      </c>
      <c r="B422" s="40" t="s">
        <v>921</v>
      </c>
      <c r="C422" s="54" t="s">
        <v>922</v>
      </c>
      <c r="D422" s="40" t="s">
        <v>114</v>
      </c>
      <c r="E422" s="41">
        <v>667.25</v>
      </c>
      <c r="F422" s="42">
        <v>5.5928549925880499E-5</v>
      </c>
      <c r="G422" s="42">
        <v>0.99627007324691297</v>
      </c>
      <c r="H422" s="43" t="s">
        <v>550</v>
      </c>
    </row>
    <row r="423" spans="1:8" ht="24" x14ac:dyDescent="0.25">
      <c r="A423" s="40">
        <v>415</v>
      </c>
      <c r="B423" s="40" t="s">
        <v>923</v>
      </c>
      <c r="C423" s="54" t="s">
        <v>924</v>
      </c>
      <c r="D423" s="40" t="s">
        <v>114</v>
      </c>
      <c r="E423" s="41">
        <v>666.44</v>
      </c>
      <c r="F423" s="42">
        <v>5.5860656144779098E-5</v>
      </c>
      <c r="G423" s="42">
        <v>0.99632593390305801</v>
      </c>
      <c r="H423" s="43" t="s">
        <v>550</v>
      </c>
    </row>
    <row r="424" spans="1:8" ht="24" x14ac:dyDescent="0.25">
      <c r="A424" s="40">
        <v>416</v>
      </c>
      <c r="B424" s="40" t="s">
        <v>925</v>
      </c>
      <c r="C424" s="54" t="s">
        <v>926</v>
      </c>
      <c r="D424" s="40" t="s">
        <v>114</v>
      </c>
      <c r="E424" s="41">
        <v>651.67999999999995</v>
      </c>
      <c r="F424" s="42">
        <v>5.4623480578040899E-5</v>
      </c>
      <c r="G424" s="42">
        <v>0.99638055738363596</v>
      </c>
      <c r="H424" s="43" t="s">
        <v>550</v>
      </c>
    </row>
    <row r="425" spans="1:8" x14ac:dyDescent="0.25">
      <c r="A425" s="40">
        <v>417</v>
      </c>
      <c r="B425" s="40" t="s">
        <v>927</v>
      </c>
      <c r="C425" s="54" t="s">
        <v>928</v>
      </c>
      <c r="D425" s="40" t="s">
        <v>174</v>
      </c>
      <c r="E425" s="41">
        <v>648.21</v>
      </c>
      <c r="F425" s="42">
        <v>5.4332626972581499E-5</v>
      </c>
      <c r="G425" s="42">
        <v>0.99643489001060803</v>
      </c>
      <c r="H425" s="43" t="s">
        <v>550</v>
      </c>
    </row>
    <row r="426" spans="1:8" ht="24" x14ac:dyDescent="0.25">
      <c r="A426" s="40">
        <v>418</v>
      </c>
      <c r="B426" s="40" t="s">
        <v>929</v>
      </c>
      <c r="C426" s="54" t="s">
        <v>930</v>
      </c>
      <c r="D426" s="40" t="s">
        <v>114</v>
      </c>
      <c r="E426" s="41">
        <v>638.48</v>
      </c>
      <c r="F426" s="42">
        <v>5.3517063404535301E-5</v>
      </c>
      <c r="G426" s="42">
        <v>0.99648840707401298</v>
      </c>
      <c r="H426" s="43" t="s">
        <v>550</v>
      </c>
    </row>
    <row r="427" spans="1:8" ht="24" x14ac:dyDescent="0.25">
      <c r="A427" s="40">
        <v>419</v>
      </c>
      <c r="B427" s="40" t="s">
        <v>931</v>
      </c>
      <c r="C427" s="54" t="s">
        <v>932</v>
      </c>
      <c r="D427" s="40" t="s">
        <v>114</v>
      </c>
      <c r="E427" s="41">
        <v>634.55999999999995</v>
      </c>
      <c r="F427" s="42">
        <v>5.3188491031797301E-5</v>
      </c>
      <c r="G427" s="42">
        <v>0.99654159556504496</v>
      </c>
      <c r="H427" s="43" t="s">
        <v>550</v>
      </c>
    </row>
    <row r="428" spans="1:8" ht="36" x14ac:dyDescent="0.25">
      <c r="A428" s="40">
        <v>420</v>
      </c>
      <c r="B428" s="40" t="s">
        <v>933</v>
      </c>
      <c r="C428" s="54" t="s">
        <v>934</v>
      </c>
      <c r="D428" s="40" t="s">
        <v>114</v>
      </c>
      <c r="E428" s="41">
        <v>634.16999999999996</v>
      </c>
      <c r="F428" s="42">
        <v>5.3155801433489202E-5</v>
      </c>
      <c r="G428" s="42">
        <v>0.99659475136647802</v>
      </c>
      <c r="H428" s="43" t="s">
        <v>550</v>
      </c>
    </row>
    <row r="429" spans="1:8" ht="36" x14ac:dyDescent="0.25">
      <c r="A429" s="40">
        <v>421</v>
      </c>
      <c r="B429" s="40" t="s">
        <v>935</v>
      </c>
      <c r="C429" s="54" t="s">
        <v>936</v>
      </c>
      <c r="D429" s="40" t="s">
        <v>114</v>
      </c>
      <c r="E429" s="41">
        <v>633.66</v>
      </c>
      <c r="F429" s="42">
        <v>5.3113053497240103E-5</v>
      </c>
      <c r="G429" s="42">
        <v>0.99664786441997499</v>
      </c>
      <c r="H429" s="43" t="s">
        <v>550</v>
      </c>
    </row>
    <row r="430" spans="1:8" ht="36" x14ac:dyDescent="0.25">
      <c r="A430" s="40">
        <v>422</v>
      </c>
      <c r="B430" s="40" t="s">
        <v>937</v>
      </c>
      <c r="C430" s="54" t="s">
        <v>938</v>
      </c>
      <c r="D430" s="40" t="s">
        <v>120</v>
      </c>
      <c r="E430" s="41">
        <v>618.29</v>
      </c>
      <c r="F430" s="42">
        <v>5.18247480459688E-5</v>
      </c>
      <c r="G430" s="42">
        <v>0.99669968916802099</v>
      </c>
      <c r="H430" s="43" t="s">
        <v>550</v>
      </c>
    </row>
    <row r="431" spans="1:8" ht="36" x14ac:dyDescent="0.25">
      <c r="A431" s="40">
        <v>423</v>
      </c>
      <c r="B431" s="40" t="s">
        <v>939</v>
      </c>
      <c r="C431" s="54" t="s">
        <v>940</v>
      </c>
      <c r="D431" s="40" t="s">
        <v>161</v>
      </c>
      <c r="E431" s="41">
        <v>608.80999999999995</v>
      </c>
      <c r="F431" s="42">
        <v>5.1030139348632897E-5</v>
      </c>
      <c r="G431" s="42">
        <v>0.99675071930737003</v>
      </c>
      <c r="H431" s="43" t="s">
        <v>550</v>
      </c>
    </row>
    <row r="432" spans="1:8" ht="24" x14ac:dyDescent="0.25">
      <c r="A432" s="40">
        <v>424</v>
      </c>
      <c r="B432" s="40" t="s">
        <v>941</v>
      </c>
      <c r="C432" s="54" t="s">
        <v>942</v>
      </c>
      <c r="D432" s="40" t="s">
        <v>120</v>
      </c>
      <c r="E432" s="41">
        <v>603.57000000000005</v>
      </c>
      <c r="F432" s="42">
        <v>5.0590925258544297E-5</v>
      </c>
      <c r="G432" s="42">
        <v>0.99680131023262797</v>
      </c>
      <c r="H432" s="43" t="s">
        <v>550</v>
      </c>
    </row>
    <row r="433" spans="1:8" ht="36" x14ac:dyDescent="0.25">
      <c r="A433" s="40">
        <v>425</v>
      </c>
      <c r="B433" s="40" t="s">
        <v>943</v>
      </c>
      <c r="C433" s="54" t="s">
        <v>944</v>
      </c>
      <c r="D433" s="40" t="s">
        <v>114</v>
      </c>
      <c r="E433" s="41">
        <v>595.28</v>
      </c>
      <c r="F433" s="42">
        <v>4.9896061745789699E-5</v>
      </c>
      <c r="G433" s="42">
        <v>0.99685120629437396</v>
      </c>
      <c r="H433" s="43" t="s">
        <v>550</v>
      </c>
    </row>
    <row r="434" spans="1:8" ht="36" x14ac:dyDescent="0.25">
      <c r="A434" s="40">
        <v>426</v>
      </c>
      <c r="B434" s="40" t="s">
        <v>945</v>
      </c>
      <c r="C434" s="54" t="s">
        <v>946</v>
      </c>
      <c r="D434" s="40" t="s">
        <v>114</v>
      </c>
      <c r="E434" s="41">
        <v>586.79999999999995</v>
      </c>
      <c r="F434" s="42">
        <v>4.9185272531295197E-5</v>
      </c>
      <c r="G434" s="42">
        <v>0.99690039156690602</v>
      </c>
      <c r="H434" s="43" t="s">
        <v>550</v>
      </c>
    </row>
    <row r="435" spans="1:8" ht="36" x14ac:dyDescent="0.25">
      <c r="A435" s="40">
        <v>427</v>
      </c>
      <c r="B435" s="40" t="s">
        <v>947</v>
      </c>
      <c r="C435" s="54" t="s">
        <v>948</v>
      </c>
      <c r="D435" s="40" t="s">
        <v>114</v>
      </c>
      <c r="E435" s="41">
        <v>585.36</v>
      </c>
      <c r="F435" s="42">
        <v>4.9064572476003603E-5</v>
      </c>
      <c r="G435" s="42">
        <v>0.99694945613938202</v>
      </c>
      <c r="H435" s="43" t="s">
        <v>550</v>
      </c>
    </row>
    <row r="436" spans="1:8" ht="48" x14ac:dyDescent="0.25">
      <c r="A436" s="40">
        <v>428</v>
      </c>
      <c r="B436" s="40" t="s">
        <v>949</v>
      </c>
      <c r="C436" s="54" t="s">
        <v>950</v>
      </c>
      <c r="D436" s="40" t="s">
        <v>114</v>
      </c>
      <c r="E436" s="41">
        <v>584.16</v>
      </c>
      <c r="F436" s="42">
        <v>4.8963989096594002E-5</v>
      </c>
      <c r="G436" s="42">
        <v>0.99699842012847795</v>
      </c>
      <c r="H436" s="43" t="s">
        <v>550</v>
      </c>
    </row>
    <row r="437" spans="1:8" ht="24" x14ac:dyDescent="0.25">
      <c r="A437" s="40">
        <v>429</v>
      </c>
      <c r="B437" s="40" t="s">
        <v>951</v>
      </c>
      <c r="C437" s="54" t="s">
        <v>892</v>
      </c>
      <c r="D437" s="40" t="s">
        <v>114</v>
      </c>
      <c r="E437" s="41">
        <v>578.76</v>
      </c>
      <c r="F437" s="42">
        <v>4.8511363889250801E-5</v>
      </c>
      <c r="G437" s="42">
        <v>0.99704693149236701</v>
      </c>
      <c r="H437" s="43" t="s">
        <v>550</v>
      </c>
    </row>
    <row r="438" spans="1:8" ht="36" x14ac:dyDescent="0.25">
      <c r="A438" s="40">
        <v>430</v>
      </c>
      <c r="B438" s="40" t="s">
        <v>952</v>
      </c>
      <c r="C438" s="54" t="s">
        <v>507</v>
      </c>
      <c r="D438" s="40" t="s">
        <v>114</v>
      </c>
      <c r="E438" s="41">
        <v>575.27</v>
      </c>
      <c r="F438" s="42">
        <v>4.8218833894134603E-5</v>
      </c>
      <c r="G438" s="42">
        <v>0.99709515032626095</v>
      </c>
      <c r="H438" s="43" t="s">
        <v>550</v>
      </c>
    </row>
    <row r="439" spans="1:8" ht="36" x14ac:dyDescent="0.25">
      <c r="A439" s="40">
        <v>431</v>
      </c>
      <c r="B439" s="40" t="s">
        <v>953</v>
      </c>
      <c r="C439" s="54" t="s">
        <v>954</v>
      </c>
      <c r="D439" s="40" t="s">
        <v>114</v>
      </c>
      <c r="E439" s="41">
        <v>574.41</v>
      </c>
      <c r="F439" s="42">
        <v>4.8146749138890999E-5</v>
      </c>
      <c r="G439" s="42">
        <v>0.99714329707539995</v>
      </c>
      <c r="H439" s="43" t="s">
        <v>550</v>
      </c>
    </row>
    <row r="440" spans="1:8" ht="24" x14ac:dyDescent="0.25">
      <c r="A440" s="40">
        <v>432</v>
      </c>
      <c r="B440" s="40" t="s">
        <v>955</v>
      </c>
      <c r="C440" s="54" t="s">
        <v>956</v>
      </c>
      <c r="D440" s="40" t="s">
        <v>114</v>
      </c>
      <c r="E440" s="41">
        <v>570.48</v>
      </c>
      <c r="F440" s="42">
        <v>4.7817338571324601E-5</v>
      </c>
      <c r="G440" s="42">
        <v>0.99719111441397201</v>
      </c>
      <c r="H440" s="43" t="s">
        <v>550</v>
      </c>
    </row>
    <row r="441" spans="1:8" ht="24" x14ac:dyDescent="0.25">
      <c r="A441" s="40">
        <v>433</v>
      </c>
      <c r="B441" s="40" t="s">
        <v>957</v>
      </c>
      <c r="C441" s="54" t="s">
        <v>958</v>
      </c>
      <c r="D441" s="40" t="s">
        <v>114</v>
      </c>
      <c r="E441" s="41">
        <v>569.1</v>
      </c>
      <c r="F441" s="42">
        <v>4.7701667685003501E-5</v>
      </c>
      <c r="G441" s="42">
        <v>0.99723881608165699</v>
      </c>
      <c r="H441" s="43" t="s">
        <v>550</v>
      </c>
    </row>
    <row r="442" spans="1:8" ht="36" x14ac:dyDescent="0.25">
      <c r="A442" s="40">
        <v>434</v>
      </c>
      <c r="B442" s="40" t="s">
        <v>959</v>
      </c>
      <c r="C442" s="54" t="s">
        <v>960</v>
      </c>
      <c r="D442" s="40" t="s">
        <v>114</v>
      </c>
      <c r="E442" s="41">
        <v>568.26</v>
      </c>
      <c r="F442" s="42">
        <v>4.7631259319416802E-5</v>
      </c>
      <c r="G442" s="42">
        <v>0.99728644734097605</v>
      </c>
      <c r="H442" s="43" t="s">
        <v>550</v>
      </c>
    </row>
    <row r="443" spans="1:8" ht="36" x14ac:dyDescent="0.25">
      <c r="A443" s="40">
        <v>435</v>
      </c>
      <c r="B443" s="40" t="s">
        <v>961</v>
      </c>
      <c r="C443" s="54" t="s">
        <v>962</v>
      </c>
      <c r="D443" s="40" t="s">
        <v>114</v>
      </c>
      <c r="E443" s="41">
        <v>566.95000000000005</v>
      </c>
      <c r="F443" s="42">
        <v>4.7521455796894701E-5</v>
      </c>
      <c r="G443" s="42">
        <v>0.99733396879677305</v>
      </c>
      <c r="H443" s="43" t="s">
        <v>550</v>
      </c>
    </row>
    <row r="444" spans="1:8" ht="36" x14ac:dyDescent="0.25">
      <c r="A444" s="40">
        <v>436</v>
      </c>
      <c r="B444" s="40" t="s">
        <v>963</v>
      </c>
      <c r="C444" s="54" t="s">
        <v>789</v>
      </c>
      <c r="D444" s="40" t="s">
        <v>114</v>
      </c>
      <c r="E444" s="41">
        <v>559.17999999999995</v>
      </c>
      <c r="F444" s="42">
        <v>4.6870178415217499E-5</v>
      </c>
      <c r="G444" s="42">
        <v>0.99738083897518803</v>
      </c>
      <c r="H444" s="43" t="s">
        <v>550</v>
      </c>
    </row>
    <row r="445" spans="1:8" ht="24" x14ac:dyDescent="0.25">
      <c r="A445" s="40">
        <v>437</v>
      </c>
      <c r="B445" s="40" t="s">
        <v>964</v>
      </c>
      <c r="C445" s="54" t="s">
        <v>965</v>
      </c>
      <c r="D445" s="40" t="s">
        <v>114</v>
      </c>
      <c r="E445" s="41">
        <v>548.12</v>
      </c>
      <c r="F445" s="42">
        <v>4.5943134934992301E-5</v>
      </c>
      <c r="G445" s="42">
        <v>0.99742678211012303</v>
      </c>
      <c r="H445" s="43" t="s">
        <v>550</v>
      </c>
    </row>
    <row r="446" spans="1:8" ht="36" x14ac:dyDescent="0.25">
      <c r="A446" s="40">
        <v>438</v>
      </c>
      <c r="B446" s="40" t="s">
        <v>966</v>
      </c>
      <c r="C446" s="54" t="s">
        <v>967</v>
      </c>
      <c r="D446" s="40" t="s">
        <v>114</v>
      </c>
      <c r="E446" s="41">
        <v>543.4</v>
      </c>
      <c r="F446" s="42">
        <v>4.5547506975981198E-5</v>
      </c>
      <c r="G446" s="42">
        <v>0.99747232961709897</v>
      </c>
      <c r="H446" s="43" t="s">
        <v>550</v>
      </c>
    </row>
    <row r="447" spans="1:8" ht="36" x14ac:dyDescent="0.25">
      <c r="A447" s="40">
        <v>439</v>
      </c>
      <c r="B447" s="40" t="s">
        <v>968</v>
      </c>
      <c r="C447" s="54" t="s">
        <v>969</v>
      </c>
      <c r="D447" s="40" t="s">
        <v>114</v>
      </c>
      <c r="E447" s="41">
        <v>542.5</v>
      </c>
      <c r="F447" s="42">
        <v>4.5472069441424E-5</v>
      </c>
      <c r="G447" s="42">
        <v>0.99751780168654103</v>
      </c>
      <c r="H447" s="43" t="s">
        <v>550</v>
      </c>
    </row>
    <row r="448" spans="1:8" ht="36" x14ac:dyDescent="0.25">
      <c r="A448" s="40">
        <v>440</v>
      </c>
      <c r="B448" s="40" t="s">
        <v>970</v>
      </c>
      <c r="C448" s="54" t="s">
        <v>789</v>
      </c>
      <c r="D448" s="40" t="s">
        <v>114</v>
      </c>
      <c r="E448" s="41">
        <v>532.76</v>
      </c>
      <c r="F448" s="42">
        <v>4.4655667678549403E-5</v>
      </c>
      <c r="G448" s="42">
        <v>0.997562457354219</v>
      </c>
      <c r="H448" s="43" t="s">
        <v>550</v>
      </c>
    </row>
    <row r="449" spans="1:8" ht="36" x14ac:dyDescent="0.25">
      <c r="A449" s="40">
        <v>441</v>
      </c>
      <c r="B449" s="40" t="s">
        <v>971</v>
      </c>
      <c r="C449" s="54" t="s">
        <v>972</v>
      </c>
      <c r="D449" s="40" t="s">
        <v>114</v>
      </c>
      <c r="E449" s="41">
        <v>530.15</v>
      </c>
      <c r="F449" s="42">
        <v>4.44368988283336E-5</v>
      </c>
      <c r="G449" s="42">
        <v>0.99760689425304705</v>
      </c>
      <c r="H449" s="43" t="s">
        <v>550</v>
      </c>
    </row>
    <row r="450" spans="1:8" ht="24" x14ac:dyDescent="0.25">
      <c r="A450" s="40">
        <v>442</v>
      </c>
      <c r="B450" s="40" t="s">
        <v>973</v>
      </c>
      <c r="C450" s="54" t="s">
        <v>974</v>
      </c>
      <c r="D450" s="40" t="s">
        <v>114</v>
      </c>
      <c r="E450" s="41">
        <v>514.79999999999995</v>
      </c>
      <c r="F450" s="42">
        <v>4.31502697667191E-5</v>
      </c>
      <c r="G450" s="42">
        <v>0.99765004452281403</v>
      </c>
      <c r="H450" s="43" t="s">
        <v>550</v>
      </c>
    </row>
    <row r="451" spans="1:8" ht="48" x14ac:dyDescent="0.25">
      <c r="A451" s="40">
        <v>443</v>
      </c>
      <c r="B451" s="40" t="s">
        <v>975</v>
      </c>
      <c r="C451" s="54" t="s">
        <v>976</v>
      </c>
      <c r="D451" s="40" t="s">
        <v>114</v>
      </c>
      <c r="E451" s="41">
        <v>514.04</v>
      </c>
      <c r="F451" s="42">
        <v>4.3086566959759597E-5</v>
      </c>
      <c r="G451" s="42">
        <v>0.99769313108977398</v>
      </c>
      <c r="H451" s="43" t="s">
        <v>550</v>
      </c>
    </row>
    <row r="452" spans="1:8" ht="24" x14ac:dyDescent="0.25">
      <c r="A452" s="40">
        <v>444</v>
      </c>
      <c r="B452" s="40" t="s">
        <v>977</v>
      </c>
      <c r="C452" s="54" t="s">
        <v>978</v>
      </c>
      <c r="D452" s="40" t="s">
        <v>174</v>
      </c>
      <c r="E452" s="41">
        <v>507.12</v>
      </c>
      <c r="F452" s="42">
        <v>4.25065361384976E-5</v>
      </c>
      <c r="G452" s="42">
        <v>0.997735637625912</v>
      </c>
      <c r="H452" s="43" t="s">
        <v>550</v>
      </c>
    </row>
    <row r="453" spans="1:8" ht="36" x14ac:dyDescent="0.25">
      <c r="A453" s="40">
        <v>445</v>
      </c>
      <c r="B453" s="40" t="s">
        <v>979</v>
      </c>
      <c r="C453" s="54" t="s">
        <v>980</v>
      </c>
      <c r="D453" s="40" t="s">
        <v>114</v>
      </c>
      <c r="E453" s="41">
        <v>504.16</v>
      </c>
      <c r="F453" s="42">
        <v>4.2258430469287299E-5</v>
      </c>
      <c r="G453" s="42">
        <v>0.99777789605638201</v>
      </c>
      <c r="H453" s="43" t="s">
        <v>550</v>
      </c>
    </row>
    <row r="454" spans="1:8" ht="24" x14ac:dyDescent="0.25">
      <c r="A454" s="40">
        <v>446</v>
      </c>
      <c r="B454" s="40" t="s">
        <v>981</v>
      </c>
      <c r="C454" s="54" t="s">
        <v>982</v>
      </c>
      <c r="D454" s="40"/>
      <c r="E454" s="41">
        <v>499.57</v>
      </c>
      <c r="F454" s="42">
        <v>4.1873699043045499E-5</v>
      </c>
      <c r="G454" s="42">
        <v>0.99781976975542497</v>
      </c>
      <c r="H454" s="43" t="s">
        <v>550</v>
      </c>
    </row>
    <row r="455" spans="1:8" ht="36" x14ac:dyDescent="0.25">
      <c r="A455" s="40">
        <v>447</v>
      </c>
      <c r="B455" s="40" t="s">
        <v>983</v>
      </c>
      <c r="C455" s="54" t="s">
        <v>984</v>
      </c>
      <c r="D455" s="40" t="s">
        <v>114</v>
      </c>
      <c r="E455" s="41">
        <v>498.76</v>
      </c>
      <c r="F455" s="42">
        <v>4.1805805261944098E-5</v>
      </c>
      <c r="G455" s="42">
        <v>0.997861575560687</v>
      </c>
      <c r="H455" s="43" t="s">
        <v>550</v>
      </c>
    </row>
    <row r="456" spans="1:8" ht="24" x14ac:dyDescent="0.25">
      <c r="A456" s="40">
        <v>448</v>
      </c>
      <c r="B456" s="40" t="s">
        <v>985</v>
      </c>
      <c r="C456" s="54" t="s">
        <v>986</v>
      </c>
      <c r="D456" s="40" t="s">
        <v>174</v>
      </c>
      <c r="E456" s="41">
        <v>495</v>
      </c>
      <c r="F456" s="42">
        <v>4.1490644006460597E-5</v>
      </c>
      <c r="G456" s="42">
        <v>0.99790306620469305</v>
      </c>
      <c r="H456" s="43" t="s">
        <v>550</v>
      </c>
    </row>
    <row r="457" spans="1:8" ht="36" x14ac:dyDescent="0.25">
      <c r="A457" s="40">
        <v>449</v>
      </c>
      <c r="B457" s="40" t="s">
        <v>987</v>
      </c>
      <c r="C457" s="54" t="s">
        <v>988</v>
      </c>
      <c r="D457" s="40" t="s">
        <v>120</v>
      </c>
      <c r="E457" s="41">
        <v>478.92</v>
      </c>
      <c r="F457" s="42">
        <v>4.0142826722372001E-5</v>
      </c>
      <c r="G457" s="42">
        <v>0.99794320903141498</v>
      </c>
      <c r="H457" s="43" t="s">
        <v>550</v>
      </c>
    </row>
    <row r="458" spans="1:8" ht="36" x14ac:dyDescent="0.25">
      <c r="A458" s="40">
        <v>450</v>
      </c>
      <c r="B458" s="40" t="s">
        <v>989</v>
      </c>
      <c r="C458" s="54" t="s">
        <v>990</v>
      </c>
      <c r="D458" s="40" t="s">
        <v>120</v>
      </c>
      <c r="E458" s="41">
        <v>477.88</v>
      </c>
      <c r="F458" s="42">
        <v>4.0055654460216999E-5</v>
      </c>
      <c r="G458" s="42">
        <v>0.99798326468587595</v>
      </c>
      <c r="H458" s="43" t="s">
        <v>550</v>
      </c>
    </row>
    <row r="459" spans="1:8" ht="36" x14ac:dyDescent="0.25">
      <c r="A459" s="40">
        <v>451</v>
      </c>
      <c r="B459" s="40" t="s">
        <v>991</v>
      </c>
      <c r="C459" s="54" t="s">
        <v>992</v>
      </c>
      <c r="D459" s="40" t="s">
        <v>114</v>
      </c>
      <c r="E459" s="41">
        <v>440.28</v>
      </c>
      <c r="F459" s="42">
        <v>3.6904041905382801E-5</v>
      </c>
      <c r="G459" s="42">
        <v>0.99802016872778099</v>
      </c>
      <c r="H459" s="43" t="s">
        <v>550</v>
      </c>
    </row>
    <row r="460" spans="1:8" ht="36" x14ac:dyDescent="0.25">
      <c r="A460" s="40">
        <v>452</v>
      </c>
      <c r="B460" s="40" t="s">
        <v>993</v>
      </c>
      <c r="C460" s="54" t="s">
        <v>994</v>
      </c>
      <c r="D460" s="40" t="s">
        <v>114</v>
      </c>
      <c r="E460" s="41">
        <v>439.53</v>
      </c>
      <c r="F460" s="42">
        <v>3.6841177293251798E-5</v>
      </c>
      <c r="G460" s="42">
        <v>0.99805700990507396</v>
      </c>
      <c r="H460" s="43" t="s">
        <v>550</v>
      </c>
    </row>
    <row r="461" spans="1:8" ht="36" x14ac:dyDescent="0.25">
      <c r="A461" s="40">
        <v>453</v>
      </c>
      <c r="B461" s="40" t="s">
        <v>995</v>
      </c>
      <c r="C461" s="54" t="s">
        <v>996</v>
      </c>
      <c r="D461" s="40" t="s">
        <v>114</v>
      </c>
      <c r="E461" s="41">
        <v>433.76</v>
      </c>
      <c r="F461" s="42">
        <v>3.6357538877257301E-5</v>
      </c>
      <c r="G461" s="42">
        <v>0.99809336744395105</v>
      </c>
      <c r="H461" s="43" t="s">
        <v>550</v>
      </c>
    </row>
    <row r="462" spans="1:8" ht="36" x14ac:dyDescent="0.25">
      <c r="A462" s="40">
        <v>454</v>
      </c>
      <c r="B462" s="40" t="s">
        <v>997</v>
      </c>
      <c r="C462" s="54" t="s">
        <v>998</v>
      </c>
      <c r="D462" s="40" t="s">
        <v>114</v>
      </c>
      <c r="E462" s="41">
        <v>424.93</v>
      </c>
      <c r="F462" s="42">
        <v>3.5617412843768301E-5</v>
      </c>
      <c r="G462" s="42">
        <v>0.99812898485679502</v>
      </c>
      <c r="H462" s="43" t="s">
        <v>550</v>
      </c>
    </row>
    <row r="463" spans="1:8" ht="36" x14ac:dyDescent="0.25">
      <c r="A463" s="40">
        <v>455</v>
      </c>
      <c r="B463" s="40" t="s">
        <v>999</v>
      </c>
      <c r="C463" s="54" t="s">
        <v>880</v>
      </c>
      <c r="D463" s="40" t="s">
        <v>114</v>
      </c>
      <c r="E463" s="41">
        <v>416.82</v>
      </c>
      <c r="F463" s="42">
        <v>3.4937636837925101E-5</v>
      </c>
      <c r="G463" s="42">
        <v>0.99816392249363295</v>
      </c>
      <c r="H463" s="43" t="s">
        <v>550</v>
      </c>
    </row>
    <row r="464" spans="1:8" ht="36" x14ac:dyDescent="0.25">
      <c r="A464" s="40">
        <v>456</v>
      </c>
      <c r="B464" s="40" t="s">
        <v>1000</v>
      </c>
      <c r="C464" s="54" t="s">
        <v>1001</v>
      </c>
      <c r="D464" s="40" t="s">
        <v>114</v>
      </c>
      <c r="E464" s="41">
        <v>412.35</v>
      </c>
      <c r="F464" s="42">
        <v>3.45629637496243E-5</v>
      </c>
      <c r="G464" s="42">
        <v>0.99819848545738299</v>
      </c>
      <c r="H464" s="43" t="s">
        <v>550</v>
      </c>
    </row>
    <row r="465" spans="1:8" ht="36" x14ac:dyDescent="0.25">
      <c r="A465" s="40">
        <v>457</v>
      </c>
      <c r="B465" s="40" t="s">
        <v>1002</v>
      </c>
      <c r="C465" s="54" t="s">
        <v>1003</v>
      </c>
      <c r="D465" s="40" t="s">
        <v>114</v>
      </c>
      <c r="E465" s="41">
        <v>408.6</v>
      </c>
      <c r="F465" s="42">
        <v>3.42486406889693E-5</v>
      </c>
      <c r="G465" s="42">
        <v>0.99823273409807201</v>
      </c>
      <c r="H465" s="43" t="s">
        <v>550</v>
      </c>
    </row>
    <row r="466" spans="1:8" ht="36" x14ac:dyDescent="0.25">
      <c r="A466" s="40">
        <v>458</v>
      </c>
      <c r="B466" s="40" t="s">
        <v>1004</v>
      </c>
      <c r="C466" s="54" t="s">
        <v>969</v>
      </c>
      <c r="D466" s="40" t="s">
        <v>114</v>
      </c>
      <c r="E466" s="41">
        <v>404.25</v>
      </c>
      <c r="F466" s="42">
        <v>3.3884025938609499E-5</v>
      </c>
      <c r="G466" s="42">
        <v>0.99826661812400996</v>
      </c>
      <c r="H466" s="43" t="s">
        <v>550</v>
      </c>
    </row>
    <row r="467" spans="1:8" ht="24" x14ac:dyDescent="0.25">
      <c r="A467" s="40">
        <v>459</v>
      </c>
      <c r="B467" s="40" t="s">
        <v>1005</v>
      </c>
      <c r="C467" s="54" t="s">
        <v>1006</v>
      </c>
      <c r="D467" s="40" t="s">
        <v>114</v>
      </c>
      <c r="E467" s="41">
        <v>398.86</v>
      </c>
      <c r="F467" s="42">
        <v>3.3432238926094703E-5</v>
      </c>
      <c r="G467" s="42">
        <v>0.99830005036293601</v>
      </c>
      <c r="H467" s="43" t="s">
        <v>550</v>
      </c>
    </row>
    <row r="468" spans="1:8" ht="36" x14ac:dyDescent="0.25">
      <c r="A468" s="40">
        <v>460</v>
      </c>
      <c r="B468" s="40" t="s">
        <v>1007</v>
      </c>
      <c r="C468" s="54" t="s">
        <v>1008</v>
      </c>
      <c r="D468" s="40" t="s">
        <v>114</v>
      </c>
      <c r="E468" s="41">
        <v>388.32</v>
      </c>
      <c r="F468" s="42">
        <v>3.2548781576947097E-5</v>
      </c>
      <c r="G468" s="42">
        <v>0.998332599144513</v>
      </c>
      <c r="H468" s="43" t="s">
        <v>550</v>
      </c>
    </row>
    <row r="469" spans="1:8" ht="36" x14ac:dyDescent="0.25">
      <c r="A469" s="40">
        <v>461</v>
      </c>
      <c r="B469" s="40" t="s">
        <v>1009</v>
      </c>
      <c r="C469" s="54" t="s">
        <v>1010</v>
      </c>
      <c r="D469" s="40" t="s">
        <v>114</v>
      </c>
      <c r="E469" s="41">
        <v>379.72</v>
      </c>
      <c r="F469" s="42">
        <v>3.1827934024511602E-5</v>
      </c>
      <c r="G469" s="42">
        <v>0.99836442707853801</v>
      </c>
      <c r="H469" s="43" t="s">
        <v>550</v>
      </c>
    </row>
    <row r="470" spans="1:8" ht="36" x14ac:dyDescent="0.25">
      <c r="A470" s="40">
        <v>462</v>
      </c>
      <c r="B470" s="40" t="s">
        <v>1011</v>
      </c>
      <c r="C470" s="54" t="s">
        <v>1012</v>
      </c>
      <c r="D470" s="40" t="s">
        <v>114</v>
      </c>
      <c r="E470" s="41">
        <v>378.25</v>
      </c>
      <c r="F470" s="42">
        <v>3.1704719384734799E-5</v>
      </c>
      <c r="G470" s="42">
        <v>0.99839613179792297</v>
      </c>
      <c r="H470" s="43" t="s">
        <v>550</v>
      </c>
    </row>
    <row r="471" spans="1:8" x14ac:dyDescent="0.25">
      <c r="A471" s="40">
        <v>463</v>
      </c>
      <c r="B471" s="40" t="s">
        <v>1013</v>
      </c>
      <c r="C471" s="54" t="s">
        <v>1014</v>
      </c>
      <c r="D471" s="40" t="s">
        <v>174</v>
      </c>
      <c r="E471" s="41">
        <v>357.52</v>
      </c>
      <c r="F471" s="42">
        <v>2.9967141505434001E-5</v>
      </c>
      <c r="G471" s="42">
        <v>0.99842609893942802</v>
      </c>
      <c r="H471" s="43" t="s">
        <v>550</v>
      </c>
    </row>
    <row r="472" spans="1:8" ht="24" x14ac:dyDescent="0.25">
      <c r="A472" s="40">
        <v>464</v>
      </c>
      <c r="B472" s="40" t="s">
        <v>1015</v>
      </c>
      <c r="C472" s="54" t="s">
        <v>1016</v>
      </c>
      <c r="D472" s="40" t="s">
        <v>114</v>
      </c>
      <c r="E472" s="41">
        <v>353.3</v>
      </c>
      <c r="F472" s="42">
        <v>2.96134232878435E-5</v>
      </c>
      <c r="G472" s="42">
        <v>0.99845571236271602</v>
      </c>
      <c r="H472" s="43" t="s">
        <v>550</v>
      </c>
    </row>
    <row r="473" spans="1:8" ht="36" x14ac:dyDescent="0.25">
      <c r="A473" s="40">
        <v>465</v>
      </c>
      <c r="B473" s="40" t="s">
        <v>1017</v>
      </c>
      <c r="C473" s="54" t="s">
        <v>1018</v>
      </c>
      <c r="D473" s="40" t="s">
        <v>114</v>
      </c>
      <c r="E473" s="41">
        <v>335.19</v>
      </c>
      <c r="F473" s="42">
        <v>2.8095452453587001E-5</v>
      </c>
      <c r="G473" s="42">
        <v>0.99848380781516899</v>
      </c>
      <c r="H473" s="43" t="s">
        <v>550</v>
      </c>
    </row>
    <row r="474" spans="1:8" ht="36" x14ac:dyDescent="0.25">
      <c r="A474" s="40">
        <v>466</v>
      </c>
      <c r="B474" s="40" t="s">
        <v>1019</v>
      </c>
      <c r="C474" s="54" t="s">
        <v>1020</v>
      </c>
      <c r="D474" s="40" t="s">
        <v>114</v>
      </c>
      <c r="E474" s="41">
        <v>329.46</v>
      </c>
      <c r="F474" s="42">
        <v>2.7615166816906099E-5</v>
      </c>
      <c r="G474" s="42">
        <v>0.99851142298198603</v>
      </c>
      <c r="H474" s="43" t="s">
        <v>550</v>
      </c>
    </row>
    <row r="475" spans="1:8" ht="36" x14ac:dyDescent="0.25">
      <c r="A475" s="40">
        <v>467</v>
      </c>
      <c r="B475" s="40" t="s">
        <v>1021</v>
      </c>
      <c r="C475" s="54" t="s">
        <v>1022</v>
      </c>
      <c r="D475" s="40" t="s">
        <v>114</v>
      </c>
      <c r="E475" s="41">
        <v>317.8</v>
      </c>
      <c r="F475" s="42">
        <v>2.66378316469761E-5</v>
      </c>
      <c r="G475" s="42">
        <v>0.99853806081363305</v>
      </c>
      <c r="H475" s="43" t="s">
        <v>550</v>
      </c>
    </row>
    <row r="476" spans="1:8" ht="36" x14ac:dyDescent="0.25">
      <c r="A476" s="40">
        <v>468</v>
      </c>
      <c r="B476" s="40" t="s">
        <v>1023</v>
      </c>
      <c r="C476" s="54" t="s">
        <v>1024</v>
      </c>
      <c r="D476" s="40" t="s">
        <v>114</v>
      </c>
      <c r="E476" s="41">
        <v>312.41000000000003</v>
      </c>
      <c r="F476" s="42">
        <v>2.61860446344614E-5</v>
      </c>
      <c r="G476" s="42">
        <v>0.99856424685826795</v>
      </c>
      <c r="H476" s="43" t="s">
        <v>550</v>
      </c>
    </row>
    <row r="477" spans="1:8" x14ac:dyDescent="0.25">
      <c r="A477" s="40">
        <v>469</v>
      </c>
      <c r="B477" s="40" t="s">
        <v>1025</v>
      </c>
      <c r="C477" s="54" t="s">
        <v>1026</v>
      </c>
      <c r="D477" s="40" t="s">
        <v>174</v>
      </c>
      <c r="E477" s="41">
        <v>308.64999999999998</v>
      </c>
      <c r="F477" s="42">
        <v>2.5870883378977899E-5</v>
      </c>
      <c r="G477" s="42">
        <v>0.99859011774164697</v>
      </c>
      <c r="H477" s="43" t="s">
        <v>550</v>
      </c>
    </row>
    <row r="478" spans="1:8" ht="36" x14ac:dyDescent="0.25">
      <c r="A478" s="40">
        <v>470</v>
      </c>
      <c r="B478" s="40" t="s">
        <v>1027</v>
      </c>
      <c r="C478" s="54" t="s">
        <v>1028</v>
      </c>
      <c r="D478" s="40" t="s">
        <v>114</v>
      </c>
      <c r="E478" s="41">
        <v>308.61</v>
      </c>
      <c r="F478" s="42">
        <v>2.5867530599664301E-5</v>
      </c>
      <c r="G478" s="42">
        <v>0.99861598527224704</v>
      </c>
      <c r="H478" s="43" t="s">
        <v>550</v>
      </c>
    </row>
    <row r="479" spans="1:8" ht="36" x14ac:dyDescent="0.25">
      <c r="A479" s="40">
        <v>471</v>
      </c>
      <c r="B479" s="40" t="s">
        <v>1029</v>
      </c>
      <c r="C479" s="54" t="s">
        <v>1030</v>
      </c>
      <c r="D479" s="40" t="s">
        <v>120</v>
      </c>
      <c r="E479" s="41">
        <v>307.64999999999998</v>
      </c>
      <c r="F479" s="42">
        <v>2.57870638961366E-5</v>
      </c>
      <c r="G479" s="42">
        <v>0.99864177233614304</v>
      </c>
      <c r="H479" s="43" t="s">
        <v>550</v>
      </c>
    </row>
    <row r="480" spans="1:8" ht="36" x14ac:dyDescent="0.25">
      <c r="A480" s="40">
        <v>472</v>
      </c>
      <c r="B480" s="40" t="s">
        <v>1031</v>
      </c>
      <c r="C480" s="54" t="s">
        <v>1032</v>
      </c>
      <c r="D480" s="40" t="s">
        <v>114</v>
      </c>
      <c r="E480" s="41">
        <v>307.33999999999997</v>
      </c>
      <c r="F480" s="42">
        <v>2.5761079856455801E-5</v>
      </c>
      <c r="G480" s="42">
        <v>0.99866753341599901</v>
      </c>
      <c r="H480" s="43" t="s">
        <v>550</v>
      </c>
    </row>
    <row r="481" spans="1:8" x14ac:dyDescent="0.25">
      <c r="A481" s="40">
        <v>473</v>
      </c>
      <c r="B481" s="40" t="s">
        <v>1033</v>
      </c>
      <c r="C481" s="54" t="s">
        <v>1034</v>
      </c>
      <c r="D481" s="40" t="s">
        <v>174</v>
      </c>
      <c r="E481" s="41">
        <v>300.61</v>
      </c>
      <c r="F481" s="42">
        <v>2.5196974736933601E-5</v>
      </c>
      <c r="G481" s="42">
        <v>0.99869273039073603</v>
      </c>
      <c r="H481" s="43" t="s">
        <v>550</v>
      </c>
    </row>
    <row r="482" spans="1:8" ht="36" x14ac:dyDescent="0.25">
      <c r="A482" s="40">
        <v>474</v>
      </c>
      <c r="B482" s="40" t="s">
        <v>1035</v>
      </c>
      <c r="C482" s="54" t="s">
        <v>1036</v>
      </c>
      <c r="D482" s="40" t="s">
        <v>114</v>
      </c>
      <c r="E482" s="41">
        <v>298.64</v>
      </c>
      <c r="F482" s="42">
        <v>2.5031850355736199E-5</v>
      </c>
      <c r="G482" s="42">
        <v>0.99871776224109199</v>
      </c>
      <c r="H482" s="43" t="s">
        <v>550</v>
      </c>
    </row>
    <row r="483" spans="1:8" ht="24" x14ac:dyDescent="0.25">
      <c r="A483" s="40">
        <v>475</v>
      </c>
      <c r="B483" s="40" t="s">
        <v>1037</v>
      </c>
      <c r="C483" s="54" t="s">
        <v>1038</v>
      </c>
      <c r="D483" s="40" t="s">
        <v>114</v>
      </c>
      <c r="E483" s="41">
        <v>291.69</v>
      </c>
      <c r="F483" s="42">
        <v>2.4449304949988902E-5</v>
      </c>
      <c r="G483" s="42">
        <v>0.99874221154604204</v>
      </c>
      <c r="H483" s="43" t="s">
        <v>550</v>
      </c>
    </row>
    <row r="484" spans="1:8" ht="36" x14ac:dyDescent="0.25">
      <c r="A484" s="40">
        <v>476</v>
      </c>
      <c r="B484" s="40" t="s">
        <v>1039</v>
      </c>
      <c r="C484" s="54" t="s">
        <v>749</v>
      </c>
      <c r="D484" s="40" t="s">
        <v>114</v>
      </c>
      <c r="E484" s="41">
        <v>283.10000000000002</v>
      </c>
      <c r="F484" s="42">
        <v>2.3729295592381798E-5</v>
      </c>
      <c r="G484" s="42">
        <v>0.99876594084163395</v>
      </c>
      <c r="H484" s="43" t="s">
        <v>550</v>
      </c>
    </row>
    <row r="485" spans="1:8" ht="24" x14ac:dyDescent="0.25">
      <c r="A485" s="40">
        <v>477</v>
      </c>
      <c r="B485" s="40" t="s">
        <v>1040</v>
      </c>
      <c r="C485" s="54" t="s">
        <v>1041</v>
      </c>
      <c r="D485" s="40" t="s">
        <v>114</v>
      </c>
      <c r="E485" s="41">
        <v>283.06</v>
      </c>
      <c r="F485" s="42">
        <v>2.3725942813068201E-5</v>
      </c>
      <c r="G485" s="42">
        <v>0.99878966678444703</v>
      </c>
      <c r="H485" s="43" t="s">
        <v>550</v>
      </c>
    </row>
    <row r="486" spans="1:8" ht="36" x14ac:dyDescent="0.25">
      <c r="A486" s="40">
        <v>478</v>
      </c>
      <c r="B486" s="40" t="s">
        <v>1042</v>
      </c>
      <c r="C486" s="54" t="s">
        <v>1043</v>
      </c>
      <c r="D486" s="40" t="s">
        <v>114</v>
      </c>
      <c r="E486" s="41">
        <v>282.01</v>
      </c>
      <c r="F486" s="42">
        <v>2.3637932356084801E-5</v>
      </c>
      <c r="G486" s="42">
        <v>0.99881330471680296</v>
      </c>
      <c r="H486" s="43" t="s">
        <v>550</v>
      </c>
    </row>
    <row r="487" spans="1:8" ht="48" x14ac:dyDescent="0.25">
      <c r="A487" s="40">
        <v>479</v>
      </c>
      <c r="B487" s="40" t="s">
        <v>1044</v>
      </c>
      <c r="C487" s="54" t="s">
        <v>1045</v>
      </c>
      <c r="D487" s="40" t="s">
        <v>120</v>
      </c>
      <c r="E487" s="41">
        <v>278.24</v>
      </c>
      <c r="F487" s="42">
        <v>2.3321932905773E-5</v>
      </c>
      <c r="G487" s="42">
        <v>0.99883662664970896</v>
      </c>
      <c r="H487" s="43" t="s">
        <v>550</v>
      </c>
    </row>
    <row r="488" spans="1:8" ht="24" x14ac:dyDescent="0.25">
      <c r="A488" s="40">
        <v>480</v>
      </c>
      <c r="B488" s="40" t="s">
        <v>1046</v>
      </c>
      <c r="C488" s="54" t="s">
        <v>1047</v>
      </c>
      <c r="D488" s="40" t="s">
        <v>114</v>
      </c>
      <c r="E488" s="41">
        <v>274.76</v>
      </c>
      <c r="F488" s="42">
        <v>2.30302411054851E-5</v>
      </c>
      <c r="G488" s="42">
        <v>0.99885965689081502</v>
      </c>
      <c r="H488" s="43" t="s">
        <v>550</v>
      </c>
    </row>
    <row r="489" spans="1:8" ht="36" x14ac:dyDescent="0.25">
      <c r="A489" s="40">
        <v>481</v>
      </c>
      <c r="B489" s="40" t="s">
        <v>1048</v>
      </c>
      <c r="C489" s="54" t="s">
        <v>1049</v>
      </c>
      <c r="D489" s="40" t="s">
        <v>114</v>
      </c>
      <c r="E489" s="41">
        <v>267.95999999999998</v>
      </c>
      <c r="F489" s="42">
        <v>2.2460268622164001E-5</v>
      </c>
      <c r="G489" s="42">
        <v>0.99888211715943698</v>
      </c>
      <c r="H489" s="43" t="s">
        <v>550</v>
      </c>
    </row>
    <row r="490" spans="1:8" ht="36" x14ac:dyDescent="0.25">
      <c r="A490" s="40">
        <v>482</v>
      </c>
      <c r="B490" s="40" t="s">
        <v>1050</v>
      </c>
      <c r="C490" s="54" t="s">
        <v>1051</v>
      </c>
      <c r="D490" s="40" t="s">
        <v>114</v>
      </c>
      <c r="E490" s="41">
        <v>265.12</v>
      </c>
      <c r="F490" s="42">
        <v>2.22222212908946E-5</v>
      </c>
      <c r="G490" s="42">
        <v>0.99890433938072798</v>
      </c>
      <c r="H490" s="43" t="s">
        <v>550</v>
      </c>
    </row>
    <row r="491" spans="1:8" ht="24" x14ac:dyDescent="0.25">
      <c r="A491" s="40">
        <v>483</v>
      </c>
      <c r="B491" s="40" t="s">
        <v>1052</v>
      </c>
      <c r="C491" s="54" t="s">
        <v>1053</v>
      </c>
      <c r="D491" s="40" t="s">
        <v>114</v>
      </c>
      <c r="E491" s="41">
        <v>248.5</v>
      </c>
      <c r="F491" s="42">
        <v>2.0829141486071699E-5</v>
      </c>
      <c r="G491" s="42">
        <v>0.99892516852221402</v>
      </c>
      <c r="H491" s="43" t="s">
        <v>550</v>
      </c>
    </row>
    <row r="492" spans="1:8" ht="36" x14ac:dyDescent="0.25">
      <c r="A492" s="40">
        <v>484</v>
      </c>
      <c r="B492" s="40" t="s">
        <v>1054</v>
      </c>
      <c r="C492" s="54" t="s">
        <v>1055</v>
      </c>
      <c r="D492" s="40" t="s">
        <v>114</v>
      </c>
      <c r="E492" s="41">
        <v>247.14</v>
      </c>
      <c r="F492" s="42">
        <v>2.0715146989407398E-5</v>
      </c>
      <c r="G492" s="42">
        <v>0.99894588366920301</v>
      </c>
      <c r="H492" s="43" t="s">
        <v>550</v>
      </c>
    </row>
    <row r="493" spans="1:8" ht="36" x14ac:dyDescent="0.25">
      <c r="A493" s="40">
        <v>485</v>
      </c>
      <c r="B493" s="40" t="s">
        <v>1056</v>
      </c>
      <c r="C493" s="54" t="s">
        <v>1057</v>
      </c>
      <c r="D493" s="40" t="s">
        <v>114</v>
      </c>
      <c r="E493" s="41">
        <v>241.2</v>
      </c>
      <c r="F493" s="42">
        <v>2.02172592613299E-5</v>
      </c>
      <c r="G493" s="42">
        <v>0.99896610092846405</v>
      </c>
      <c r="H493" s="43" t="s">
        <v>550</v>
      </c>
    </row>
    <row r="494" spans="1:8" ht="36" x14ac:dyDescent="0.25">
      <c r="A494" s="40">
        <v>486</v>
      </c>
      <c r="B494" s="40" t="s">
        <v>1058</v>
      </c>
      <c r="C494" s="54" t="s">
        <v>1059</v>
      </c>
      <c r="D494" s="40" t="s">
        <v>114</v>
      </c>
      <c r="E494" s="41">
        <v>237.39</v>
      </c>
      <c r="F494" s="42">
        <v>1.98979070317044E-5</v>
      </c>
      <c r="G494" s="42">
        <v>0.99898599883549599</v>
      </c>
      <c r="H494" s="43" t="s">
        <v>550</v>
      </c>
    </row>
    <row r="495" spans="1:8" ht="24" x14ac:dyDescent="0.25">
      <c r="A495" s="40">
        <v>487</v>
      </c>
      <c r="B495" s="40" t="s">
        <v>1060</v>
      </c>
      <c r="C495" s="54" t="s">
        <v>1061</v>
      </c>
      <c r="D495" s="40" t="s">
        <v>114</v>
      </c>
      <c r="E495" s="41">
        <v>230</v>
      </c>
      <c r="F495" s="42">
        <v>1.9278481053507E-5</v>
      </c>
      <c r="G495" s="42">
        <v>0.99900527731654998</v>
      </c>
      <c r="H495" s="43" t="s">
        <v>550</v>
      </c>
    </row>
    <row r="496" spans="1:8" ht="24" x14ac:dyDescent="0.25">
      <c r="A496" s="40">
        <v>488</v>
      </c>
      <c r="B496" s="40" t="s">
        <v>1062</v>
      </c>
      <c r="C496" s="54" t="s">
        <v>958</v>
      </c>
      <c r="D496" s="40" t="s">
        <v>114</v>
      </c>
      <c r="E496" s="41">
        <v>227.64</v>
      </c>
      <c r="F496" s="42">
        <v>1.9080667074001401E-5</v>
      </c>
      <c r="G496" s="42">
        <v>0.99902435798362399</v>
      </c>
      <c r="H496" s="43" t="s">
        <v>550</v>
      </c>
    </row>
    <row r="497" spans="1:8" ht="24" x14ac:dyDescent="0.25">
      <c r="A497" s="40">
        <v>489</v>
      </c>
      <c r="B497" s="40" t="s">
        <v>1063</v>
      </c>
      <c r="C497" s="54" t="s">
        <v>958</v>
      </c>
      <c r="D497" s="40" t="s">
        <v>114</v>
      </c>
      <c r="E497" s="41">
        <v>227.64</v>
      </c>
      <c r="F497" s="42">
        <v>1.9080667074001401E-5</v>
      </c>
      <c r="G497" s="42">
        <v>0.999043438650698</v>
      </c>
      <c r="H497" s="43" t="s">
        <v>550</v>
      </c>
    </row>
    <row r="498" spans="1:8" ht="24" x14ac:dyDescent="0.25">
      <c r="A498" s="40">
        <v>490</v>
      </c>
      <c r="B498" s="40" t="s">
        <v>1064</v>
      </c>
      <c r="C498" s="54" t="s">
        <v>1065</v>
      </c>
      <c r="D498" s="40" t="s">
        <v>114</v>
      </c>
      <c r="E498" s="41">
        <v>221.28</v>
      </c>
      <c r="F498" s="42">
        <v>1.8547575163130499E-5</v>
      </c>
      <c r="G498" s="42">
        <v>0.99906198622586095</v>
      </c>
      <c r="H498" s="43" t="s">
        <v>550</v>
      </c>
    </row>
    <row r="499" spans="1:8" ht="36" x14ac:dyDescent="0.25">
      <c r="A499" s="40">
        <v>491</v>
      </c>
      <c r="B499" s="40" t="s">
        <v>1066</v>
      </c>
      <c r="C499" s="54" t="s">
        <v>1067</v>
      </c>
      <c r="D499" s="40" t="s">
        <v>114</v>
      </c>
      <c r="E499" s="41">
        <v>219.12</v>
      </c>
      <c r="F499" s="42">
        <v>1.8366525080193199E-5</v>
      </c>
      <c r="G499" s="42">
        <v>0.99908035275094098</v>
      </c>
      <c r="H499" s="43" t="s">
        <v>550</v>
      </c>
    </row>
    <row r="500" spans="1:8" ht="24" x14ac:dyDescent="0.25">
      <c r="A500" s="40">
        <v>492</v>
      </c>
      <c r="B500" s="40" t="s">
        <v>1068</v>
      </c>
      <c r="C500" s="54" t="s">
        <v>1069</v>
      </c>
      <c r="D500" s="40" t="s">
        <v>174</v>
      </c>
      <c r="E500" s="41">
        <v>212.03</v>
      </c>
      <c r="F500" s="42">
        <v>1.77722449468482E-5</v>
      </c>
      <c r="G500" s="42">
        <v>0.99909812499588802</v>
      </c>
      <c r="H500" s="43" t="s">
        <v>550</v>
      </c>
    </row>
    <row r="501" spans="1:8" ht="36" x14ac:dyDescent="0.25">
      <c r="A501" s="40">
        <v>493</v>
      </c>
      <c r="B501" s="40" t="s">
        <v>1070</v>
      </c>
      <c r="C501" s="54" t="s">
        <v>1057</v>
      </c>
      <c r="D501" s="40" t="s">
        <v>114</v>
      </c>
      <c r="E501" s="41">
        <v>211.05</v>
      </c>
      <c r="F501" s="42">
        <v>1.7690101853663699E-5</v>
      </c>
      <c r="G501" s="42">
        <v>0.99911581509774205</v>
      </c>
      <c r="H501" s="43" t="s">
        <v>550</v>
      </c>
    </row>
    <row r="502" spans="1:8" ht="36" x14ac:dyDescent="0.25">
      <c r="A502" s="40">
        <v>494</v>
      </c>
      <c r="B502" s="40" t="s">
        <v>1071</v>
      </c>
      <c r="C502" s="54" t="s">
        <v>1072</v>
      </c>
      <c r="D502" s="40" t="s">
        <v>120</v>
      </c>
      <c r="E502" s="41">
        <v>207.14</v>
      </c>
      <c r="F502" s="42">
        <v>1.7362367675754101E-5</v>
      </c>
      <c r="G502" s="42">
        <v>0.99913317746541697</v>
      </c>
      <c r="H502" s="43" t="s">
        <v>550</v>
      </c>
    </row>
    <row r="503" spans="1:8" ht="24" x14ac:dyDescent="0.25">
      <c r="A503" s="40">
        <v>495</v>
      </c>
      <c r="B503" s="40" t="s">
        <v>1073</v>
      </c>
      <c r="C503" s="54" t="s">
        <v>1074</v>
      </c>
      <c r="D503" s="40" t="s">
        <v>114</v>
      </c>
      <c r="E503" s="41">
        <v>195.23</v>
      </c>
      <c r="F503" s="42">
        <v>1.63640776351138E-5</v>
      </c>
      <c r="G503" s="42">
        <v>0.99914954154305202</v>
      </c>
      <c r="H503" s="43" t="s">
        <v>550</v>
      </c>
    </row>
    <row r="504" spans="1:8" ht="36" x14ac:dyDescent="0.25">
      <c r="A504" s="40">
        <v>496</v>
      </c>
      <c r="B504" s="40" t="s">
        <v>1075</v>
      </c>
      <c r="C504" s="54" t="s">
        <v>1076</v>
      </c>
      <c r="D504" s="40" t="s">
        <v>114</v>
      </c>
      <c r="E504" s="41">
        <v>190.95</v>
      </c>
      <c r="F504" s="42">
        <v>1.60053302485529E-5</v>
      </c>
      <c r="G504" s="42">
        <v>0.99916554687330095</v>
      </c>
      <c r="H504" s="43" t="s">
        <v>550</v>
      </c>
    </row>
    <row r="505" spans="1:8" ht="36" x14ac:dyDescent="0.25">
      <c r="A505" s="40">
        <v>497</v>
      </c>
      <c r="B505" s="40" t="s">
        <v>1077</v>
      </c>
      <c r="C505" s="54" t="s">
        <v>1078</v>
      </c>
      <c r="D505" s="40" t="s">
        <v>114</v>
      </c>
      <c r="E505" s="41">
        <v>188.09</v>
      </c>
      <c r="F505" s="42">
        <v>1.5765606527626601E-5</v>
      </c>
      <c r="G505" s="42">
        <v>0.999181312479829</v>
      </c>
      <c r="H505" s="43" t="s">
        <v>550</v>
      </c>
    </row>
    <row r="506" spans="1:8" ht="36" x14ac:dyDescent="0.25">
      <c r="A506" s="40">
        <v>498</v>
      </c>
      <c r="B506" s="40" t="s">
        <v>1079</v>
      </c>
      <c r="C506" s="54" t="s">
        <v>1080</v>
      </c>
      <c r="D506" s="40" t="s">
        <v>120</v>
      </c>
      <c r="E506" s="41">
        <v>187.62</v>
      </c>
      <c r="F506" s="42">
        <v>1.5726211370691202E-5</v>
      </c>
      <c r="G506" s="42">
        <v>0.99919703869119902</v>
      </c>
      <c r="H506" s="43" t="s">
        <v>550</v>
      </c>
    </row>
    <row r="507" spans="1:8" x14ac:dyDescent="0.25">
      <c r="A507" s="40">
        <v>499</v>
      </c>
      <c r="B507" s="40" t="s">
        <v>1081</v>
      </c>
      <c r="C507" s="54" t="s">
        <v>1082</v>
      </c>
      <c r="D507" s="40" t="s">
        <v>174</v>
      </c>
      <c r="E507" s="41">
        <v>187.24</v>
      </c>
      <c r="F507" s="42">
        <v>1.5694359967211501E-5</v>
      </c>
      <c r="G507" s="42">
        <v>0.99921273305116598</v>
      </c>
      <c r="H507" s="43" t="s">
        <v>550</v>
      </c>
    </row>
    <row r="508" spans="1:8" ht="36" x14ac:dyDescent="0.25">
      <c r="A508" s="40">
        <v>500</v>
      </c>
      <c r="B508" s="40" t="s">
        <v>1083</v>
      </c>
      <c r="C508" s="54" t="s">
        <v>1084</v>
      </c>
      <c r="D508" s="40" t="s">
        <v>114</v>
      </c>
      <c r="E508" s="41">
        <v>187.2</v>
      </c>
      <c r="F508" s="42">
        <v>1.5691007187897802E-5</v>
      </c>
      <c r="G508" s="42">
        <v>0.99922842405835399</v>
      </c>
      <c r="H508" s="43" t="s">
        <v>550</v>
      </c>
    </row>
    <row r="509" spans="1:8" ht="36" x14ac:dyDescent="0.25">
      <c r="A509" s="40">
        <v>501</v>
      </c>
      <c r="B509" s="40" t="s">
        <v>1085</v>
      </c>
      <c r="C509" s="54" t="s">
        <v>1057</v>
      </c>
      <c r="D509" s="40" t="s">
        <v>114</v>
      </c>
      <c r="E509" s="41">
        <v>180.9</v>
      </c>
      <c r="F509" s="42">
        <v>1.5162944445997399E-5</v>
      </c>
      <c r="G509" s="42">
        <v>0.99924358700280003</v>
      </c>
      <c r="H509" s="43" t="s">
        <v>550</v>
      </c>
    </row>
    <row r="510" spans="1:8" ht="24" x14ac:dyDescent="0.25">
      <c r="A510" s="40">
        <v>502</v>
      </c>
      <c r="B510" s="40" t="s">
        <v>1086</v>
      </c>
      <c r="C510" s="54" t="s">
        <v>1087</v>
      </c>
      <c r="D510" s="40" t="s">
        <v>120</v>
      </c>
      <c r="E510" s="41">
        <v>178.75</v>
      </c>
      <c r="F510" s="42">
        <v>1.49827325578886E-5</v>
      </c>
      <c r="G510" s="42">
        <v>0.99925856973535798</v>
      </c>
      <c r="H510" s="43" t="s">
        <v>550</v>
      </c>
    </row>
    <row r="511" spans="1:8" ht="24" x14ac:dyDescent="0.25">
      <c r="A511" s="40">
        <v>503</v>
      </c>
      <c r="B511" s="40" t="s">
        <v>1088</v>
      </c>
      <c r="C511" s="54" t="s">
        <v>1089</v>
      </c>
      <c r="D511" s="40" t="s">
        <v>114</v>
      </c>
      <c r="E511" s="41">
        <v>178.12</v>
      </c>
      <c r="F511" s="42">
        <v>1.49299262836985E-5</v>
      </c>
      <c r="G511" s="42">
        <v>0.99927349966164203</v>
      </c>
      <c r="H511" s="43" t="s">
        <v>550</v>
      </c>
    </row>
    <row r="512" spans="1:8" ht="36" x14ac:dyDescent="0.25">
      <c r="A512" s="40">
        <v>504</v>
      </c>
      <c r="B512" s="40" t="s">
        <v>1090</v>
      </c>
      <c r="C512" s="54" t="s">
        <v>1091</v>
      </c>
      <c r="D512" s="40" t="s">
        <v>114</v>
      </c>
      <c r="E512" s="41">
        <v>172.71</v>
      </c>
      <c r="F512" s="42">
        <v>1.4476462881526901E-5</v>
      </c>
      <c r="G512" s="42">
        <v>0.99928797612452303</v>
      </c>
      <c r="H512" s="43" t="s">
        <v>550</v>
      </c>
    </row>
    <row r="513" spans="1:8" ht="36" x14ac:dyDescent="0.25">
      <c r="A513" s="40">
        <v>505</v>
      </c>
      <c r="B513" s="40" t="s">
        <v>1092</v>
      </c>
      <c r="C513" s="54" t="s">
        <v>623</v>
      </c>
      <c r="D513" s="40" t="s">
        <v>114</v>
      </c>
      <c r="E513" s="41">
        <v>170.18</v>
      </c>
      <c r="F513" s="42">
        <v>1.4264399589938299E-5</v>
      </c>
      <c r="G513" s="42">
        <v>0.99930224052411298</v>
      </c>
      <c r="H513" s="43" t="s">
        <v>550</v>
      </c>
    </row>
    <row r="514" spans="1:8" ht="36" x14ac:dyDescent="0.25">
      <c r="A514" s="40">
        <v>506</v>
      </c>
      <c r="B514" s="40" t="s">
        <v>1093</v>
      </c>
      <c r="C514" s="54" t="s">
        <v>1094</v>
      </c>
      <c r="D514" s="40" t="s">
        <v>114</v>
      </c>
      <c r="E514" s="41">
        <v>169.83</v>
      </c>
      <c r="F514" s="42">
        <v>1.4235062770943899E-5</v>
      </c>
      <c r="G514" s="42">
        <v>0.99931647558688397</v>
      </c>
      <c r="H514" s="43" t="s">
        <v>550</v>
      </c>
    </row>
    <row r="515" spans="1:8" x14ac:dyDescent="0.25">
      <c r="A515" s="40">
        <v>507</v>
      </c>
      <c r="B515" s="40" t="s">
        <v>1095</v>
      </c>
      <c r="C515" s="54" t="s">
        <v>1096</v>
      </c>
      <c r="D515" s="40" t="s">
        <v>174</v>
      </c>
      <c r="E515" s="41">
        <v>166.06</v>
      </c>
      <c r="F515" s="42">
        <v>1.3919063320632E-5</v>
      </c>
      <c r="G515" s="42">
        <v>0.99933039465020501</v>
      </c>
      <c r="H515" s="43" t="s">
        <v>550</v>
      </c>
    </row>
    <row r="516" spans="1:8" ht="48" x14ac:dyDescent="0.25">
      <c r="A516" s="40">
        <v>508</v>
      </c>
      <c r="B516" s="40" t="s">
        <v>1097</v>
      </c>
      <c r="C516" s="54" t="s">
        <v>1098</v>
      </c>
      <c r="D516" s="40" t="s">
        <v>114</v>
      </c>
      <c r="E516" s="41">
        <v>164.8</v>
      </c>
      <c r="F516" s="42">
        <v>1.3813450772252E-5</v>
      </c>
      <c r="G516" s="42">
        <v>0.99934420810097702</v>
      </c>
      <c r="H516" s="43" t="s">
        <v>550</v>
      </c>
    </row>
    <row r="517" spans="1:8" ht="36" x14ac:dyDescent="0.25">
      <c r="A517" s="40">
        <v>509</v>
      </c>
      <c r="B517" s="40" t="s">
        <v>1099</v>
      </c>
      <c r="C517" s="54" t="s">
        <v>1100</v>
      </c>
      <c r="D517" s="40" t="s">
        <v>114</v>
      </c>
      <c r="E517" s="41">
        <v>163.35</v>
      </c>
      <c r="F517" s="42">
        <v>1.3691912522132E-5</v>
      </c>
      <c r="G517" s="42">
        <v>0.999357900013499</v>
      </c>
      <c r="H517" s="43" t="s">
        <v>550</v>
      </c>
    </row>
    <row r="518" spans="1:8" ht="24" x14ac:dyDescent="0.25">
      <c r="A518" s="40">
        <v>510</v>
      </c>
      <c r="B518" s="40" t="s">
        <v>1101</v>
      </c>
      <c r="C518" s="54" t="s">
        <v>1102</v>
      </c>
      <c r="D518" s="40" t="s">
        <v>114</v>
      </c>
      <c r="E518" s="41">
        <v>163.28</v>
      </c>
      <c r="F518" s="42">
        <v>1.36860451583331E-5</v>
      </c>
      <c r="G518" s="42">
        <v>0.99937158605865795</v>
      </c>
      <c r="H518" s="43" t="s">
        <v>550</v>
      </c>
    </row>
    <row r="519" spans="1:8" ht="24" x14ac:dyDescent="0.25">
      <c r="A519" s="40">
        <v>511</v>
      </c>
      <c r="B519" s="40" t="s">
        <v>1103</v>
      </c>
      <c r="C519" s="54" t="s">
        <v>926</v>
      </c>
      <c r="D519" s="40" t="s">
        <v>114</v>
      </c>
      <c r="E519" s="41">
        <v>162.91999999999999</v>
      </c>
      <c r="F519" s="42">
        <v>1.3655870144510199E-5</v>
      </c>
      <c r="G519" s="42">
        <v>0.99938524192880196</v>
      </c>
      <c r="H519" s="43" t="s">
        <v>550</v>
      </c>
    </row>
    <row r="520" spans="1:8" ht="36" x14ac:dyDescent="0.25">
      <c r="A520" s="40">
        <v>512</v>
      </c>
      <c r="B520" s="40" t="s">
        <v>1104</v>
      </c>
      <c r="C520" s="54" t="s">
        <v>1105</v>
      </c>
      <c r="D520" s="40" t="s">
        <v>114</v>
      </c>
      <c r="E520" s="41">
        <v>162.08000000000001</v>
      </c>
      <c r="F520" s="42">
        <v>1.35854617789235E-5</v>
      </c>
      <c r="G520" s="42">
        <v>0.99939882739058095</v>
      </c>
      <c r="H520" s="43" t="s">
        <v>550</v>
      </c>
    </row>
    <row r="521" spans="1:8" ht="36" x14ac:dyDescent="0.25">
      <c r="A521" s="40">
        <v>513</v>
      </c>
      <c r="B521" s="40" t="s">
        <v>1106</v>
      </c>
      <c r="C521" s="54" t="s">
        <v>1107</v>
      </c>
      <c r="D521" s="40" t="s">
        <v>114</v>
      </c>
      <c r="E521" s="41">
        <v>157.88</v>
      </c>
      <c r="F521" s="42">
        <v>1.32334199509899E-5</v>
      </c>
      <c r="G521" s="42">
        <v>0.99941206081053202</v>
      </c>
      <c r="H521" s="43" t="s">
        <v>550</v>
      </c>
    </row>
    <row r="522" spans="1:8" ht="48" x14ac:dyDescent="0.25">
      <c r="A522" s="40">
        <v>514</v>
      </c>
      <c r="B522" s="40" t="s">
        <v>1108</v>
      </c>
      <c r="C522" s="54" t="s">
        <v>1109</v>
      </c>
      <c r="D522" s="40" t="s">
        <v>114</v>
      </c>
      <c r="E522" s="41">
        <v>155.76</v>
      </c>
      <c r="F522" s="42">
        <v>1.30557226473663E-5</v>
      </c>
      <c r="G522" s="42">
        <v>0.999425116533179</v>
      </c>
      <c r="H522" s="43" t="s">
        <v>550</v>
      </c>
    </row>
    <row r="523" spans="1:8" ht="36" x14ac:dyDescent="0.25">
      <c r="A523" s="40">
        <v>515</v>
      </c>
      <c r="B523" s="40" t="s">
        <v>1110</v>
      </c>
      <c r="C523" s="54" t="s">
        <v>1111</v>
      </c>
      <c r="D523" s="40" t="s">
        <v>114</v>
      </c>
      <c r="E523" s="41">
        <v>152.88</v>
      </c>
      <c r="F523" s="42">
        <v>1.28143225367832E-5</v>
      </c>
      <c r="G523" s="42">
        <v>0.99943793085571597</v>
      </c>
      <c r="H523" s="43" t="s">
        <v>550</v>
      </c>
    </row>
    <row r="524" spans="1:8" ht="36" x14ac:dyDescent="0.25">
      <c r="A524" s="40">
        <v>516</v>
      </c>
      <c r="B524" s="40" t="s">
        <v>1112</v>
      </c>
      <c r="C524" s="54" t="s">
        <v>1113</v>
      </c>
      <c r="D524" s="40" t="s">
        <v>120</v>
      </c>
      <c r="E524" s="41">
        <v>151.47999999999999</v>
      </c>
      <c r="F524" s="42">
        <v>1.2696975260805401E-5</v>
      </c>
      <c r="G524" s="42">
        <v>0.99945062783097705</v>
      </c>
      <c r="H524" s="43" t="s">
        <v>550</v>
      </c>
    </row>
    <row r="525" spans="1:8" ht="36" x14ac:dyDescent="0.25">
      <c r="A525" s="40">
        <v>517</v>
      </c>
      <c r="B525" s="40" t="s">
        <v>1114</v>
      </c>
      <c r="C525" s="54" t="s">
        <v>1115</v>
      </c>
      <c r="D525" s="40" t="s">
        <v>114</v>
      </c>
      <c r="E525" s="41">
        <v>150.47999999999999</v>
      </c>
      <c r="F525" s="42">
        <v>1.2613155777964E-5</v>
      </c>
      <c r="G525" s="42">
        <v>0.99946324098675499</v>
      </c>
      <c r="H525" s="43" t="s">
        <v>550</v>
      </c>
    </row>
    <row r="526" spans="1:8" ht="24" x14ac:dyDescent="0.25">
      <c r="A526" s="40">
        <v>518</v>
      </c>
      <c r="B526" s="40" t="s">
        <v>1116</v>
      </c>
      <c r="C526" s="54" t="s">
        <v>1117</v>
      </c>
      <c r="D526" s="40" t="s">
        <v>114</v>
      </c>
      <c r="E526" s="41">
        <v>149.46</v>
      </c>
      <c r="F526" s="42">
        <v>1.25276599054659E-5</v>
      </c>
      <c r="G526" s="42">
        <v>0.99947576864666099</v>
      </c>
      <c r="H526" s="43" t="s">
        <v>550</v>
      </c>
    </row>
    <row r="527" spans="1:8" ht="24" x14ac:dyDescent="0.25">
      <c r="A527" s="40">
        <v>519</v>
      </c>
      <c r="B527" s="40" t="s">
        <v>1118</v>
      </c>
      <c r="C527" s="54" t="s">
        <v>1119</v>
      </c>
      <c r="D527" s="40" t="s">
        <v>114</v>
      </c>
      <c r="E527" s="41">
        <v>144.75</v>
      </c>
      <c r="F527" s="42">
        <v>1.21328701412832E-5</v>
      </c>
      <c r="G527" s="42">
        <v>0.999487901516802</v>
      </c>
      <c r="H527" s="43" t="s">
        <v>550</v>
      </c>
    </row>
    <row r="528" spans="1:8" ht="36" x14ac:dyDescent="0.25">
      <c r="A528" s="40">
        <v>520</v>
      </c>
      <c r="B528" s="40" t="s">
        <v>1120</v>
      </c>
      <c r="C528" s="54" t="s">
        <v>1121</v>
      </c>
      <c r="D528" s="40" t="s">
        <v>120</v>
      </c>
      <c r="E528" s="41">
        <v>141.86000000000001</v>
      </c>
      <c r="F528" s="42">
        <v>1.18906318358717E-5</v>
      </c>
      <c r="G528" s="42">
        <v>0.99949979214863804</v>
      </c>
      <c r="H528" s="43" t="s">
        <v>550</v>
      </c>
    </row>
    <row r="529" spans="1:8" ht="36" x14ac:dyDescent="0.25">
      <c r="A529" s="40">
        <v>521</v>
      </c>
      <c r="B529" s="40" t="s">
        <v>1122</v>
      </c>
      <c r="C529" s="54" t="s">
        <v>1123</v>
      </c>
      <c r="D529" s="40" t="s">
        <v>120</v>
      </c>
      <c r="E529" s="41">
        <v>138.68</v>
      </c>
      <c r="F529" s="42">
        <v>1.16240858804363E-5</v>
      </c>
      <c r="G529" s="42">
        <v>0.999511416234518</v>
      </c>
      <c r="H529" s="43" t="s">
        <v>550</v>
      </c>
    </row>
    <row r="530" spans="1:8" ht="36" x14ac:dyDescent="0.25">
      <c r="A530" s="40">
        <v>522</v>
      </c>
      <c r="B530" s="40" t="s">
        <v>1124</v>
      </c>
      <c r="C530" s="54" t="s">
        <v>1125</v>
      </c>
      <c r="D530" s="40" t="s">
        <v>114</v>
      </c>
      <c r="E530" s="41">
        <v>136.08000000000001</v>
      </c>
      <c r="F530" s="42">
        <v>1.14061552250488E-5</v>
      </c>
      <c r="G530" s="42">
        <v>0.99952282238974299</v>
      </c>
      <c r="H530" s="43" t="s">
        <v>550</v>
      </c>
    </row>
    <row r="531" spans="1:8" ht="36" x14ac:dyDescent="0.25">
      <c r="A531" s="40">
        <v>523</v>
      </c>
      <c r="B531" s="40" t="s">
        <v>1126</v>
      </c>
      <c r="C531" s="54" t="s">
        <v>996</v>
      </c>
      <c r="D531" s="40" t="s">
        <v>114</v>
      </c>
      <c r="E531" s="41">
        <v>135.55000000000001</v>
      </c>
      <c r="F531" s="42">
        <v>1.1361730899142901E-5</v>
      </c>
      <c r="G531" s="42">
        <v>0.99953418412064199</v>
      </c>
      <c r="H531" s="43" t="s">
        <v>550</v>
      </c>
    </row>
    <row r="532" spans="1:8" ht="36" x14ac:dyDescent="0.25">
      <c r="A532" s="40">
        <v>524</v>
      </c>
      <c r="B532" s="40" t="s">
        <v>1127</v>
      </c>
      <c r="C532" s="54" t="s">
        <v>1128</v>
      </c>
      <c r="D532" s="40" t="s">
        <v>120</v>
      </c>
      <c r="E532" s="41">
        <v>132.71</v>
      </c>
      <c r="F532" s="42">
        <v>1.11236835678735E-5</v>
      </c>
      <c r="G532" s="42">
        <v>0.99954530780421003</v>
      </c>
      <c r="H532" s="43" t="s">
        <v>550</v>
      </c>
    </row>
    <row r="533" spans="1:8" ht="36" x14ac:dyDescent="0.25">
      <c r="A533" s="40">
        <v>525</v>
      </c>
      <c r="B533" s="40" t="s">
        <v>1129</v>
      </c>
      <c r="C533" s="54" t="s">
        <v>1076</v>
      </c>
      <c r="D533" s="40" t="s">
        <v>114</v>
      </c>
      <c r="E533" s="41">
        <v>129.69999999999999</v>
      </c>
      <c r="F533" s="42">
        <v>1.0871386924521101E-5</v>
      </c>
      <c r="G533" s="42">
        <v>0.99955617919113504</v>
      </c>
      <c r="H533" s="43" t="s">
        <v>550</v>
      </c>
    </row>
    <row r="534" spans="1:8" ht="36" x14ac:dyDescent="0.25">
      <c r="A534" s="40">
        <v>526</v>
      </c>
      <c r="B534" s="40" t="s">
        <v>1130</v>
      </c>
      <c r="C534" s="54" t="s">
        <v>1131</v>
      </c>
      <c r="D534" s="40" t="s">
        <v>114</v>
      </c>
      <c r="E534" s="41">
        <v>129.5</v>
      </c>
      <c r="F534" s="42">
        <v>1.0854623027952799E-5</v>
      </c>
      <c r="G534" s="42">
        <v>0.99956703381416301</v>
      </c>
      <c r="H534" s="43" t="s">
        <v>550</v>
      </c>
    </row>
    <row r="535" spans="1:8" ht="36" x14ac:dyDescent="0.25">
      <c r="A535" s="40">
        <v>527</v>
      </c>
      <c r="B535" s="40" t="s">
        <v>1132</v>
      </c>
      <c r="C535" s="54" t="s">
        <v>1133</v>
      </c>
      <c r="D535" s="40" t="s">
        <v>114</v>
      </c>
      <c r="E535" s="41">
        <v>126.36</v>
      </c>
      <c r="F535" s="42">
        <v>1.0591429851831E-5</v>
      </c>
      <c r="G535" s="42">
        <v>0.99957762524401494</v>
      </c>
      <c r="H535" s="43" t="s">
        <v>550</v>
      </c>
    </row>
    <row r="536" spans="1:8" x14ac:dyDescent="0.25">
      <c r="A536" s="40">
        <v>528</v>
      </c>
      <c r="B536" s="40" t="s">
        <v>1134</v>
      </c>
      <c r="C536" s="54" t="s">
        <v>1135</v>
      </c>
      <c r="D536" s="40" t="s">
        <v>174</v>
      </c>
      <c r="E536" s="41">
        <v>125.6</v>
      </c>
      <c r="F536" s="42">
        <v>1.0527727044871601E-5</v>
      </c>
      <c r="G536" s="42">
        <v>0.99958815297105896</v>
      </c>
      <c r="H536" s="43" t="s">
        <v>550</v>
      </c>
    </row>
    <row r="537" spans="1:8" ht="48" x14ac:dyDescent="0.25">
      <c r="A537" s="40">
        <v>529</v>
      </c>
      <c r="B537" s="40" t="s">
        <v>1136</v>
      </c>
      <c r="C537" s="54" t="s">
        <v>1137</v>
      </c>
      <c r="D537" s="40" t="s">
        <v>114</v>
      </c>
      <c r="E537" s="41">
        <v>123.42</v>
      </c>
      <c r="F537" s="42">
        <v>1.0345000572277501E-5</v>
      </c>
      <c r="G537" s="42">
        <v>0.99959849797163203</v>
      </c>
      <c r="H537" s="43" t="s">
        <v>550</v>
      </c>
    </row>
    <row r="538" spans="1:8" ht="24" x14ac:dyDescent="0.25">
      <c r="A538" s="40">
        <v>530</v>
      </c>
      <c r="B538" s="40" t="s">
        <v>1138</v>
      </c>
      <c r="C538" s="54" t="s">
        <v>1139</v>
      </c>
      <c r="D538" s="40" t="s">
        <v>120</v>
      </c>
      <c r="E538" s="41">
        <v>122.54</v>
      </c>
      <c r="F538" s="42">
        <v>1.02712394273772E-5</v>
      </c>
      <c r="G538" s="42">
        <v>0.99960876921105901</v>
      </c>
      <c r="H538" s="43" t="s">
        <v>550</v>
      </c>
    </row>
    <row r="539" spans="1:8" ht="24" x14ac:dyDescent="0.25">
      <c r="A539" s="40">
        <v>531</v>
      </c>
      <c r="B539" s="40" t="s">
        <v>1140</v>
      </c>
      <c r="C539" s="54" t="s">
        <v>1141</v>
      </c>
      <c r="D539" s="40" t="s">
        <v>114</v>
      </c>
      <c r="E539" s="41">
        <v>120.6</v>
      </c>
      <c r="F539" s="42">
        <v>1.0108629630665001E-5</v>
      </c>
      <c r="G539" s="42">
        <v>0.99961887784069003</v>
      </c>
      <c r="H539" s="43" t="s">
        <v>550</v>
      </c>
    </row>
    <row r="540" spans="1:8" ht="24" x14ac:dyDescent="0.25">
      <c r="A540" s="40">
        <v>532</v>
      </c>
      <c r="B540" s="40" t="s">
        <v>1142</v>
      </c>
      <c r="C540" s="54" t="s">
        <v>1143</v>
      </c>
      <c r="D540" s="40" t="s">
        <v>114</v>
      </c>
      <c r="E540" s="41">
        <v>115.6</v>
      </c>
      <c r="F540" s="42">
        <v>9.6895322164582805E-6</v>
      </c>
      <c r="G540" s="42">
        <v>0.99962856737290595</v>
      </c>
      <c r="H540" s="43" t="s">
        <v>550</v>
      </c>
    </row>
    <row r="541" spans="1:8" ht="24" x14ac:dyDescent="0.25">
      <c r="A541" s="40">
        <v>533</v>
      </c>
      <c r="B541" s="40" t="s">
        <v>1144</v>
      </c>
      <c r="C541" s="54" t="s">
        <v>1145</v>
      </c>
      <c r="D541" s="40" t="s">
        <v>114</v>
      </c>
      <c r="E541" s="41">
        <v>109.28</v>
      </c>
      <c r="F541" s="42">
        <v>9.1597930849010506E-6</v>
      </c>
      <c r="G541" s="42">
        <v>0.99963772716599097</v>
      </c>
      <c r="H541" s="43" t="s">
        <v>550</v>
      </c>
    </row>
    <row r="542" spans="1:8" ht="24" x14ac:dyDescent="0.25">
      <c r="A542" s="40">
        <v>534</v>
      </c>
      <c r="B542" s="40" t="s">
        <v>1146</v>
      </c>
      <c r="C542" s="54" t="s">
        <v>1147</v>
      </c>
      <c r="D542" s="40" t="s">
        <v>114</v>
      </c>
      <c r="E542" s="41">
        <v>105.69</v>
      </c>
      <c r="F542" s="42">
        <v>8.8588811415006592E-6</v>
      </c>
      <c r="G542" s="42">
        <v>0.99964658604713197</v>
      </c>
      <c r="H542" s="43" t="s">
        <v>550</v>
      </c>
    </row>
    <row r="543" spans="1:8" ht="48" x14ac:dyDescent="0.25">
      <c r="A543" s="40">
        <v>535</v>
      </c>
      <c r="B543" s="40" t="s">
        <v>1148</v>
      </c>
      <c r="C543" s="54" t="s">
        <v>1149</v>
      </c>
      <c r="D543" s="40" t="s">
        <v>114</v>
      </c>
      <c r="E543" s="41">
        <v>104.72</v>
      </c>
      <c r="F543" s="42">
        <v>8.7775762431445597E-6</v>
      </c>
      <c r="G543" s="42">
        <v>0.99965536362337604</v>
      </c>
      <c r="H543" s="43" t="s">
        <v>550</v>
      </c>
    </row>
    <row r="544" spans="1:8" ht="36" x14ac:dyDescent="0.25">
      <c r="A544" s="40">
        <v>536</v>
      </c>
      <c r="B544" s="40" t="s">
        <v>1150</v>
      </c>
      <c r="C544" s="54" t="s">
        <v>1151</v>
      </c>
      <c r="D544" s="40" t="s">
        <v>114</v>
      </c>
      <c r="E544" s="41">
        <v>97.23</v>
      </c>
      <c r="F544" s="42">
        <v>8.1497683166629694E-6</v>
      </c>
      <c r="G544" s="42">
        <v>0.99966351339169202</v>
      </c>
      <c r="H544" s="43" t="s">
        <v>550</v>
      </c>
    </row>
    <row r="545" spans="1:8" ht="36" x14ac:dyDescent="0.25">
      <c r="A545" s="40">
        <v>537</v>
      </c>
      <c r="B545" s="40" t="s">
        <v>1152</v>
      </c>
      <c r="C545" s="54" t="s">
        <v>1153</v>
      </c>
      <c r="D545" s="40" t="s">
        <v>114</v>
      </c>
      <c r="E545" s="41">
        <v>96.16</v>
      </c>
      <c r="F545" s="42">
        <v>8.0600814700227403E-6</v>
      </c>
      <c r="G545" s="42">
        <v>0.99967157347316205</v>
      </c>
      <c r="H545" s="43" t="s">
        <v>550</v>
      </c>
    </row>
    <row r="546" spans="1:8" ht="36" x14ac:dyDescent="0.25">
      <c r="A546" s="40">
        <v>538</v>
      </c>
      <c r="B546" s="40" t="s">
        <v>1154</v>
      </c>
      <c r="C546" s="54" t="s">
        <v>1155</v>
      </c>
      <c r="D546" s="40" t="s">
        <v>114</v>
      </c>
      <c r="E546" s="41">
        <v>94.92</v>
      </c>
      <c r="F546" s="42">
        <v>7.95614531129948E-6</v>
      </c>
      <c r="G546" s="42">
        <v>0.99967952961847395</v>
      </c>
      <c r="H546" s="43" t="s">
        <v>550</v>
      </c>
    </row>
    <row r="547" spans="1:8" ht="48" x14ac:dyDescent="0.25">
      <c r="A547" s="40">
        <v>539</v>
      </c>
      <c r="B547" s="40" t="s">
        <v>1156</v>
      </c>
      <c r="C547" s="54" t="s">
        <v>1157</v>
      </c>
      <c r="D547" s="40" t="s">
        <v>114</v>
      </c>
      <c r="E547" s="41">
        <v>93.9</v>
      </c>
      <c r="F547" s="42">
        <v>7.8706494388013199E-6</v>
      </c>
      <c r="G547" s="42">
        <v>0.99968740026791203</v>
      </c>
      <c r="H547" s="43" t="s">
        <v>550</v>
      </c>
    </row>
    <row r="548" spans="1:8" ht="24" x14ac:dyDescent="0.25">
      <c r="A548" s="40">
        <v>540</v>
      </c>
      <c r="B548" s="40" t="s">
        <v>1158</v>
      </c>
      <c r="C548" s="54" t="s">
        <v>1159</v>
      </c>
      <c r="D548" s="40" t="s">
        <v>114</v>
      </c>
      <c r="E548" s="41">
        <v>92.56</v>
      </c>
      <c r="F548" s="42">
        <v>7.7583313317939301E-6</v>
      </c>
      <c r="G548" s="42">
        <v>0.99969515859924396</v>
      </c>
      <c r="H548" s="43" t="s">
        <v>550</v>
      </c>
    </row>
    <row r="549" spans="1:8" ht="36" x14ac:dyDescent="0.25">
      <c r="A549" s="40">
        <v>541</v>
      </c>
      <c r="B549" s="40" t="s">
        <v>1160</v>
      </c>
      <c r="C549" s="54" t="s">
        <v>1161</v>
      </c>
      <c r="D549" s="40" t="s">
        <v>114</v>
      </c>
      <c r="E549" s="41">
        <v>88.77</v>
      </c>
      <c r="F549" s="42">
        <v>7.4406554918252703E-6</v>
      </c>
      <c r="G549" s="42">
        <v>0.99970259925473604</v>
      </c>
      <c r="H549" s="43" t="s">
        <v>550</v>
      </c>
    </row>
    <row r="550" spans="1:8" ht="24" x14ac:dyDescent="0.25">
      <c r="A550" s="40">
        <v>542</v>
      </c>
      <c r="B550" s="40" t="s">
        <v>1162</v>
      </c>
      <c r="C550" s="54" t="s">
        <v>1163</v>
      </c>
      <c r="D550" s="40" t="s">
        <v>174</v>
      </c>
      <c r="E550" s="41">
        <v>88</v>
      </c>
      <c r="F550" s="42">
        <v>7.3761144900374501E-6</v>
      </c>
      <c r="G550" s="42">
        <v>0.99970997536922601</v>
      </c>
      <c r="H550" s="43" t="s">
        <v>550</v>
      </c>
    </row>
    <row r="551" spans="1:8" ht="36" x14ac:dyDescent="0.25">
      <c r="A551" s="40">
        <v>543</v>
      </c>
      <c r="B551" s="40" t="s">
        <v>1164</v>
      </c>
      <c r="C551" s="54" t="s">
        <v>1165</v>
      </c>
      <c r="D551" s="40" t="s">
        <v>120</v>
      </c>
      <c r="E551" s="41">
        <v>87.93</v>
      </c>
      <c r="F551" s="42">
        <v>7.3702471262385501E-6</v>
      </c>
      <c r="G551" s="42">
        <v>0.99971734561635195</v>
      </c>
      <c r="H551" s="43" t="s">
        <v>550</v>
      </c>
    </row>
    <row r="552" spans="1:8" ht="36" x14ac:dyDescent="0.25">
      <c r="A552" s="40">
        <v>544</v>
      </c>
      <c r="B552" s="40" t="s">
        <v>1166</v>
      </c>
      <c r="C552" s="54" t="s">
        <v>1167</v>
      </c>
      <c r="D552" s="40" t="s">
        <v>114</v>
      </c>
      <c r="E552" s="41">
        <v>87.12</v>
      </c>
      <c r="F552" s="42">
        <v>7.3023533451370696E-6</v>
      </c>
      <c r="G552" s="42">
        <v>0.99972464796969696</v>
      </c>
      <c r="H552" s="43" t="s">
        <v>550</v>
      </c>
    </row>
    <row r="553" spans="1:8" ht="36" x14ac:dyDescent="0.25">
      <c r="A553" s="40">
        <v>545</v>
      </c>
      <c r="B553" s="40" t="s">
        <v>1168</v>
      </c>
      <c r="C553" s="54" t="s">
        <v>1169</v>
      </c>
      <c r="D553" s="40" t="s">
        <v>114</v>
      </c>
      <c r="E553" s="41">
        <v>83.2</v>
      </c>
      <c r="F553" s="42">
        <v>6.9737809723990398E-6</v>
      </c>
      <c r="G553" s="42">
        <v>0.99973162175066999</v>
      </c>
      <c r="H553" s="43" t="s">
        <v>550</v>
      </c>
    </row>
    <row r="554" spans="1:8" ht="24" x14ac:dyDescent="0.25">
      <c r="A554" s="40">
        <v>546</v>
      </c>
      <c r="B554" s="40" t="s">
        <v>1170</v>
      </c>
      <c r="C554" s="54" t="s">
        <v>1171</v>
      </c>
      <c r="D554" s="40" t="s">
        <v>114</v>
      </c>
      <c r="E554" s="41">
        <v>82.98</v>
      </c>
      <c r="F554" s="42">
        <v>6.9553406861739498E-6</v>
      </c>
      <c r="G554" s="42">
        <v>0.99973857709135605</v>
      </c>
      <c r="H554" s="43" t="s">
        <v>550</v>
      </c>
    </row>
    <row r="555" spans="1:8" ht="36" x14ac:dyDescent="0.25">
      <c r="A555" s="40">
        <v>547</v>
      </c>
      <c r="B555" s="40" t="s">
        <v>1172</v>
      </c>
      <c r="C555" s="54" t="s">
        <v>1173</v>
      </c>
      <c r="D555" s="40" t="s">
        <v>114</v>
      </c>
      <c r="E555" s="41">
        <v>80.28</v>
      </c>
      <c r="F555" s="42">
        <v>6.72902808250234E-6</v>
      </c>
      <c r="G555" s="42">
        <v>0.99974530611943802</v>
      </c>
      <c r="H555" s="43" t="s">
        <v>550</v>
      </c>
    </row>
    <row r="556" spans="1:8" ht="24" x14ac:dyDescent="0.25">
      <c r="A556" s="40">
        <v>548</v>
      </c>
      <c r="B556" s="40" t="s">
        <v>1174</v>
      </c>
      <c r="C556" s="54" t="s">
        <v>1175</v>
      </c>
      <c r="D556" s="40" t="s">
        <v>114</v>
      </c>
      <c r="E556" s="41">
        <v>79.319999999999993</v>
      </c>
      <c r="F556" s="42">
        <v>6.6485613789746601E-6</v>
      </c>
      <c r="G556" s="42">
        <v>0.99975195468081701</v>
      </c>
      <c r="H556" s="43" t="s">
        <v>550</v>
      </c>
    </row>
    <row r="557" spans="1:8" ht="36" x14ac:dyDescent="0.25">
      <c r="A557" s="40">
        <v>549</v>
      </c>
      <c r="B557" s="40" t="s">
        <v>1176</v>
      </c>
      <c r="C557" s="54" t="s">
        <v>1177</v>
      </c>
      <c r="D557" s="40" t="s">
        <v>114</v>
      </c>
      <c r="E557" s="41">
        <v>78.39</v>
      </c>
      <c r="F557" s="42">
        <v>6.57060925993222E-6</v>
      </c>
      <c r="G557" s="42">
        <v>0.99975852529007703</v>
      </c>
      <c r="H557" s="43" t="s">
        <v>550</v>
      </c>
    </row>
    <row r="558" spans="1:8" ht="36" x14ac:dyDescent="0.25">
      <c r="A558" s="40">
        <v>550</v>
      </c>
      <c r="B558" s="40" t="s">
        <v>1178</v>
      </c>
      <c r="C558" s="54" t="s">
        <v>825</v>
      </c>
      <c r="D558" s="40" t="s">
        <v>114</v>
      </c>
      <c r="E558" s="41">
        <v>78.3</v>
      </c>
      <c r="F558" s="42">
        <v>6.5630655064765E-6</v>
      </c>
      <c r="G558" s="42">
        <v>0.99976508835558398</v>
      </c>
      <c r="H558" s="43" t="s">
        <v>550</v>
      </c>
    </row>
    <row r="559" spans="1:8" ht="36" x14ac:dyDescent="0.25">
      <c r="A559" s="40">
        <v>551</v>
      </c>
      <c r="B559" s="40" t="s">
        <v>1179</v>
      </c>
      <c r="C559" s="54" t="s">
        <v>1030</v>
      </c>
      <c r="D559" s="40" t="s">
        <v>120</v>
      </c>
      <c r="E559" s="41">
        <v>76.25</v>
      </c>
      <c r="F559" s="42">
        <v>6.3912355666517702E-6</v>
      </c>
      <c r="G559" s="42">
        <v>0.99977147959115098</v>
      </c>
      <c r="H559" s="43" t="s">
        <v>550</v>
      </c>
    </row>
    <row r="560" spans="1:8" ht="36" x14ac:dyDescent="0.25">
      <c r="A560" s="40">
        <v>552</v>
      </c>
      <c r="B560" s="40" t="s">
        <v>1180</v>
      </c>
      <c r="C560" s="54" t="s">
        <v>1181</v>
      </c>
      <c r="D560" s="40" t="s">
        <v>114</v>
      </c>
      <c r="E560" s="41">
        <v>75.81</v>
      </c>
      <c r="F560" s="42">
        <v>6.35435499420158E-6</v>
      </c>
      <c r="G560" s="42">
        <v>0.99977783394614494</v>
      </c>
      <c r="H560" s="43" t="s">
        <v>550</v>
      </c>
    </row>
    <row r="561" spans="1:8" ht="36" x14ac:dyDescent="0.25">
      <c r="A561" s="40">
        <v>553</v>
      </c>
      <c r="B561" s="40" t="s">
        <v>1182</v>
      </c>
      <c r="C561" s="54" t="s">
        <v>1183</v>
      </c>
      <c r="D561" s="40" t="s">
        <v>114</v>
      </c>
      <c r="E561" s="41">
        <v>74.98</v>
      </c>
      <c r="F561" s="42">
        <v>6.2847848234432702E-6</v>
      </c>
      <c r="G561" s="42">
        <v>0.99978411873096795</v>
      </c>
      <c r="H561" s="43" t="s">
        <v>550</v>
      </c>
    </row>
    <row r="562" spans="1:8" ht="36" x14ac:dyDescent="0.25">
      <c r="A562" s="40">
        <v>554</v>
      </c>
      <c r="B562" s="40" t="s">
        <v>1184</v>
      </c>
      <c r="C562" s="54" t="s">
        <v>1185</v>
      </c>
      <c r="D562" s="40" t="s">
        <v>114</v>
      </c>
      <c r="E562" s="41">
        <v>71.2</v>
      </c>
      <c r="F562" s="42">
        <v>5.9679471783030302E-6</v>
      </c>
      <c r="G562" s="42">
        <v>0.99979008667814695</v>
      </c>
      <c r="H562" s="43" t="s">
        <v>550</v>
      </c>
    </row>
    <row r="563" spans="1:8" ht="36" x14ac:dyDescent="0.25">
      <c r="A563" s="40">
        <v>555</v>
      </c>
      <c r="B563" s="40" t="s">
        <v>1186</v>
      </c>
      <c r="C563" s="54" t="s">
        <v>1125</v>
      </c>
      <c r="D563" s="40" t="s">
        <v>114</v>
      </c>
      <c r="E563" s="41">
        <v>68.040000000000006</v>
      </c>
      <c r="F563" s="42">
        <v>5.7030776125244101E-6</v>
      </c>
      <c r="G563" s="42">
        <v>0.999795789755759</v>
      </c>
      <c r="H563" s="43" t="s">
        <v>550</v>
      </c>
    </row>
    <row r="564" spans="1:8" ht="36" x14ac:dyDescent="0.25">
      <c r="A564" s="40">
        <v>556</v>
      </c>
      <c r="B564" s="40" t="s">
        <v>1187</v>
      </c>
      <c r="C564" s="54" t="s">
        <v>1188</v>
      </c>
      <c r="D564" s="40" t="s">
        <v>114</v>
      </c>
      <c r="E564" s="41">
        <v>67.7</v>
      </c>
      <c r="F564" s="42">
        <v>5.6745789883583596E-6</v>
      </c>
      <c r="G564" s="42">
        <v>0.99980146433474704</v>
      </c>
      <c r="H564" s="43" t="s">
        <v>550</v>
      </c>
    </row>
    <row r="565" spans="1:8" ht="36" x14ac:dyDescent="0.25">
      <c r="A565" s="40">
        <v>557</v>
      </c>
      <c r="B565" s="40" t="s">
        <v>1189</v>
      </c>
      <c r="C565" s="54" t="s">
        <v>1190</v>
      </c>
      <c r="D565" s="40" t="s">
        <v>114</v>
      </c>
      <c r="E565" s="41">
        <v>66.400000000000006</v>
      </c>
      <c r="F565" s="42">
        <v>5.5656136606646199E-6</v>
      </c>
      <c r="G565" s="42">
        <v>0.99980702994840798</v>
      </c>
      <c r="H565" s="43" t="s">
        <v>550</v>
      </c>
    </row>
    <row r="566" spans="1:8" ht="36" x14ac:dyDescent="0.25">
      <c r="A566" s="40">
        <v>558</v>
      </c>
      <c r="B566" s="40" t="s">
        <v>1191</v>
      </c>
      <c r="C566" s="54" t="s">
        <v>1192</v>
      </c>
      <c r="D566" s="40" t="s">
        <v>114</v>
      </c>
      <c r="E566" s="41">
        <v>66.209999999999994</v>
      </c>
      <c r="F566" s="42">
        <v>5.5496879589247602E-6</v>
      </c>
      <c r="G566" s="42">
        <v>0.99981257963636705</v>
      </c>
      <c r="H566" s="43" t="s">
        <v>550</v>
      </c>
    </row>
    <row r="567" spans="1:8" ht="24" x14ac:dyDescent="0.25">
      <c r="A567" s="40">
        <v>559</v>
      </c>
      <c r="B567" s="40" t="s">
        <v>1193</v>
      </c>
      <c r="C567" s="54" t="s">
        <v>1194</v>
      </c>
      <c r="D567" s="40" t="s">
        <v>114</v>
      </c>
      <c r="E567" s="41">
        <v>62.67</v>
      </c>
      <c r="F567" s="42">
        <v>5.2529669896664404E-6</v>
      </c>
      <c r="G567" s="42">
        <v>0.99981783260335699</v>
      </c>
      <c r="H567" s="43" t="s">
        <v>550</v>
      </c>
    </row>
    <row r="568" spans="1:8" ht="36" x14ac:dyDescent="0.25">
      <c r="A568" s="40">
        <v>560</v>
      </c>
      <c r="B568" s="40" t="s">
        <v>1195</v>
      </c>
      <c r="C568" s="54" t="s">
        <v>825</v>
      </c>
      <c r="D568" s="40" t="s">
        <v>114</v>
      </c>
      <c r="E568" s="41">
        <v>62.64</v>
      </c>
      <c r="F568" s="42">
        <v>5.2504524051811998E-6</v>
      </c>
      <c r="G568" s="42">
        <v>0.99982308305576195</v>
      </c>
      <c r="H568" s="43" t="s">
        <v>550</v>
      </c>
    </row>
    <row r="569" spans="1:8" ht="36" x14ac:dyDescent="0.25">
      <c r="A569" s="40">
        <v>561</v>
      </c>
      <c r="B569" s="40" t="s">
        <v>1196</v>
      </c>
      <c r="C569" s="54" t="s">
        <v>1197</v>
      </c>
      <c r="D569" s="40" t="s">
        <v>114</v>
      </c>
      <c r="E569" s="41">
        <v>61.13</v>
      </c>
      <c r="F569" s="42">
        <v>5.1238849860907898E-6</v>
      </c>
      <c r="G569" s="42">
        <v>0.99982820694074803</v>
      </c>
      <c r="H569" s="43" t="s">
        <v>550</v>
      </c>
    </row>
    <row r="570" spans="1:8" ht="36" x14ac:dyDescent="0.25">
      <c r="A570" s="40">
        <v>562</v>
      </c>
      <c r="B570" s="40" t="s">
        <v>1198</v>
      </c>
      <c r="C570" s="54" t="s">
        <v>1199</v>
      </c>
      <c r="D570" s="40" t="s">
        <v>114</v>
      </c>
      <c r="E570" s="41">
        <v>60.82</v>
      </c>
      <c r="F570" s="42">
        <v>5.0979009464099696E-6</v>
      </c>
      <c r="G570" s="42">
        <v>0.99983330484169397</v>
      </c>
      <c r="H570" s="43" t="s">
        <v>550</v>
      </c>
    </row>
    <row r="571" spans="1:8" ht="36" x14ac:dyDescent="0.25">
      <c r="A571" s="40">
        <v>563</v>
      </c>
      <c r="B571" s="40" t="s">
        <v>1200</v>
      </c>
      <c r="C571" s="54" t="s">
        <v>1201</v>
      </c>
      <c r="D571" s="40" t="s">
        <v>120</v>
      </c>
      <c r="E571" s="41">
        <v>59.51</v>
      </c>
      <c r="F571" s="42">
        <v>4.9880974238878204E-6</v>
      </c>
      <c r="G571" s="42">
        <v>0.99983829293911797</v>
      </c>
      <c r="H571" s="43" t="s">
        <v>550</v>
      </c>
    </row>
    <row r="572" spans="1:8" x14ac:dyDescent="0.25">
      <c r="A572" s="40">
        <v>564</v>
      </c>
      <c r="B572" s="40" t="s">
        <v>1202</v>
      </c>
      <c r="C572" s="54" t="s">
        <v>1203</v>
      </c>
      <c r="D572" s="40" t="s">
        <v>174</v>
      </c>
      <c r="E572" s="41">
        <v>58.01</v>
      </c>
      <c r="F572" s="42">
        <v>4.8623681996258199E-6</v>
      </c>
      <c r="G572" s="42">
        <v>0.99984315530731804</v>
      </c>
      <c r="H572" s="43" t="s">
        <v>550</v>
      </c>
    </row>
    <row r="573" spans="1:8" ht="36" x14ac:dyDescent="0.25">
      <c r="A573" s="40">
        <v>565</v>
      </c>
      <c r="B573" s="40" t="s">
        <v>1204</v>
      </c>
      <c r="C573" s="54" t="s">
        <v>1205</v>
      </c>
      <c r="D573" s="40" t="s">
        <v>114</v>
      </c>
      <c r="E573" s="41">
        <v>57.46</v>
      </c>
      <c r="F573" s="42">
        <v>4.8162674840630897E-6</v>
      </c>
      <c r="G573" s="42">
        <v>0.99984797157480199</v>
      </c>
      <c r="H573" s="43" t="s">
        <v>550</v>
      </c>
    </row>
    <row r="574" spans="1:8" ht="36" x14ac:dyDescent="0.25">
      <c r="A574" s="40">
        <v>566</v>
      </c>
      <c r="B574" s="40" t="s">
        <v>1206</v>
      </c>
      <c r="C574" s="54" t="s">
        <v>1207</v>
      </c>
      <c r="D574" s="40" t="s">
        <v>114</v>
      </c>
      <c r="E574" s="41">
        <v>56.64</v>
      </c>
      <c r="F574" s="42">
        <v>4.7475355081331903E-6</v>
      </c>
      <c r="G574" s="42">
        <v>0.99985271911031004</v>
      </c>
      <c r="H574" s="43" t="s">
        <v>550</v>
      </c>
    </row>
    <row r="575" spans="1:8" ht="36" x14ac:dyDescent="0.25">
      <c r="A575" s="40">
        <v>567</v>
      </c>
      <c r="B575" s="40" t="s">
        <v>1208</v>
      </c>
      <c r="C575" s="54" t="s">
        <v>1209</v>
      </c>
      <c r="D575" s="40" t="s">
        <v>114</v>
      </c>
      <c r="E575" s="41">
        <v>56.54</v>
      </c>
      <c r="F575" s="42">
        <v>4.73915355984906E-6</v>
      </c>
      <c r="G575" s="42">
        <v>0.99985745826386996</v>
      </c>
      <c r="H575" s="43" t="s">
        <v>550</v>
      </c>
    </row>
    <row r="576" spans="1:8" ht="36" x14ac:dyDescent="0.25">
      <c r="A576" s="40">
        <v>568</v>
      </c>
      <c r="B576" s="40" t="s">
        <v>1210</v>
      </c>
      <c r="C576" s="54" t="s">
        <v>1211</v>
      </c>
      <c r="D576" s="40" t="s">
        <v>120</v>
      </c>
      <c r="E576" s="41">
        <v>56.26</v>
      </c>
      <c r="F576" s="42">
        <v>4.7156841046534897E-6</v>
      </c>
      <c r="G576" s="42">
        <v>0.99986217394797505</v>
      </c>
      <c r="H576" s="43" t="s">
        <v>550</v>
      </c>
    </row>
    <row r="577" spans="1:8" ht="36" x14ac:dyDescent="0.25">
      <c r="A577" s="40">
        <v>569</v>
      </c>
      <c r="B577" s="40" t="s">
        <v>1212</v>
      </c>
      <c r="C577" s="54" t="s">
        <v>1213</v>
      </c>
      <c r="D577" s="40" t="s">
        <v>114</v>
      </c>
      <c r="E577" s="41">
        <v>55.92</v>
      </c>
      <c r="F577" s="42">
        <v>4.6871854804874298E-6</v>
      </c>
      <c r="G577" s="42">
        <v>0.99986686113345502</v>
      </c>
      <c r="H577" s="43" t="s">
        <v>550</v>
      </c>
    </row>
    <row r="578" spans="1:8" ht="36" x14ac:dyDescent="0.25">
      <c r="A578" s="40">
        <v>570</v>
      </c>
      <c r="B578" s="40" t="s">
        <v>1214</v>
      </c>
      <c r="C578" s="54" t="s">
        <v>1215</v>
      </c>
      <c r="D578" s="40" t="s">
        <v>114</v>
      </c>
      <c r="E578" s="41">
        <v>55.92</v>
      </c>
      <c r="F578" s="42">
        <v>4.6871854804874298E-6</v>
      </c>
      <c r="G578" s="42">
        <v>0.99987154831893599</v>
      </c>
      <c r="H578" s="43" t="s">
        <v>550</v>
      </c>
    </row>
    <row r="579" spans="1:8" ht="48" x14ac:dyDescent="0.25">
      <c r="A579" s="40">
        <v>571</v>
      </c>
      <c r="B579" s="40" t="s">
        <v>1216</v>
      </c>
      <c r="C579" s="54" t="s">
        <v>1217</v>
      </c>
      <c r="D579" s="40" t="s">
        <v>114</v>
      </c>
      <c r="E579" s="41">
        <v>55.37</v>
      </c>
      <c r="F579" s="42">
        <v>4.6410847649246996E-6</v>
      </c>
      <c r="G579" s="42">
        <v>0.99987618940370104</v>
      </c>
      <c r="H579" s="43" t="s">
        <v>550</v>
      </c>
    </row>
    <row r="580" spans="1:8" ht="24" x14ac:dyDescent="0.25">
      <c r="A580" s="40">
        <v>572</v>
      </c>
      <c r="B580" s="40" t="s">
        <v>1218</v>
      </c>
      <c r="C580" s="54" t="s">
        <v>1145</v>
      </c>
      <c r="D580" s="40" t="s">
        <v>114</v>
      </c>
      <c r="E580" s="41">
        <v>54.64</v>
      </c>
      <c r="F580" s="42">
        <v>4.5798965424505202E-6</v>
      </c>
      <c r="G580" s="42">
        <v>0.99988076930024306</v>
      </c>
      <c r="H580" s="43" t="s">
        <v>550</v>
      </c>
    </row>
    <row r="581" spans="1:8" x14ac:dyDescent="0.25">
      <c r="A581" s="40">
        <v>573</v>
      </c>
      <c r="B581" s="40" t="s">
        <v>1219</v>
      </c>
      <c r="C581" s="54" t="s">
        <v>1220</v>
      </c>
      <c r="D581" s="40" t="s">
        <v>174</v>
      </c>
      <c r="E581" s="41">
        <v>53.64</v>
      </c>
      <c r="F581" s="42">
        <v>4.4960770596091903E-6</v>
      </c>
      <c r="G581" s="42">
        <v>0.99988526537730305</v>
      </c>
      <c r="H581" s="43" t="s">
        <v>550</v>
      </c>
    </row>
    <row r="582" spans="1:8" ht="36" x14ac:dyDescent="0.25">
      <c r="A582" s="40">
        <v>574</v>
      </c>
      <c r="B582" s="40" t="s">
        <v>1221</v>
      </c>
      <c r="C582" s="54" t="s">
        <v>1222</v>
      </c>
      <c r="D582" s="40" t="s">
        <v>114</v>
      </c>
      <c r="E582" s="41">
        <v>53.6</v>
      </c>
      <c r="F582" s="42">
        <v>4.4927242802955401E-6</v>
      </c>
      <c r="G582" s="42">
        <v>0.99988975810158298</v>
      </c>
      <c r="H582" s="43" t="s">
        <v>550</v>
      </c>
    </row>
    <row r="583" spans="1:8" ht="36" x14ac:dyDescent="0.25">
      <c r="A583" s="40">
        <v>575</v>
      </c>
      <c r="B583" s="40" t="s">
        <v>1223</v>
      </c>
      <c r="C583" s="54" t="s">
        <v>1224</v>
      </c>
      <c r="D583" s="40" t="s">
        <v>114</v>
      </c>
      <c r="E583" s="41">
        <v>53.22</v>
      </c>
      <c r="F583" s="42">
        <v>4.4608728768158302E-6</v>
      </c>
      <c r="G583" s="42">
        <v>0.99989421897445996</v>
      </c>
      <c r="H583" s="43" t="s">
        <v>550</v>
      </c>
    </row>
    <row r="584" spans="1:8" ht="36" x14ac:dyDescent="0.25">
      <c r="A584" s="40">
        <v>576</v>
      </c>
      <c r="B584" s="40" t="s">
        <v>1225</v>
      </c>
      <c r="C584" s="54" t="s">
        <v>1181</v>
      </c>
      <c r="D584" s="40" t="s">
        <v>114</v>
      </c>
      <c r="E584" s="41">
        <v>50.54</v>
      </c>
      <c r="F584" s="42">
        <v>4.2362366628010496E-6</v>
      </c>
      <c r="G584" s="42">
        <v>0.99989845521112197</v>
      </c>
      <c r="H584" s="43" t="s">
        <v>550</v>
      </c>
    </row>
    <row r="585" spans="1:8" ht="36" x14ac:dyDescent="0.25">
      <c r="A585" s="40">
        <v>577</v>
      </c>
      <c r="B585" s="40" t="s">
        <v>1226</v>
      </c>
      <c r="C585" s="54" t="s">
        <v>1227</v>
      </c>
      <c r="D585" s="40" t="s">
        <v>114</v>
      </c>
      <c r="E585" s="41">
        <v>49.78</v>
      </c>
      <c r="F585" s="42">
        <v>4.1725338558416398E-6</v>
      </c>
      <c r="G585" s="42">
        <v>0.99990262774497796</v>
      </c>
      <c r="H585" s="43" t="s">
        <v>550</v>
      </c>
    </row>
    <row r="586" spans="1:8" ht="36" x14ac:dyDescent="0.25">
      <c r="A586" s="40">
        <v>578</v>
      </c>
      <c r="B586" s="40" t="s">
        <v>1228</v>
      </c>
      <c r="C586" s="54" t="s">
        <v>1227</v>
      </c>
      <c r="D586" s="40" t="s">
        <v>114</v>
      </c>
      <c r="E586" s="41">
        <v>49.78</v>
      </c>
      <c r="F586" s="42">
        <v>4.1725338558416398E-6</v>
      </c>
      <c r="G586" s="42">
        <v>0.99990680027883405</v>
      </c>
      <c r="H586" s="43" t="s">
        <v>550</v>
      </c>
    </row>
    <row r="587" spans="1:8" ht="36" x14ac:dyDescent="0.25">
      <c r="A587" s="40">
        <v>579</v>
      </c>
      <c r="B587" s="40" t="s">
        <v>1229</v>
      </c>
      <c r="C587" s="54" t="s">
        <v>1230</v>
      </c>
      <c r="D587" s="40" t="s">
        <v>114</v>
      </c>
      <c r="E587" s="41">
        <v>48.92</v>
      </c>
      <c r="F587" s="42">
        <v>4.1004491005980904E-6</v>
      </c>
      <c r="G587" s="42">
        <v>0.99991090072793498</v>
      </c>
      <c r="H587" s="43" t="s">
        <v>550</v>
      </c>
    </row>
    <row r="588" spans="1:8" ht="24" x14ac:dyDescent="0.25">
      <c r="A588" s="40">
        <v>580</v>
      </c>
      <c r="B588" s="40" t="s">
        <v>1231</v>
      </c>
      <c r="C588" s="54" t="s">
        <v>1159</v>
      </c>
      <c r="D588" s="40" t="s">
        <v>114</v>
      </c>
      <c r="E588" s="41">
        <v>46.28</v>
      </c>
      <c r="F588" s="42">
        <v>3.8791656658969701E-6</v>
      </c>
      <c r="G588" s="42">
        <v>0.9999147798936</v>
      </c>
      <c r="H588" s="43" t="s">
        <v>550</v>
      </c>
    </row>
    <row r="589" spans="1:8" ht="24" x14ac:dyDescent="0.25">
      <c r="A589" s="40">
        <v>581</v>
      </c>
      <c r="B589" s="40" t="s">
        <v>1232</v>
      </c>
      <c r="C589" s="54" t="s">
        <v>1233</v>
      </c>
      <c r="D589" s="40" t="s">
        <v>114</v>
      </c>
      <c r="E589" s="41">
        <v>45.28</v>
      </c>
      <c r="F589" s="42">
        <v>3.79534618305563E-6</v>
      </c>
      <c r="G589" s="42">
        <v>0.999918575239783</v>
      </c>
      <c r="H589" s="43" t="s">
        <v>550</v>
      </c>
    </row>
    <row r="590" spans="1:8" ht="36" x14ac:dyDescent="0.25">
      <c r="A590" s="40">
        <v>582</v>
      </c>
      <c r="B590" s="40" t="s">
        <v>1234</v>
      </c>
      <c r="C590" s="54" t="s">
        <v>1024</v>
      </c>
      <c r="D590" s="40" t="s">
        <v>114</v>
      </c>
      <c r="E590" s="41">
        <v>44.63</v>
      </c>
      <c r="F590" s="42">
        <v>3.7408635192087601E-6</v>
      </c>
      <c r="G590" s="42">
        <v>0.99992231610330295</v>
      </c>
      <c r="H590" s="43" t="s">
        <v>550</v>
      </c>
    </row>
    <row r="591" spans="1:8" ht="36" x14ac:dyDescent="0.25">
      <c r="A591" s="40">
        <v>583</v>
      </c>
      <c r="B591" s="40" t="s">
        <v>1235</v>
      </c>
      <c r="C591" s="54" t="s">
        <v>1024</v>
      </c>
      <c r="D591" s="40" t="s">
        <v>114</v>
      </c>
      <c r="E591" s="41">
        <v>44.63</v>
      </c>
      <c r="F591" s="42">
        <v>3.7408635192087601E-6</v>
      </c>
      <c r="G591" s="42">
        <v>0.99992605696682202</v>
      </c>
      <c r="H591" s="43" t="s">
        <v>550</v>
      </c>
    </row>
    <row r="592" spans="1:8" ht="36" x14ac:dyDescent="0.25">
      <c r="A592" s="40">
        <v>584</v>
      </c>
      <c r="B592" s="40" t="s">
        <v>1236</v>
      </c>
      <c r="C592" s="54" t="s">
        <v>1237</v>
      </c>
      <c r="D592" s="40" t="s">
        <v>114</v>
      </c>
      <c r="E592" s="41">
        <v>42.23</v>
      </c>
      <c r="F592" s="42">
        <v>3.5396967603895601E-6</v>
      </c>
      <c r="G592" s="42">
        <v>0.99992959666358305</v>
      </c>
      <c r="H592" s="43" t="s">
        <v>550</v>
      </c>
    </row>
    <row r="593" spans="1:8" ht="36" x14ac:dyDescent="0.25">
      <c r="A593" s="40">
        <v>585</v>
      </c>
      <c r="B593" s="40" t="s">
        <v>1238</v>
      </c>
      <c r="C593" s="54" t="s">
        <v>1055</v>
      </c>
      <c r="D593" s="40" t="s">
        <v>114</v>
      </c>
      <c r="E593" s="41">
        <v>41.19</v>
      </c>
      <c r="F593" s="42">
        <v>3.4525244982345698E-6</v>
      </c>
      <c r="G593" s="42">
        <v>0.99993304918808101</v>
      </c>
      <c r="H593" s="43" t="s">
        <v>550</v>
      </c>
    </row>
    <row r="594" spans="1:8" ht="24" x14ac:dyDescent="0.25">
      <c r="A594" s="40">
        <v>586</v>
      </c>
      <c r="B594" s="40" t="s">
        <v>1239</v>
      </c>
      <c r="C594" s="54" t="s">
        <v>1240</v>
      </c>
      <c r="D594" s="40" t="s">
        <v>114</v>
      </c>
      <c r="E594" s="41">
        <v>40.619999999999997</v>
      </c>
      <c r="F594" s="42">
        <v>3.4047473930150099E-6</v>
      </c>
      <c r="G594" s="42">
        <v>0.99993645393547403</v>
      </c>
      <c r="H594" s="43" t="s">
        <v>550</v>
      </c>
    </row>
    <row r="595" spans="1:8" ht="36" x14ac:dyDescent="0.25">
      <c r="A595" s="40">
        <v>587</v>
      </c>
      <c r="B595" s="40" t="s">
        <v>1241</v>
      </c>
      <c r="C595" s="54" t="s">
        <v>1173</v>
      </c>
      <c r="D595" s="40" t="s">
        <v>114</v>
      </c>
      <c r="E595" s="41">
        <v>40.14</v>
      </c>
      <c r="F595" s="42">
        <v>3.36451404125117E-6</v>
      </c>
      <c r="G595" s="42">
        <v>0.99993981844951496</v>
      </c>
      <c r="H595" s="43" t="s">
        <v>550</v>
      </c>
    </row>
    <row r="596" spans="1:8" ht="36" x14ac:dyDescent="0.25">
      <c r="A596" s="40">
        <v>588</v>
      </c>
      <c r="B596" s="40" t="s">
        <v>1242</v>
      </c>
      <c r="C596" s="54" t="s">
        <v>1243</v>
      </c>
      <c r="D596" s="40" t="s">
        <v>114</v>
      </c>
      <c r="E596" s="41">
        <v>39.35</v>
      </c>
      <c r="F596" s="42">
        <v>3.2982966498065201E-6</v>
      </c>
      <c r="G596" s="42">
        <v>0.99994311674616498</v>
      </c>
      <c r="H596" s="43" t="s">
        <v>550</v>
      </c>
    </row>
    <row r="597" spans="1:8" ht="36" x14ac:dyDescent="0.25">
      <c r="A597" s="40">
        <v>589</v>
      </c>
      <c r="B597" s="40" t="s">
        <v>1244</v>
      </c>
      <c r="C597" s="54" t="s">
        <v>1245</v>
      </c>
      <c r="D597" s="40" t="s">
        <v>114</v>
      </c>
      <c r="E597" s="41">
        <v>35.04</v>
      </c>
      <c r="F597" s="42">
        <v>2.9370346787603698E-6</v>
      </c>
      <c r="G597" s="42">
        <v>0.999946053780843</v>
      </c>
      <c r="H597" s="43" t="s">
        <v>550</v>
      </c>
    </row>
    <row r="598" spans="1:8" ht="24" x14ac:dyDescent="0.25">
      <c r="A598" s="40">
        <v>590</v>
      </c>
      <c r="B598" s="40" t="s">
        <v>1246</v>
      </c>
      <c r="C598" s="54" t="s">
        <v>1247</v>
      </c>
      <c r="D598" s="40" t="s">
        <v>114</v>
      </c>
      <c r="E598" s="41">
        <v>33.799999999999997</v>
      </c>
      <c r="F598" s="42">
        <v>2.83309852003711E-6</v>
      </c>
      <c r="G598" s="42">
        <v>0.99994888687936401</v>
      </c>
      <c r="H598" s="43" t="s">
        <v>550</v>
      </c>
    </row>
    <row r="599" spans="1:8" ht="48" x14ac:dyDescent="0.25">
      <c r="A599" s="40">
        <v>591</v>
      </c>
      <c r="B599" s="40" t="s">
        <v>1248</v>
      </c>
      <c r="C599" s="54" t="s">
        <v>1249</v>
      </c>
      <c r="D599" s="40" t="s">
        <v>114</v>
      </c>
      <c r="E599" s="41">
        <v>33.380000000000003</v>
      </c>
      <c r="F599" s="42">
        <v>2.7978943372437499E-6</v>
      </c>
      <c r="G599" s="42">
        <v>0.999951684773701</v>
      </c>
      <c r="H599" s="43" t="s">
        <v>550</v>
      </c>
    </row>
    <row r="600" spans="1:8" ht="24" x14ac:dyDescent="0.25">
      <c r="A600" s="40">
        <v>592</v>
      </c>
      <c r="B600" s="40" t="s">
        <v>1250</v>
      </c>
      <c r="C600" s="54" t="s">
        <v>1251</v>
      </c>
      <c r="D600" s="40" t="s">
        <v>114</v>
      </c>
      <c r="E600" s="41">
        <v>32.32</v>
      </c>
      <c r="F600" s="42">
        <v>2.7090456854319401E-6</v>
      </c>
      <c r="G600" s="42">
        <v>0.999954393819386</v>
      </c>
      <c r="H600" s="43" t="s">
        <v>550</v>
      </c>
    </row>
    <row r="601" spans="1:8" ht="36" x14ac:dyDescent="0.25">
      <c r="A601" s="40">
        <v>593</v>
      </c>
      <c r="B601" s="40" t="s">
        <v>1252</v>
      </c>
      <c r="C601" s="54" t="s">
        <v>1253</v>
      </c>
      <c r="D601" s="40" t="s">
        <v>114</v>
      </c>
      <c r="E601" s="41">
        <v>31.96</v>
      </c>
      <c r="F601" s="42">
        <v>2.6788706716090602E-6</v>
      </c>
      <c r="G601" s="42">
        <v>0.99995707269005796</v>
      </c>
      <c r="H601" s="43" t="s">
        <v>550</v>
      </c>
    </row>
    <row r="602" spans="1:8" ht="36" x14ac:dyDescent="0.25">
      <c r="A602" s="40">
        <v>594</v>
      </c>
      <c r="B602" s="40" t="s">
        <v>1254</v>
      </c>
      <c r="C602" s="54" t="s">
        <v>1255</v>
      </c>
      <c r="D602" s="40" t="s">
        <v>114</v>
      </c>
      <c r="E602" s="41">
        <v>31.4</v>
      </c>
      <c r="F602" s="42">
        <v>2.6319317612179099E-6</v>
      </c>
      <c r="G602" s="42">
        <v>0.99995970462181905</v>
      </c>
      <c r="H602" s="43" t="s">
        <v>550</v>
      </c>
    </row>
    <row r="603" spans="1:8" ht="36" x14ac:dyDescent="0.25">
      <c r="A603" s="40">
        <v>595</v>
      </c>
      <c r="B603" s="40" t="s">
        <v>1256</v>
      </c>
      <c r="C603" s="54" t="s">
        <v>1257</v>
      </c>
      <c r="D603" s="40" t="s">
        <v>114</v>
      </c>
      <c r="E603" s="41">
        <v>30.47</v>
      </c>
      <c r="F603" s="42">
        <v>2.5539796421754702E-6</v>
      </c>
      <c r="G603" s="42">
        <v>0.99996225860146104</v>
      </c>
      <c r="H603" s="43" t="s">
        <v>550</v>
      </c>
    </row>
    <row r="604" spans="1:8" ht="36" x14ac:dyDescent="0.25">
      <c r="A604" s="40">
        <v>596</v>
      </c>
      <c r="B604" s="40" t="s">
        <v>1258</v>
      </c>
      <c r="C604" s="54" t="s">
        <v>1259</v>
      </c>
      <c r="D604" s="40" t="s">
        <v>114</v>
      </c>
      <c r="E604" s="41">
        <v>27.84</v>
      </c>
      <c r="F604" s="42">
        <v>2.3335344023027599E-6</v>
      </c>
      <c r="G604" s="42">
        <v>0.99996459213586397</v>
      </c>
      <c r="H604" s="43" t="s">
        <v>550</v>
      </c>
    </row>
    <row r="605" spans="1:8" ht="36" x14ac:dyDescent="0.25">
      <c r="A605" s="40">
        <v>597</v>
      </c>
      <c r="B605" s="40" t="s">
        <v>1260</v>
      </c>
      <c r="C605" s="54" t="s">
        <v>1261</v>
      </c>
      <c r="D605" s="40" t="s">
        <v>114</v>
      </c>
      <c r="E605" s="41">
        <v>24.31</v>
      </c>
      <c r="F605" s="42">
        <v>2.03765162787285E-6</v>
      </c>
      <c r="G605" s="42">
        <v>0.99996662978749196</v>
      </c>
      <c r="H605" s="43" t="s">
        <v>550</v>
      </c>
    </row>
    <row r="606" spans="1:8" ht="36" x14ac:dyDescent="0.25">
      <c r="A606" s="40">
        <v>598</v>
      </c>
      <c r="B606" s="40" t="s">
        <v>1262</v>
      </c>
      <c r="C606" s="54" t="s">
        <v>1261</v>
      </c>
      <c r="D606" s="40" t="s">
        <v>114</v>
      </c>
      <c r="E606" s="41">
        <v>24.31</v>
      </c>
      <c r="F606" s="42">
        <v>2.03765162787285E-6</v>
      </c>
      <c r="G606" s="42">
        <v>0.99996866743912005</v>
      </c>
      <c r="H606" s="43" t="s">
        <v>550</v>
      </c>
    </row>
    <row r="607" spans="1:8" ht="24" x14ac:dyDescent="0.25">
      <c r="A607" s="40">
        <v>599</v>
      </c>
      <c r="B607" s="40" t="s">
        <v>1263</v>
      </c>
      <c r="C607" s="54" t="s">
        <v>1141</v>
      </c>
      <c r="D607" s="40" t="s">
        <v>114</v>
      </c>
      <c r="E607" s="41">
        <v>24.12</v>
      </c>
      <c r="F607" s="42">
        <v>2.02172592613299E-6</v>
      </c>
      <c r="G607" s="42">
        <v>0.99997068916504595</v>
      </c>
      <c r="H607" s="43" t="s">
        <v>550</v>
      </c>
    </row>
    <row r="608" spans="1:8" ht="36" x14ac:dyDescent="0.25">
      <c r="A608" s="40">
        <v>600</v>
      </c>
      <c r="B608" s="40" t="s">
        <v>1264</v>
      </c>
      <c r="C608" s="54" t="s">
        <v>1265</v>
      </c>
      <c r="D608" s="40" t="s">
        <v>114</v>
      </c>
      <c r="E608" s="41">
        <v>23.24</v>
      </c>
      <c r="F608" s="42">
        <v>1.9479647812326201E-6</v>
      </c>
      <c r="G608" s="42">
        <v>0.99997263712982698</v>
      </c>
      <c r="H608" s="43" t="s">
        <v>550</v>
      </c>
    </row>
    <row r="609" spans="1:8" ht="36" x14ac:dyDescent="0.25">
      <c r="A609" s="40">
        <v>601</v>
      </c>
      <c r="B609" s="40" t="s">
        <v>1266</v>
      </c>
      <c r="C609" s="54" t="s">
        <v>1267</v>
      </c>
      <c r="D609" s="40" t="s">
        <v>114</v>
      </c>
      <c r="E609" s="41">
        <v>23.13</v>
      </c>
      <c r="F609" s="42">
        <v>1.93874463812007E-6</v>
      </c>
      <c r="G609" s="42">
        <v>0.99997457587446503</v>
      </c>
      <c r="H609" s="43" t="s">
        <v>550</v>
      </c>
    </row>
    <row r="610" spans="1:8" ht="36" x14ac:dyDescent="0.25">
      <c r="A610" s="40">
        <v>602</v>
      </c>
      <c r="B610" s="40" t="s">
        <v>1268</v>
      </c>
      <c r="C610" s="54" t="s">
        <v>1269</v>
      </c>
      <c r="D610" s="40" t="s">
        <v>114</v>
      </c>
      <c r="E610" s="41">
        <v>23.08</v>
      </c>
      <c r="F610" s="42">
        <v>1.9345536639780001E-6</v>
      </c>
      <c r="G610" s="42">
        <v>0.99997651042812896</v>
      </c>
      <c r="H610" s="43" t="s">
        <v>550</v>
      </c>
    </row>
    <row r="611" spans="1:8" ht="36" x14ac:dyDescent="0.25">
      <c r="A611" s="40">
        <v>603</v>
      </c>
      <c r="B611" s="40" t="s">
        <v>1270</v>
      </c>
      <c r="C611" s="54" t="s">
        <v>1271</v>
      </c>
      <c r="D611" s="40" t="s">
        <v>114</v>
      </c>
      <c r="E611" s="41">
        <v>23</v>
      </c>
      <c r="F611" s="42">
        <v>1.9278481053506999E-6</v>
      </c>
      <c r="G611" s="42">
        <v>0.99997843827623401</v>
      </c>
      <c r="H611" s="43" t="s">
        <v>550</v>
      </c>
    </row>
    <row r="612" spans="1:8" ht="36" x14ac:dyDescent="0.25">
      <c r="A612" s="40">
        <v>604</v>
      </c>
      <c r="B612" s="40" t="s">
        <v>1272</v>
      </c>
      <c r="C612" s="54" t="s">
        <v>1273</v>
      </c>
      <c r="D612" s="40" t="s">
        <v>114</v>
      </c>
      <c r="E612" s="41">
        <v>22.88</v>
      </c>
      <c r="F612" s="42">
        <v>1.9177897674097398E-6</v>
      </c>
      <c r="G612" s="42">
        <v>0.999980356066002</v>
      </c>
      <c r="H612" s="43" t="s">
        <v>550</v>
      </c>
    </row>
    <row r="613" spans="1:8" ht="36" x14ac:dyDescent="0.25">
      <c r="A613" s="40">
        <v>605</v>
      </c>
      <c r="B613" s="40" t="s">
        <v>1274</v>
      </c>
      <c r="C613" s="54" t="s">
        <v>1275</v>
      </c>
      <c r="D613" s="40" t="s">
        <v>114</v>
      </c>
      <c r="E613" s="41">
        <v>21.51</v>
      </c>
      <c r="F613" s="42">
        <v>1.8029570759171101E-6</v>
      </c>
      <c r="G613" s="42">
        <v>0.99998215902307797</v>
      </c>
      <c r="H613" s="43" t="s">
        <v>550</v>
      </c>
    </row>
    <row r="614" spans="1:8" ht="36" x14ac:dyDescent="0.25">
      <c r="A614" s="40">
        <v>606</v>
      </c>
      <c r="B614" s="40" t="s">
        <v>1276</v>
      </c>
      <c r="C614" s="54" t="s">
        <v>944</v>
      </c>
      <c r="D614" s="40" t="s">
        <v>114</v>
      </c>
      <c r="E614" s="41">
        <v>21.26</v>
      </c>
      <c r="F614" s="42">
        <v>1.78200220520677E-6</v>
      </c>
      <c r="G614" s="42">
        <v>0.99998394102528299</v>
      </c>
      <c r="H614" s="43" t="s">
        <v>550</v>
      </c>
    </row>
    <row r="615" spans="1:8" ht="36" x14ac:dyDescent="0.25">
      <c r="A615" s="40">
        <v>607</v>
      </c>
      <c r="B615" s="40" t="s">
        <v>1277</v>
      </c>
      <c r="C615" s="54" t="s">
        <v>962</v>
      </c>
      <c r="D615" s="40" t="s">
        <v>114</v>
      </c>
      <c r="E615" s="41">
        <v>19.55</v>
      </c>
      <c r="F615" s="42">
        <v>1.6386708895480901E-6</v>
      </c>
      <c r="G615" s="42">
        <v>0.99998557969617297</v>
      </c>
      <c r="H615" s="43" t="s">
        <v>550</v>
      </c>
    </row>
    <row r="616" spans="1:8" ht="36" x14ac:dyDescent="0.25">
      <c r="A616" s="40">
        <v>608</v>
      </c>
      <c r="B616" s="40" t="s">
        <v>1278</v>
      </c>
      <c r="C616" s="54" t="s">
        <v>1279</v>
      </c>
      <c r="D616" s="40" t="s">
        <v>114</v>
      </c>
      <c r="E616" s="41">
        <v>19.23</v>
      </c>
      <c r="F616" s="42">
        <v>1.6118486550388701E-6</v>
      </c>
      <c r="G616" s="42">
        <v>0.99998719154482796</v>
      </c>
      <c r="H616" s="43" t="s">
        <v>550</v>
      </c>
    </row>
    <row r="617" spans="1:8" ht="36" x14ac:dyDescent="0.25">
      <c r="A617" s="40">
        <v>609</v>
      </c>
      <c r="B617" s="40" t="s">
        <v>1280</v>
      </c>
      <c r="C617" s="54" t="s">
        <v>1224</v>
      </c>
      <c r="D617" s="40" t="s">
        <v>114</v>
      </c>
      <c r="E617" s="41">
        <v>17.739999999999998</v>
      </c>
      <c r="F617" s="42">
        <v>1.48695762560528E-6</v>
      </c>
      <c r="G617" s="42">
        <v>0.99998867850245299</v>
      </c>
      <c r="H617" s="43" t="s">
        <v>550</v>
      </c>
    </row>
    <row r="618" spans="1:8" ht="36" x14ac:dyDescent="0.25">
      <c r="A618" s="40">
        <v>610</v>
      </c>
      <c r="B618" s="40" t="s">
        <v>1281</v>
      </c>
      <c r="C618" s="54" t="s">
        <v>1282</v>
      </c>
      <c r="D618" s="40" t="s">
        <v>114</v>
      </c>
      <c r="E618" s="41">
        <v>17.11</v>
      </c>
      <c r="F618" s="42">
        <v>1.4341513514152399E-6</v>
      </c>
      <c r="G618" s="42">
        <v>0.999990112653805</v>
      </c>
      <c r="H618" s="43" t="s">
        <v>550</v>
      </c>
    </row>
    <row r="619" spans="1:8" ht="36" x14ac:dyDescent="0.25">
      <c r="A619" s="40">
        <v>611</v>
      </c>
      <c r="B619" s="40" t="s">
        <v>1283</v>
      </c>
      <c r="C619" s="54" t="s">
        <v>1169</v>
      </c>
      <c r="D619" s="40" t="s">
        <v>114</v>
      </c>
      <c r="E619" s="41">
        <v>16.64</v>
      </c>
      <c r="F619" s="42">
        <v>1.39475619447981E-6</v>
      </c>
      <c r="G619" s="42">
        <v>0.99999150740999898</v>
      </c>
      <c r="H619" s="43" t="s">
        <v>550</v>
      </c>
    </row>
    <row r="620" spans="1:8" ht="36" x14ac:dyDescent="0.25">
      <c r="A620" s="40">
        <v>612</v>
      </c>
      <c r="B620" s="40" t="s">
        <v>1284</v>
      </c>
      <c r="C620" s="54" t="s">
        <v>1285</v>
      </c>
      <c r="D620" s="40" t="s">
        <v>114</v>
      </c>
      <c r="E620" s="41">
        <v>16.45</v>
      </c>
      <c r="F620" s="42">
        <v>1.37883049273996E-6</v>
      </c>
      <c r="G620" s="42">
        <v>0.99999288624049198</v>
      </c>
      <c r="H620" s="43" t="s">
        <v>550</v>
      </c>
    </row>
    <row r="621" spans="1:8" ht="24" x14ac:dyDescent="0.25">
      <c r="A621" s="40">
        <v>613</v>
      </c>
      <c r="B621" s="40" t="s">
        <v>1286</v>
      </c>
      <c r="C621" s="54" t="s">
        <v>1287</v>
      </c>
      <c r="D621" s="40" t="s">
        <v>114</v>
      </c>
      <c r="E621" s="41">
        <v>15.71</v>
      </c>
      <c r="F621" s="42">
        <v>1.31680407543737E-6</v>
      </c>
      <c r="G621" s="42">
        <v>0.99999420304456699</v>
      </c>
      <c r="H621" s="43" t="s">
        <v>550</v>
      </c>
    </row>
    <row r="622" spans="1:8" ht="36" x14ac:dyDescent="0.25">
      <c r="A622" s="40">
        <v>614</v>
      </c>
      <c r="B622" s="40" t="s">
        <v>1288</v>
      </c>
      <c r="C622" s="54" t="s">
        <v>1289</v>
      </c>
      <c r="D622" s="40" t="s">
        <v>114</v>
      </c>
      <c r="E622" s="41">
        <v>15.4</v>
      </c>
      <c r="F622" s="42">
        <v>1.2908200357565501E-6</v>
      </c>
      <c r="G622" s="42">
        <v>0.99999549386460296</v>
      </c>
      <c r="H622" s="43" t="s">
        <v>550</v>
      </c>
    </row>
    <row r="623" spans="1:8" ht="36" x14ac:dyDescent="0.25">
      <c r="A623" s="40">
        <v>615</v>
      </c>
      <c r="B623" s="40" t="s">
        <v>1290</v>
      </c>
      <c r="C623" s="54" t="s">
        <v>1291</v>
      </c>
      <c r="D623" s="40" t="s">
        <v>114</v>
      </c>
      <c r="E623" s="41">
        <v>15.1</v>
      </c>
      <c r="F623" s="42">
        <v>1.2656741909041501E-6</v>
      </c>
      <c r="G623" s="42">
        <v>0.99999675953879397</v>
      </c>
      <c r="H623" s="43" t="s">
        <v>550</v>
      </c>
    </row>
    <row r="624" spans="1:8" x14ac:dyDescent="0.25">
      <c r="A624" s="40">
        <v>616</v>
      </c>
      <c r="B624" s="40" t="s">
        <v>1292</v>
      </c>
      <c r="C624" s="54" t="s">
        <v>1293</v>
      </c>
      <c r="D624" s="40" t="s">
        <v>174</v>
      </c>
      <c r="E624" s="41">
        <v>11.56</v>
      </c>
      <c r="F624" s="42">
        <v>9.6895322164582809E-7</v>
      </c>
      <c r="G624" s="42">
        <v>0.99999772849201596</v>
      </c>
      <c r="H624" s="43" t="s">
        <v>550</v>
      </c>
    </row>
    <row r="625" spans="1:8" ht="36" x14ac:dyDescent="0.25">
      <c r="A625" s="40">
        <v>617</v>
      </c>
      <c r="B625" s="40" t="s">
        <v>1294</v>
      </c>
      <c r="C625" s="54" t="s">
        <v>629</v>
      </c>
      <c r="D625" s="40" t="s">
        <v>114</v>
      </c>
      <c r="E625" s="41">
        <v>11.51</v>
      </c>
      <c r="F625" s="42">
        <v>9.64762247503761E-7</v>
      </c>
      <c r="G625" s="42">
        <v>0.99999869325426305</v>
      </c>
      <c r="H625" s="43" t="s">
        <v>550</v>
      </c>
    </row>
    <row r="626" spans="1:8" ht="36" x14ac:dyDescent="0.25">
      <c r="A626" s="40">
        <v>618</v>
      </c>
      <c r="B626" s="40" t="s">
        <v>1295</v>
      </c>
      <c r="C626" s="54" t="s">
        <v>1296</v>
      </c>
      <c r="D626" s="40" t="s">
        <v>114</v>
      </c>
      <c r="E626" s="41">
        <v>9.75</v>
      </c>
      <c r="F626" s="42">
        <v>8.1723995770301297E-7</v>
      </c>
      <c r="G626" s="42">
        <v>0.99999951049422098</v>
      </c>
      <c r="H626" s="43" t="s">
        <v>550</v>
      </c>
    </row>
    <row r="627" spans="1:8" ht="36" x14ac:dyDescent="0.25">
      <c r="A627" s="40">
        <v>619</v>
      </c>
      <c r="B627" s="40" t="s">
        <v>1297</v>
      </c>
      <c r="C627" s="54" t="s">
        <v>1298</v>
      </c>
      <c r="D627" s="40" t="s">
        <v>114</v>
      </c>
      <c r="E627" s="41">
        <v>5.84</v>
      </c>
      <c r="F627" s="42">
        <v>4.8950577979339399E-7</v>
      </c>
      <c r="G627" s="42">
        <v>1</v>
      </c>
      <c r="H627" s="43" t="s">
        <v>550</v>
      </c>
    </row>
    <row r="628" spans="1:8" x14ac:dyDescent="0.25">
      <c r="A628" s="24"/>
      <c r="B628" s="24"/>
      <c r="C628" s="55" t="s">
        <v>1299</v>
      </c>
      <c r="D628" s="24"/>
      <c r="E628" s="44">
        <v>11930400.5</v>
      </c>
      <c r="F628" s="24"/>
      <c r="G628" s="24"/>
      <c r="H628" s="24"/>
    </row>
    <row r="631" spans="1:8" x14ac:dyDescent="0.25">
      <c r="A631" s="6" t="s">
        <v>1300</v>
      </c>
    </row>
    <row r="632" spans="1:8" x14ac:dyDescent="0.25">
      <c r="A632" s="35" t="s">
        <v>1301</v>
      </c>
      <c r="B632" s="45" t="s">
        <v>1302</v>
      </c>
      <c r="C632" s="56">
        <v>9537553.5199999996</v>
      </c>
      <c r="D632" s="15">
        <v>0.79943280361795099</v>
      </c>
    </row>
    <row r="633" spans="1:8" x14ac:dyDescent="0.25">
      <c r="A633" s="39" t="s">
        <v>1303</v>
      </c>
      <c r="B633" s="45" t="s">
        <v>1304</v>
      </c>
      <c r="C633" s="56">
        <v>1788968.85</v>
      </c>
      <c r="D633" s="15">
        <v>0.149950443826257</v>
      </c>
    </row>
    <row r="634" spans="1:8" x14ac:dyDescent="0.25">
      <c r="A634" s="43" t="s">
        <v>1305</v>
      </c>
      <c r="B634" s="45" t="s">
        <v>1306</v>
      </c>
      <c r="C634" s="56">
        <v>603878.13000000105</v>
      </c>
      <c r="D634" s="15">
        <v>5.0616752555792302E-2</v>
      </c>
    </row>
    <row r="636" spans="1:8" x14ac:dyDescent="0.25">
      <c r="A636" s="9" t="s">
        <v>1307</v>
      </c>
    </row>
    <row r="637" spans="1:8" x14ac:dyDescent="0.25">
      <c r="A637" s="9" t="s">
        <v>1308</v>
      </c>
    </row>
  </sheetData>
  <mergeCells count="2">
    <mergeCell ref="A5:H5"/>
    <mergeCell ref="A6:H6"/>
  </mergeCells>
  <pageMargins left="0.75" right="0.75" top="1" bottom="1" header="0.511811023622047" footer="0.511811023622047"/>
  <pageSetup paperSize="9" orientation="portrait" horizontalDpi="300" verticalDpi="300"/>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2:N698"/>
  <sheetViews>
    <sheetView showGridLines="0" tabSelected="1" zoomScaleNormal="100" workbookViewId="0">
      <pane xSplit="4" ySplit="5" topLeftCell="E97" activePane="bottomRight" state="frozen"/>
      <selection pane="topRight" activeCell="E1" sqref="E1"/>
      <selection pane="bottomLeft" activeCell="A2" sqref="A2"/>
      <selection pane="bottomRight" activeCell="D2" sqref="D2:D4"/>
    </sheetView>
  </sheetViews>
  <sheetFormatPr defaultColWidth="8.7109375" defaultRowHeight="15" x14ac:dyDescent="0.25"/>
  <cols>
    <col min="1" max="1" width="10" style="60" customWidth="1"/>
    <col min="2" max="2" width="14" style="60" customWidth="1"/>
    <col min="3" max="3" width="11" style="60" customWidth="1"/>
    <col min="4" max="4" width="58" style="49" customWidth="1"/>
    <col min="5" max="5" width="7" style="60" customWidth="1"/>
    <col min="6" max="6" width="10" style="60" customWidth="1"/>
    <col min="7" max="8" width="14" style="60" customWidth="1"/>
    <col min="9" max="9" width="15" style="60" customWidth="1"/>
    <col min="10" max="10" width="10" style="60" customWidth="1"/>
    <col min="11" max="12" width="16" style="60" customWidth="1"/>
    <col min="13" max="13" width="15" style="60" customWidth="1"/>
    <col min="14" max="14" width="10" style="60" customWidth="1"/>
    <col min="15" max="16384" width="8.7109375" style="60"/>
  </cols>
  <sheetData>
    <row r="2" spans="1:14" x14ac:dyDescent="0.25">
      <c r="D2" s="71" t="s">
        <v>2127</v>
      </c>
    </row>
    <row r="3" spans="1:14" ht="16.5" x14ac:dyDescent="0.25">
      <c r="D3" s="72" t="s">
        <v>2128</v>
      </c>
    </row>
    <row r="4" spans="1:14" ht="15.75" x14ac:dyDescent="0.25">
      <c r="D4" s="73" t="s">
        <v>2129</v>
      </c>
    </row>
    <row r="5" spans="1:14" ht="24" x14ac:dyDescent="0.25">
      <c r="A5" s="31" t="s">
        <v>34</v>
      </c>
      <c r="B5" s="31" t="s">
        <v>1309</v>
      </c>
      <c r="C5" s="31" t="s">
        <v>107</v>
      </c>
      <c r="D5" s="31" t="s">
        <v>35</v>
      </c>
      <c r="E5" s="31" t="s">
        <v>1310</v>
      </c>
      <c r="F5" s="31" t="s">
        <v>1311</v>
      </c>
      <c r="G5" s="31" t="s">
        <v>1312</v>
      </c>
      <c r="H5" s="31" t="s">
        <v>1313</v>
      </c>
      <c r="I5" s="31" t="s">
        <v>1314</v>
      </c>
      <c r="J5" s="31" t="s">
        <v>37</v>
      </c>
      <c r="K5" s="31" t="s">
        <v>1315</v>
      </c>
      <c r="L5" s="31" t="s">
        <v>1316</v>
      </c>
      <c r="M5" s="31" t="s">
        <v>1317</v>
      </c>
      <c r="N5" s="31" t="s">
        <v>39</v>
      </c>
    </row>
    <row r="6" spans="1:14" x14ac:dyDescent="0.25">
      <c r="A6" s="46" t="s">
        <v>41</v>
      </c>
      <c r="B6" s="46"/>
      <c r="C6" s="46"/>
      <c r="D6" s="57" t="s">
        <v>42</v>
      </c>
      <c r="E6" s="46"/>
      <c r="F6" s="46">
        <v>1</v>
      </c>
      <c r="G6" s="61"/>
      <c r="H6" s="61"/>
      <c r="I6" s="61">
        <f>I7+I10</f>
        <v>300646.06799999997</v>
      </c>
      <c r="J6" s="62">
        <v>2.52E-2</v>
      </c>
      <c r="K6" s="61"/>
      <c r="L6" s="61"/>
      <c r="M6" s="61">
        <f>M7+M10</f>
        <v>282790.25628735998</v>
      </c>
      <c r="N6" s="62">
        <f>IFERROR(M6/'Planilha Detalhada'!$M$698,0)</f>
        <v>2.519888127783023E-2</v>
      </c>
    </row>
    <row r="7" spans="1:14" x14ac:dyDescent="0.25">
      <c r="A7" s="47" t="s">
        <v>1318</v>
      </c>
      <c r="B7" s="47"/>
      <c r="C7" s="47"/>
      <c r="D7" s="58" t="s">
        <v>1319</v>
      </c>
      <c r="E7" s="47"/>
      <c r="F7" s="47">
        <v>1</v>
      </c>
      <c r="G7" s="63"/>
      <c r="H7" s="63"/>
      <c r="I7" s="63">
        <f>I8+I9</f>
        <v>231288.8952</v>
      </c>
      <c r="J7" s="64">
        <v>1.9400000000000001E-2</v>
      </c>
      <c r="K7" s="63"/>
      <c r="L7" s="63"/>
      <c r="M7" s="63">
        <f>M8+M9</f>
        <v>217569.26408023998</v>
      </c>
      <c r="N7" s="64">
        <f>IFERROR(M7/'Planilha Detalhada'!$M$698,0)</f>
        <v>1.9387167461992625E-2</v>
      </c>
    </row>
    <row r="8" spans="1:14" ht="84" x14ac:dyDescent="0.25">
      <c r="A8" s="48" t="s">
        <v>149</v>
      </c>
      <c r="B8" s="48" t="s">
        <v>1320</v>
      </c>
      <c r="C8" s="48" t="s">
        <v>120</v>
      </c>
      <c r="D8" s="59" t="s">
        <v>1321</v>
      </c>
      <c r="E8" s="48" t="s">
        <v>1322</v>
      </c>
      <c r="F8" s="48">
        <v>1404.56</v>
      </c>
      <c r="G8" s="65">
        <v>86.39</v>
      </c>
      <c r="H8" s="65">
        <v>105.59</v>
      </c>
      <c r="I8" s="65">
        <f>F8*H8</f>
        <v>148307.49040000001</v>
      </c>
      <c r="J8" s="66">
        <v>1.24E-2</v>
      </c>
      <c r="K8" s="67">
        <f>ROUND(H8*'Leia-me'!$B$35/(1+'Leia-me'!$B$33),2)</f>
        <v>81.260000000000005</v>
      </c>
      <c r="L8" s="65">
        <f>K8*(1+'Leia-me'!$B$33)</f>
        <v>99.324098000000006</v>
      </c>
      <c r="M8" s="65">
        <f>F8*L8</f>
        <v>139506.65508688</v>
      </c>
      <c r="N8" s="66">
        <f>IFERROR(M8/'Planilha Detalhada'!$M$698,0)</f>
        <v>1.2431162534218582E-2</v>
      </c>
    </row>
    <row r="9" spans="1:14" ht="60" x14ac:dyDescent="0.25">
      <c r="A9" s="48" t="s">
        <v>199</v>
      </c>
      <c r="B9" s="48" t="s">
        <v>1323</v>
      </c>
      <c r="C9" s="48" t="s">
        <v>120</v>
      </c>
      <c r="D9" s="59" t="s">
        <v>1324</v>
      </c>
      <c r="E9" s="48" t="s">
        <v>1322</v>
      </c>
      <c r="F9" s="48">
        <v>1404.56</v>
      </c>
      <c r="G9" s="65">
        <v>48.34</v>
      </c>
      <c r="H9" s="65">
        <v>59.08</v>
      </c>
      <c r="I9" s="65">
        <f>F9*H9</f>
        <v>82981.404799999989</v>
      </c>
      <c r="J9" s="66">
        <v>7.0000000000000001E-3</v>
      </c>
      <c r="K9" s="67">
        <f>ROUND(H9*'Leia-me'!$B$35/(1+'Leia-me'!$B$33),2)</f>
        <v>45.47</v>
      </c>
      <c r="L9" s="65">
        <f>K9*(1+'Leia-me'!$B$33)</f>
        <v>55.577980999999994</v>
      </c>
      <c r="M9" s="65">
        <f>F9*L9</f>
        <v>78062.608993359987</v>
      </c>
      <c r="N9" s="66">
        <f>IFERROR(M9/'Planilha Detalhada'!$M$698,0)</f>
        <v>6.9560049277740442E-3</v>
      </c>
    </row>
    <row r="10" spans="1:14" x14ac:dyDescent="0.25">
      <c r="A10" s="47" t="s">
        <v>1325</v>
      </c>
      <c r="B10" s="47"/>
      <c r="C10" s="47"/>
      <c r="D10" s="58" t="s">
        <v>1326</v>
      </c>
      <c r="E10" s="47"/>
      <c r="F10" s="47">
        <v>1</v>
      </c>
      <c r="G10" s="63"/>
      <c r="H10" s="63"/>
      <c r="I10" s="63">
        <f>I11+I12+I13+I14+I15+I16</f>
        <v>69357.1728</v>
      </c>
      <c r="J10" s="64">
        <v>5.7999999999999996E-3</v>
      </c>
      <c r="K10" s="63"/>
      <c r="L10" s="63"/>
      <c r="M10" s="63">
        <f>M11+M12+M13+M14+M15+M16</f>
        <v>65220.992207119984</v>
      </c>
      <c r="N10" s="64">
        <f>IFERROR(M10/'Planilha Detalhada'!$M$698,0)</f>
        <v>5.8117138158376054E-3</v>
      </c>
    </row>
    <row r="11" spans="1:14" ht="72" x14ac:dyDescent="0.25">
      <c r="A11" s="48" t="s">
        <v>388</v>
      </c>
      <c r="B11" s="48" t="s">
        <v>1327</v>
      </c>
      <c r="C11" s="48" t="s">
        <v>120</v>
      </c>
      <c r="D11" s="59" t="s">
        <v>1328</v>
      </c>
      <c r="E11" s="48" t="s">
        <v>1322</v>
      </c>
      <c r="F11" s="48">
        <v>1404.56</v>
      </c>
      <c r="G11" s="65">
        <v>8.8000000000000007</v>
      </c>
      <c r="H11" s="65">
        <v>10.75</v>
      </c>
      <c r="I11" s="65">
        <f t="shared" ref="I11:I16" si="0">F11*H11</f>
        <v>15099.019999999999</v>
      </c>
      <c r="J11" s="66">
        <v>1.2999999999999999E-3</v>
      </c>
      <c r="K11" s="67">
        <f>ROUND(H11*'Leia-me'!$B$35/(1+'Leia-me'!$B$33),2)</f>
        <v>8.27</v>
      </c>
      <c r="L11" s="65">
        <f>K11*(1+'Leia-me'!$B$33)</f>
        <v>10.108421</v>
      </c>
      <c r="M11" s="65">
        <f t="shared" ref="M11:M16" si="1">F11*L11</f>
        <v>14197.883799759999</v>
      </c>
      <c r="N11" s="66">
        <f>IFERROR(M11/'Planilha Detalhada'!$M$698,0)</f>
        <v>1.2651453871275861E-3</v>
      </c>
    </row>
    <row r="12" spans="1:14" ht="72" x14ac:dyDescent="0.25">
      <c r="A12" s="48" t="s">
        <v>509</v>
      </c>
      <c r="B12" s="48" t="s">
        <v>1329</v>
      </c>
      <c r="C12" s="48" t="s">
        <v>120</v>
      </c>
      <c r="D12" s="59" t="s">
        <v>1330</v>
      </c>
      <c r="E12" s="48" t="s">
        <v>1322</v>
      </c>
      <c r="F12" s="48">
        <v>1404.56</v>
      </c>
      <c r="G12" s="65">
        <v>5.25</v>
      </c>
      <c r="H12" s="65">
        <v>6.41</v>
      </c>
      <c r="I12" s="65">
        <f t="shared" si="0"/>
        <v>9003.2296000000006</v>
      </c>
      <c r="J12" s="66">
        <v>8.0000000000000004E-4</v>
      </c>
      <c r="K12" s="67">
        <f>ROUND(H12*'Leia-me'!$B$35/(1+'Leia-me'!$B$33),2)</f>
        <v>4.93</v>
      </c>
      <c r="L12" s="65">
        <f>K12*(1+'Leia-me'!$B$33)</f>
        <v>6.0259389999999993</v>
      </c>
      <c r="M12" s="65">
        <f t="shared" si="1"/>
        <v>8463.7928818399978</v>
      </c>
      <c r="N12" s="66">
        <f>IFERROR(M12/'Planilha Detalhada'!$M$698,0)</f>
        <v>7.5419186923083421E-4</v>
      </c>
    </row>
    <row r="13" spans="1:14" ht="60" x14ac:dyDescent="0.25">
      <c r="A13" s="48" t="s">
        <v>361</v>
      </c>
      <c r="B13" s="48" t="s">
        <v>1331</v>
      </c>
      <c r="C13" s="48" t="s">
        <v>120</v>
      </c>
      <c r="D13" s="59" t="s">
        <v>1332</v>
      </c>
      <c r="E13" s="48" t="s">
        <v>1322</v>
      </c>
      <c r="F13" s="48">
        <v>1404.56</v>
      </c>
      <c r="G13" s="65">
        <v>10.5</v>
      </c>
      <c r="H13" s="65">
        <v>12.83</v>
      </c>
      <c r="I13" s="65">
        <f t="shared" si="0"/>
        <v>18020.504799999999</v>
      </c>
      <c r="J13" s="66">
        <v>1.5E-3</v>
      </c>
      <c r="K13" s="67">
        <f>ROUND(H13*'Leia-me'!$B$35/(1+'Leia-me'!$B$33),2)</f>
        <v>9.8699999999999992</v>
      </c>
      <c r="L13" s="65">
        <f>K13*(1+'Leia-me'!$B$33)</f>
        <v>12.064100999999999</v>
      </c>
      <c r="M13" s="65">
        <f t="shared" si="1"/>
        <v>16944.753700559999</v>
      </c>
      <c r="N13" s="66">
        <f>IFERROR(M13/'Planilha Detalhada'!$M$698,0)</f>
        <v>1.5099135394134554E-3</v>
      </c>
    </row>
    <row r="14" spans="1:14" ht="72" x14ac:dyDescent="0.25">
      <c r="A14" s="48" t="s">
        <v>511</v>
      </c>
      <c r="B14" s="48" t="s">
        <v>1333</v>
      </c>
      <c r="C14" s="48" t="s">
        <v>120</v>
      </c>
      <c r="D14" s="59" t="s">
        <v>1334</v>
      </c>
      <c r="E14" s="48" t="s">
        <v>1322</v>
      </c>
      <c r="F14" s="48">
        <v>1404.56</v>
      </c>
      <c r="G14" s="65">
        <v>5.25</v>
      </c>
      <c r="H14" s="65">
        <v>6.41</v>
      </c>
      <c r="I14" s="65">
        <f t="shared" si="0"/>
        <v>9003.2296000000006</v>
      </c>
      <c r="J14" s="66">
        <v>8.0000000000000004E-4</v>
      </c>
      <c r="K14" s="67">
        <f>ROUND(H14*'Leia-me'!$B$35/(1+'Leia-me'!$B$33),2)</f>
        <v>4.93</v>
      </c>
      <c r="L14" s="65">
        <f>K14*(1+'Leia-me'!$B$33)</f>
        <v>6.0259389999999993</v>
      </c>
      <c r="M14" s="65">
        <f t="shared" si="1"/>
        <v>8463.7928818399978</v>
      </c>
      <c r="N14" s="66">
        <f>IFERROR(M14/'Planilha Detalhada'!$M$698,0)</f>
        <v>7.5419186923083421E-4</v>
      </c>
    </row>
    <row r="15" spans="1:14" ht="60" x14ac:dyDescent="0.25">
      <c r="A15" s="48" t="s">
        <v>416</v>
      </c>
      <c r="B15" s="48" t="s">
        <v>1335</v>
      </c>
      <c r="C15" s="48" t="s">
        <v>120</v>
      </c>
      <c r="D15" s="59" t="s">
        <v>1336</v>
      </c>
      <c r="E15" s="48" t="s">
        <v>1322</v>
      </c>
      <c r="F15" s="48">
        <v>1404.56</v>
      </c>
      <c r="G15" s="65">
        <v>8.0399999999999991</v>
      </c>
      <c r="H15" s="65">
        <v>9.82</v>
      </c>
      <c r="I15" s="65">
        <f t="shared" si="0"/>
        <v>13792.779199999999</v>
      </c>
      <c r="J15" s="66">
        <v>1.1999999999999999E-3</v>
      </c>
      <c r="K15" s="67">
        <f>ROUND(H15*'Leia-me'!$B$35/(1+'Leia-me'!$B$33),2)</f>
        <v>7.56</v>
      </c>
      <c r="L15" s="65">
        <f>K15*(1+'Leia-me'!$B$33)</f>
        <v>9.2405879999999989</v>
      </c>
      <c r="M15" s="65">
        <f t="shared" si="1"/>
        <v>12978.960281279999</v>
      </c>
      <c r="N15" s="66">
        <f>IFERROR(M15/'Planilha Detalhada'!$M$698,0)</f>
        <v>1.1565295195507318E-3</v>
      </c>
    </row>
    <row r="16" spans="1:14" ht="72" x14ac:dyDescent="0.25">
      <c r="A16" s="48" t="s">
        <v>638</v>
      </c>
      <c r="B16" s="48" t="s">
        <v>1337</v>
      </c>
      <c r="C16" s="48" t="s">
        <v>120</v>
      </c>
      <c r="D16" s="59" t="s">
        <v>1338</v>
      </c>
      <c r="E16" s="48" t="s">
        <v>1322</v>
      </c>
      <c r="F16" s="48">
        <v>1404.56</v>
      </c>
      <c r="G16" s="65">
        <v>2.59</v>
      </c>
      <c r="H16" s="65">
        <v>3.16</v>
      </c>
      <c r="I16" s="65">
        <f t="shared" si="0"/>
        <v>4438.4096</v>
      </c>
      <c r="J16" s="66">
        <v>4.0000000000000002E-4</v>
      </c>
      <c r="K16" s="67">
        <f>ROUND(H16*'Leia-me'!$B$35/(1+'Leia-me'!$B$33),2)</f>
        <v>2.4300000000000002</v>
      </c>
      <c r="L16" s="65">
        <f>K16*(1+'Leia-me'!$B$33)</f>
        <v>2.970189</v>
      </c>
      <c r="M16" s="65">
        <f t="shared" si="1"/>
        <v>4171.8086618400002</v>
      </c>
      <c r="N16" s="66">
        <f>IFERROR(M16/'Planilha Detalhada'!$M$698,0)</f>
        <v>3.7174163128416386E-4</v>
      </c>
    </row>
    <row r="17" spans="1:14" x14ac:dyDescent="0.25">
      <c r="A17" s="46" t="s">
        <v>43</v>
      </c>
      <c r="B17" s="46"/>
      <c r="C17" s="46"/>
      <c r="D17" s="57" t="s">
        <v>44</v>
      </c>
      <c r="E17" s="46"/>
      <c r="F17" s="46">
        <v>1</v>
      </c>
      <c r="G17" s="61"/>
      <c r="H17" s="61"/>
      <c r="I17" s="61">
        <f>I18+I25+I32</f>
        <v>1318424.539592057</v>
      </c>
      <c r="J17" s="62">
        <v>0.1105</v>
      </c>
      <c r="K17" s="61"/>
      <c r="L17" s="61"/>
      <c r="M17" s="61">
        <f>M18+M25+M32</f>
        <v>1240167.1518257305</v>
      </c>
      <c r="N17" s="62">
        <f>IFERROR(M17/'Planilha Detalhada'!$M$698,0)</f>
        <v>0.11050884579193429</v>
      </c>
    </row>
    <row r="18" spans="1:14" x14ac:dyDescent="0.25">
      <c r="A18" s="47" t="s">
        <v>1339</v>
      </c>
      <c r="B18" s="47"/>
      <c r="C18" s="47"/>
      <c r="D18" s="58" t="s">
        <v>1340</v>
      </c>
      <c r="E18" s="47"/>
      <c r="F18" s="47">
        <v>1</v>
      </c>
      <c r="G18" s="63"/>
      <c r="H18" s="63"/>
      <c r="I18" s="63">
        <f>I19+I20+I21+I22+I23+I24</f>
        <v>929669.97004205699</v>
      </c>
      <c r="J18" s="64">
        <v>7.7899999999999997E-2</v>
      </c>
      <c r="K18" s="63"/>
      <c r="L18" s="63"/>
      <c r="M18" s="63">
        <f>M19+M20+M21+M22+M23+M24</f>
        <v>874494.11933376035</v>
      </c>
      <c r="N18" s="64">
        <f>IFERROR(M18/'Planilha Detalhada'!$M$698,0)</f>
        <v>7.7924444005099541E-2</v>
      </c>
    </row>
    <row r="19" spans="1:14" ht="24" x14ac:dyDescent="0.25">
      <c r="A19" s="48" t="s">
        <v>135</v>
      </c>
      <c r="B19" s="48" t="s">
        <v>1341</v>
      </c>
      <c r="C19" s="48" t="s">
        <v>114</v>
      </c>
      <c r="D19" s="59" t="s">
        <v>136</v>
      </c>
      <c r="E19" s="48" t="s">
        <v>1342</v>
      </c>
      <c r="F19" s="48">
        <v>15</v>
      </c>
      <c r="G19" s="65">
        <v>10490.3</v>
      </c>
      <c r="H19" s="65">
        <v>12822.29</v>
      </c>
      <c r="I19" s="65">
        <f t="shared" ref="I19:I24" si="2">F19*H19</f>
        <v>192334.35</v>
      </c>
      <c r="J19" s="66">
        <v>1.61E-2</v>
      </c>
      <c r="K19" s="67">
        <f>ROUND(H19*'Leia-me'!$B$35/(1+'Leia-me'!$B$33),2)</f>
        <v>9867.7000000000007</v>
      </c>
      <c r="L19" s="65">
        <f>K19*(1+'Leia-me'!$B$33)</f>
        <v>12061.289710000001</v>
      </c>
      <c r="M19" s="65">
        <f t="shared" ref="M19:M24" si="3">F19*L19</f>
        <v>180919.34565</v>
      </c>
      <c r="N19" s="66">
        <f>IFERROR(M19/'Planilha Detalhada'!$M$698,0)</f>
        <v>1.6121365607676547E-2</v>
      </c>
    </row>
    <row r="20" spans="1:14" ht="24" x14ac:dyDescent="0.25">
      <c r="A20" s="48" t="s">
        <v>125</v>
      </c>
      <c r="B20" s="48" t="s">
        <v>1343</v>
      </c>
      <c r="C20" s="48" t="s">
        <v>114</v>
      </c>
      <c r="D20" s="59" t="s">
        <v>126</v>
      </c>
      <c r="E20" s="48" t="s">
        <v>1344</v>
      </c>
      <c r="F20" s="48">
        <v>1440</v>
      </c>
      <c r="G20" s="65">
        <v>146.11000000000001</v>
      </c>
      <c r="H20" s="65">
        <v>178.59</v>
      </c>
      <c r="I20" s="65">
        <f t="shared" si="2"/>
        <v>257169.6</v>
      </c>
      <c r="J20" s="66">
        <v>2.1600000000000001E-2</v>
      </c>
      <c r="K20" s="67">
        <f>ROUND(H20*'Leia-me'!$B$35/(1+'Leia-me'!$B$33),2)</f>
        <v>137.44</v>
      </c>
      <c r="L20" s="65">
        <f>K20*(1+'Leia-me'!$B$33)</f>
        <v>167.99291199999999</v>
      </c>
      <c r="M20" s="65">
        <f t="shared" si="3"/>
        <v>241909.79327999998</v>
      </c>
      <c r="N20" s="66">
        <f>IFERROR(M20/'Planilha Detalhada'!$M$698,0)</f>
        <v>2.1556103950812262E-2</v>
      </c>
    </row>
    <row r="21" spans="1:14" ht="24" x14ac:dyDescent="0.25">
      <c r="A21" s="48" t="s">
        <v>145</v>
      </c>
      <c r="B21" s="48" t="s">
        <v>1345</v>
      </c>
      <c r="C21" s="48" t="s">
        <v>114</v>
      </c>
      <c r="D21" s="59" t="s">
        <v>146</v>
      </c>
      <c r="E21" s="48" t="s">
        <v>1342</v>
      </c>
      <c r="F21" s="48">
        <v>15</v>
      </c>
      <c r="G21" s="65">
        <v>8542.25</v>
      </c>
      <c r="H21" s="65">
        <v>10441.19</v>
      </c>
      <c r="I21" s="65">
        <f t="shared" si="2"/>
        <v>156617.85</v>
      </c>
      <c r="J21" s="66">
        <v>1.3100000000000001E-2</v>
      </c>
      <c r="K21" s="67">
        <f>ROUND(H21*'Leia-me'!$B$35/(1+'Leia-me'!$B$33),2)</f>
        <v>8035.27</v>
      </c>
      <c r="L21" s="65">
        <f>K21*(1+'Leia-me'!$B$33)</f>
        <v>9821.5105210000002</v>
      </c>
      <c r="M21" s="65">
        <f t="shared" si="3"/>
        <v>147322.65781500001</v>
      </c>
      <c r="N21" s="66">
        <f>IFERROR(M21/'Planilha Detalhada'!$M$698,0)</f>
        <v>1.3127631102120568E-2</v>
      </c>
    </row>
    <row r="22" spans="1:14" ht="24" x14ac:dyDescent="0.25">
      <c r="A22" s="48" t="s">
        <v>262</v>
      </c>
      <c r="B22" s="48" t="s">
        <v>1346</v>
      </c>
      <c r="C22" s="48" t="s">
        <v>114</v>
      </c>
      <c r="D22" s="59" t="s">
        <v>263</v>
      </c>
      <c r="E22" s="48" t="s">
        <v>1344</v>
      </c>
      <c r="F22" s="48">
        <v>600</v>
      </c>
      <c r="G22" s="65">
        <v>56.55</v>
      </c>
      <c r="H22" s="65">
        <v>69.12</v>
      </c>
      <c r="I22" s="65">
        <f t="shared" si="2"/>
        <v>41472</v>
      </c>
      <c r="J22" s="66">
        <v>3.5000000000000001E-3</v>
      </c>
      <c r="K22" s="67">
        <f>ROUND(H22*'Leia-me'!$B$35/(1+'Leia-me'!$B$33),2)</f>
        <v>53.19</v>
      </c>
      <c r="L22" s="65">
        <f>K22*(1+'Leia-me'!$B$33)</f>
        <v>65.014136999999991</v>
      </c>
      <c r="M22" s="65">
        <f t="shared" si="3"/>
        <v>39008.482199999991</v>
      </c>
      <c r="N22" s="66">
        <f>IFERROR(M22/'Planilha Detalhada'!$M$698,0)</f>
        <v>3.4759688140998017E-3</v>
      </c>
    </row>
    <row r="23" spans="1:14" ht="48" x14ac:dyDescent="0.25">
      <c r="A23" s="48" t="s">
        <v>123</v>
      </c>
      <c r="B23" s="48" t="s">
        <v>1347</v>
      </c>
      <c r="C23" s="48" t="s">
        <v>120</v>
      </c>
      <c r="D23" s="59" t="s">
        <v>1348</v>
      </c>
      <c r="E23" s="48" t="s">
        <v>1342</v>
      </c>
      <c r="F23" s="48">
        <v>15</v>
      </c>
      <c r="G23" s="65">
        <v>14349.7</v>
      </c>
      <c r="H23" s="65">
        <v>17539.63</v>
      </c>
      <c r="I23" s="65">
        <f t="shared" si="2"/>
        <v>263094.45</v>
      </c>
      <c r="J23" s="66">
        <v>2.2100000000000002E-2</v>
      </c>
      <c r="K23" s="67">
        <f>ROUND(H23*'Leia-me'!$B$35/(1+'Leia-me'!$B$33),2)</f>
        <v>13498.04</v>
      </c>
      <c r="L23" s="65">
        <f>K23*(1+'Leia-me'!$B$33)</f>
        <v>16498.654291999999</v>
      </c>
      <c r="M23" s="65">
        <f t="shared" si="3"/>
        <v>247479.81438</v>
      </c>
      <c r="N23" s="66">
        <f>IFERROR(M23/'Planilha Detalhada'!$M$698,0)</f>
        <v>2.2052437531242572E-2</v>
      </c>
    </row>
    <row r="24" spans="1:14" ht="108" x14ac:dyDescent="0.25">
      <c r="A24" s="48" t="s">
        <v>341</v>
      </c>
      <c r="B24" s="48" t="s">
        <v>1349</v>
      </c>
      <c r="C24" s="48" t="s">
        <v>120</v>
      </c>
      <c r="D24" s="59" t="s">
        <v>1350</v>
      </c>
      <c r="E24" s="48" t="s">
        <v>1351</v>
      </c>
      <c r="F24" s="48">
        <v>427.22754989999999</v>
      </c>
      <c r="G24" s="65">
        <v>36.35</v>
      </c>
      <c r="H24" s="65">
        <v>44.43</v>
      </c>
      <c r="I24" s="65">
        <f t="shared" si="2"/>
        <v>18981.720042057001</v>
      </c>
      <c r="J24" s="66">
        <v>1.6000000000000001E-3</v>
      </c>
      <c r="K24" s="67">
        <f>ROUND(H24*'Leia-me'!$B$35/(1+'Leia-me'!$B$33),2)</f>
        <v>34.19</v>
      </c>
      <c r="L24" s="65">
        <f>K24*(1+'Leia-me'!$B$33)</f>
        <v>41.790436999999997</v>
      </c>
      <c r="M24" s="65">
        <f t="shared" si="3"/>
        <v>17854.026008760306</v>
      </c>
      <c r="N24" s="66">
        <f>IFERROR(M24/'Planilha Detalhada'!$M$698,0)</f>
        <v>1.59093699914778E-3</v>
      </c>
    </row>
    <row r="25" spans="1:14" x14ac:dyDescent="0.25">
      <c r="A25" s="47" t="s">
        <v>1352</v>
      </c>
      <c r="B25" s="47"/>
      <c r="C25" s="47"/>
      <c r="D25" s="58" t="s">
        <v>1353</v>
      </c>
      <c r="E25" s="47"/>
      <c r="F25" s="47">
        <v>1</v>
      </c>
      <c r="G25" s="63"/>
      <c r="H25" s="63"/>
      <c r="I25" s="63">
        <f>I26+I27+I28+I29+I30+I31</f>
        <v>81621.769549999997</v>
      </c>
      <c r="J25" s="64">
        <v>6.7999999999999996E-3</v>
      </c>
      <c r="K25" s="63"/>
      <c r="L25" s="63"/>
      <c r="M25" s="63">
        <f>M26+M27+M28+M29+M30+M31</f>
        <v>76772.722429969988</v>
      </c>
      <c r="N25" s="64">
        <f>IFERROR(M25/'Planilha Detalhada'!$M$698,0)</f>
        <v>6.8410656834045208E-3</v>
      </c>
    </row>
    <row r="26" spans="1:14" ht="60" x14ac:dyDescent="0.25">
      <c r="A26" s="48" t="s">
        <v>308</v>
      </c>
      <c r="B26" s="48" t="s">
        <v>1354</v>
      </c>
      <c r="C26" s="48" t="s">
        <v>120</v>
      </c>
      <c r="D26" s="59" t="s">
        <v>1355</v>
      </c>
      <c r="E26" s="48" t="s">
        <v>1322</v>
      </c>
      <c r="F26" s="48">
        <v>459.399</v>
      </c>
      <c r="G26" s="65">
        <v>44.73</v>
      </c>
      <c r="H26" s="65">
        <v>54.67</v>
      </c>
      <c r="I26" s="65">
        <f t="shared" ref="I26:I31" si="4">F26*H26</f>
        <v>25115.34333</v>
      </c>
      <c r="J26" s="66">
        <v>2.0999999999999999E-3</v>
      </c>
      <c r="K26" s="67">
        <f>ROUND(H26*'Leia-me'!$B$35/(1+'Leia-me'!$B$33),2)</f>
        <v>42.07</v>
      </c>
      <c r="L26" s="65">
        <f>K26*(1+'Leia-me'!$B$33)</f>
        <v>51.422160999999996</v>
      </c>
      <c r="M26" s="65">
        <f t="shared" ref="M26:M31" si="5">F26*L26</f>
        <v>23623.289341238997</v>
      </c>
      <c r="N26" s="66">
        <f>IFERROR(M26/'Planilha Detalhada'!$M$698,0)</f>
        <v>2.1050246614466588E-3</v>
      </c>
    </row>
    <row r="27" spans="1:14" ht="96" x14ac:dyDescent="0.25">
      <c r="A27" s="48" t="s">
        <v>292</v>
      </c>
      <c r="B27" s="48" t="s">
        <v>1356</v>
      </c>
      <c r="C27" s="48" t="s">
        <v>120</v>
      </c>
      <c r="D27" s="59" t="s">
        <v>1357</v>
      </c>
      <c r="E27" s="48" t="s">
        <v>1322</v>
      </c>
      <c r="F27" s="48">
        <v>42.530999999999999</v>
      </c>
      <c r="G27" s="65">
        <v>570.75</v>
      </c>
      <c r="H27" s="65">
        <v>697.62</v>
      </c>
      <c r="I27" s="65">
        <f t="shared" si="4"/>
        <v>29670.47622</v>
      </c>
      <c r="J27" s="66">
        <v>2.5000000000000001E-3</v>
      </c>
      <c r="K27" s="67">
        <f>ROUND(H27*'Leia-me'!$B$35/(1+'Leia-me'!$B$33),2)</f>
        <v>536.87</v>
      </c>
      <c r="L27" s="65">
        <f>K27*(1+'Leia-me'!$B$33)</f>
        <v>656.21620099999996</v>
      </c>
      <c r="M27" s="65">
        <f t="shared" si="5"/>
        <v>27909.531244730999</v>
      </c>
      <c r="N27" s="66">
        <f>IFERROR(M27/'Planilha Detalhada'!$M$698,0)</f>
        <v>2.4869632129093447E-3</v>
      </c>
    </row>
    <row r="28" spans="1:14" ht="96" x14ac:dyDescent="0.25">
      <c r="A28" s="48" t="s">
        <v>441</v>
      </c>
      <c r="B28" s="48" t="s">
        <v>1358</v>
      </c>
      <c r="C28" s="48" t="s">
        <v>120</v>
      </c>
      <c r="D28" s="59" t="s">
        <v>1359</v>
      </c>
      <c r="E28" s="48" t="s">
        <v>1360</v>
      </c>
      <c r="F28" s="48">
        <v>2</v>
      </c>
      <c r="G28" s="65">
        <v>5289.51</v>
      </c>
      <c r="H28" s="65">
        <v>6465.36</v>
      </c>
      <c r="I28" s="65">
        <f t="shared" si="4"/>
        <v>12930.72</v>
      </c>
      <c r="J28" s="66">
        <v>1.1000000000000001E-3</v>
      </c>
      <c r="K28" s="67">
        <f>ROUND(H28*'Leia-me'!$B$35/(1+'Leia-me'!$B$33),2)</f>
        <v>4975.57</v>
      </c>
      <c r="L28" s="65">
        <f>K28*(1+'Leia-me'!$B$33)</f>
        <v>6081.6392109999997</v>
      </c>
      <c r="M28" s="65">
        <f t="shared" si="5"/>
        <v>12163.278421999999</v>
      </c>
      <c r="N28" s="66">
        <f>IFERROR(M28/'Planilha Detalhada'!$M$698,0)</f>
        <v>1.0838457198953783E-3</v>
      </c>
    </row>
    <row r="29" spans="1:14" ht="24" x14ac:dyDescent="0.25">
      <c r="A29" s="48" t="s">
        <v>630</v>
      </c>
      <c r="B29" s="48" t="s">
        <v>1361</v>
      </c>
      <c r="C29" s="48" t="s">
        <v>114</v>
      </c>
      <c r="D29" s="59" t="s">
        <v>631</v>
      </c>
      <c r="E29" s="48" t="s">
        <v>1322</v>
      </c>
      <c r="F29" s="48">
        <v>8</v>
      </c>
      <c r="G29" s="65">
        <v>481.11</v>
      </c>
      <c r="H29" s="65">
        <v>588.05999999999995</v>
      </c>
      <c r="I29" s="65">
        <f t="shared" si="4"/>
        <v>4704.4799999999996</v>
      </c>
      <c r="J29" s="66">
        <v>4.0000000000000002E-4</v>
      </c>
      <c r="K29" s="67">
        <f>ROUND(H29*'Leia-me'!$B$35/(1+'Leia-me'!$B$33),2)</f>
        <v>452.56</v>
      </c>
      <c r="L29" s="65">
        <f>K29*(1+'Leia-me'!$B$33)</f>
        <v>553.16408799999999</v>
      </c>
      <c r="M29" s="65">
        <f t="shared" si="5"/>
        <v>4425.3127039999999</v>
      </c>
      <c r="N29" s="66">
        <f>IFERROR(M29/'Planilha Detalhada'!$M$698,0)</f>
        <v>3.9433087585611493E-4</v>
      </c>
    </row>
    <row r="30" spans="1:14" ht="60" x14ac:dyDescent="0.25">
      <c r="A30" s="48" t="s">
        <v>596</v>
      </c>
      <c r="B30" s="48" t="s">
        <v>1362</v>
      </c>
      <c r="C30" s="48" t="s">
        <v>120</v>
      </c>
      <c r="D30" s="59" t="s">
        <v>1363</v>
      </c>
      <c r="E30" s="48" t="s">
        <v>1360</v>
      </c>
      <c r="F30" s="48">
        <v>1</v>
      </c>
      <c r="G30" s="65">
        <v>4890.76</v>
      </c>
      <c r="H30" s="65">
        <v>5977.97</v>
      </c>
      <c r="I30" s="65">
        <f t="shared" si="4"/>
        <v>5977.97</v>
      </c>
      <c r="J30" s="66">
        <v>5.0000000000000001E-4</v>
      </c>
      <c r="K30" s="67">
        <f>ROUND(H30*'Leia-me'!$B$35/(1+'Leia-me'!$B$33),2)</f>
        <v>4600.49</v>
      </c>
      <c r="L30" s="65">
        <f>K30*(1+'Leia-me'!$B$33)-3.38</f>
        <v>5619.7989269999989</v>
      </c>
      <c r="M30" s="65">
        <f t="shared" si="5"/>
        <v>5619.7989269999989</v>
      </c>
      <c r="N30" s="66">
        <f>IFERROR(M30/'Planilha Detalhada'!$M$698,0)</f>
        <v>5.0076918429201348E-4</v>
      </c>
    </row>
    <row r="31" spans="1:14" ht="60" x14ac:dyDescent="0.25">
      <c r="A31" s="48" t="s">
        <v>678</v>
      </c>
      <c r="B31" s="48" t="s">
        <v>1364</v>
      </c>
      <c r="C31" s="48" t="s">
        <v>120</v>
      </c>
      <c r="D31" s="59" t="s">
        <v>1365</v>
      </c>
      <c r="E31" s="48" t="s">
        <v>1360</v>
      </c>
      <c r="F31" s="48">
        <v>1</v>
      </c>
      <c r="G31" s="65">
        <v>2636.66</v>
      </c>
      <c r="H31" s="65">
        <v>3222.78</v>
      </c>
      <c r="I31" s="65">
        <f t="shared" si="4"/>
        <v>3222.78</v>
      </c>
      <c r="J31" s="66">
        <v>2.9999999999999997E-4</v>
      </c>
      <c r="K31" s="67">
        <f>ROUND(H31*'Leia-me'!$B$35/(1+'Leia-me'!$B$33),2)</f>
        <v>2480.17</v>
      </c>
      <c r="L31" s="65">
        <f>K31*(1+'Leia-me'!$B$33)</f>
        <v>3031.5117909999999</v>
      </c>
      <c r="M31" s="65">
        <f t="shared" si="5"/>
        <v>3031.5117909999999</v>
      </c>
      <c r="N31" s="66">
        <f>IFERROR(M31/'Planilha Detalhada'!$M$698,0)</f>
        <v>2.7013202900501055E-4</v>
      </c>
    </row>
    <row r="32" spans="1:14" x14ac:dyDescent="0.25">
      <c r="A32" s="47" t="s">
        <v>1366</v>
      </c>
      <c r="B32" s="47"/>
      <c r="C32" s="47"/>
      <c r="D32" s="58" t="s">
        <v>1367</v>
      </c>
      <c r="E32" s="47"/>
      <c r="F32" s="47">
        <v>1</v>
      </c>
      <c r="G32" s="63"/>
      <c r="H32" s="63"/>
      <c r="I32" s="63">
        <f>I33+I34+I35+I36</f>
        <v>307132.80000000005</v>
      </c>
      <c r="J32" s="64">
        <v>2.5700000000000001E-2</v>
      </c>
      <c r="K32" s="63"/>
      <c r="L32" s="63"/>
      <c r="M32" s="63">
        <f>M33+M34+M35+M36</f>
        <v>288900.310062</v>
      </c>
      <c r="N32" s="64">
        <f>IFERROR(M32/'Planilha Detalhada'!$M$698,0)</f>
        <v>2.5743336103430225E-2</v>
      </c>
    </row>
    <row r="33" spans="1:14" ht="48" x14ac:dyDescent="0.25">
      <c r="A33" s="48" t="s">
        <v>234</v>
      </c>
      <c r="B33" s="48" t="s">
        <v>1368</v>
      </c>
      <c r="C33" s="48" t="s">
        <v>114</v>
      </c>
      <c r="D33" s="59" t="s">
        <v>1369</v>
      </c>
      <c r="E33" s="48" t="s">
        <v>1322</v>
      </c>
      <c r="F33" s="48">
        <v>1456</v>
      </c>
      <c r="G33" s="65">
        <v>30.99</v>
      </c>
      <c r="H33" s="65">
        <v>37.869999999999997</v>
      </c>
      <c r="I33" s="65">
        <f>F33*H33</f>
        <v>55138.719999999994</v>
      </c>
      <c r="J33" s="66">
        <v>4.5999999999999999E-3</v>
      </c>
      <c r="K33" s="67">
        <f>ROUND(H33*'Leia-me'!$B$35/(1+'Leia-me'!$B$33),2)</f>
        <v>29.14</v>
      </c>
      <c r="L33" s="65">
        <f>K33*(1+'Leia-me'!$B$33)</f>
        <v>35.617821999999997</v>
      </c>
      <c r="M33" s="65">
        <f>F33*L33</f>
        <v>51859.548831999993</v>
      </c>
      <c r="N33" s="66">
        <f>IFERROR(M33/'Planilha Detalhada'!$M$698,0)</f>
        <v>4.6211019831301665E-3</v>
      </c>
    </row>
    <row r="34" spans="1:14" ht="24" x14ac:dyDescent="0.25">
      <c r="A34" s="48" t="s">
        <v>133</v>
      </c>
      <c r="B34" s="48" t="s">
        <v>1370</v>
      </c>
      <c r="C34" s="48" t="s">
        <v>114</v>
      </c>
      <c r="D34" s="59" t="s">
        <v>134</v>
      </c>
      <c r="E34" s="48" t="s">
        <v>1371</v>
      </c>
      <c r="F34" s="48">
        <v>3770</v>
      </c>
      <c r="G34" s="65">
        <v>42.72</v>
      </c>
      <c r="H34" s="65">
        <v>52.21</v>
      </c>
      <c r="I34" s="65">
        <f>F34*H34</f>
        <v>196831.7</v>
      </c>
      <c r="J34" s="66">
        <v>1.6500000000000001E-2</v>
      </c>
      <c r="K34" s="67">
        <f>ROUND(H34*'Leia-me'!$B$35/(1+'Leia-me'!$B$33),2)</f>
        <v>40.18</v>
      </c>
      <c r="L34" s="65">
        <f>K34*(1+'Leia-me'!$B$33)</f>
        <v>49.112013999999995</v>
      </c>
      <c r="M34" s="65">
        <f>F34*L34</f>
        <v>185152.29277999999</v>
      </c>
      <c r="N34" s="66">
        <f>IFERROR(M34/'Planilha Detalhada'!$M$698,0)</f>
        <v>1.6498555167120958E-2</v>
      </c>
    </row>
    <row r="35" spans="1:14" ht="60" x14ac:dyDescent="0.25">
      <c r="A35" s="48" t="s">
        <v>303</v>
      </c>
      <c r="B35" s="48" t="s">
        <v>1372</v>
      </c>
      <c r="C35" s="48" t="s">
        <v>114</v>
      </c>
      <c r="D35" s="59" t="s">
        <v>1373</v>
      </c>
      <c r="E35" s="48"/>
      <c r="F35" s="48">
        <v>910</v>
      </c>
      <c r="G35" s="65">
        <v>24</v>
      </c>
      <c r="H35" s="65">
        <v>29.33</v>
      </c>
      <c r="I35" s="65">
        <f>F35*H35</f>
        <v>26690.3</v>
      </c>
      <c r="J35" s="66">
        <v>2.2000000000000001E-3</v>
      </c>
      <c r="K35" s="67">
        <f>ROUND(H35*'Leia-me'!$B$35/(1+'Leia-me'!$B$33),2)</f>
        <v>22.57</v>
      </c>
      <c r="L35" s="65">
        <f>K35*(1+'Leia-me'!$B$33)</f>
        <v>27.587311</v>
      </c>
      <c r="M35" s="65">
        <f>F35*L35</f>
        <v>25104.453010000001</v>
      </c>
      <c r="N35" s="66">
        <f>IFERROR(M35/'Planilha Detalhada'!$M$698,0)</f>
        <v>2.2370082309378834E-3</v>
      </c>
    </row>
    <row r="36" spans="1:14" ht="60" x14ac:dyDescent="0.25">
      <c r="A36" s="48" t="s">
        <v>294</v>
      </c>
      <c r="B36" s="48" t="s">
        <v>1374</v>
      </c>
      <c r="C36" s="48" t="s">
        <v>114</v>
      </c>
      <c r="D36" s="59" t="s">
        <v>1375</v>
      </c>
      <c r="E36" s="48"/>
      <c r="F36" s="48">
        <v>728</v>
      </c>
      <c r="G36" s="65">
        <v>32</v>
      </c>
      <c r="H36" s="65">
        <v>39.11</v>
      </c>
      <c r="I36" s="65">
        <f>F36*H36</f>
        <v>28472.079999999998</v>
      </c>
      <c r="J36" s="66">
        <v>2.3999999999999998E-3</v>
      </c>
      <c r="K36" s="67">
        <f>ROUND(H36*'Leia-me'!$B$35/(1+'Leia-me'!$B$33),2)</f>
        <v>30.1</v>
      </c>
      <c r="L36" s="65">
        <f>K36*(1+'Leia-me'!$B$33)</f>
        <v>36.791229999999999</v>
      </c>
      <c r="M36" s="65">
        <f>F36*L36</f>
        <v>26784.015439999999</v>
      </c>
      <c r="N36" s="66">
        <f>IFERROR(M36/'Planilha Detalhada'!$M$698,0)</f>
        <v>2.3866707222412152E-3</v>
      </c>
    </row>
    <row r="37" spans="1:14" x14ac:dyDescent="0.25">
      <c r="A37" s="46" t="s">
        <v>45</v>
      </c>
      <c r="B37" s="46"/>
      <c r="C37" s="46"/>
      <c r="D37" s="57" t="s">
        <v>46</v>
      </c>
      <c r="E37" s="46"/>
      <c r="F37" s="46">
        <v>1</v>
      </c>
      <c r="G37" s="61"/>
      <c r="H37" s="61"/>
      <c r="I37" s="61">
        <f>I38+I42+I48</f>
        <v>173002.62102850003</v>
      </c>
      <c r="J37" s="62">
        <v>1.4500000000000001E-2</v>
      </c>
      <c r="K37" s="61"/>
      <c r="L37" s="61"/>
      <c r="M37" s="61">
        <f>M38+M42+M48</f>
        <v>162755.79421907529</v>
      </c>
      <c r="N37" s="62">
        <f>IFERROR(M37/'Planilha Detalhada'!$M$698,0)</f>
        <v>1.4502847409416781E-2</v>
      </c>
    </row>
    <row r="38" spans="1:14" x14ac:dyDescent="0.25">
      <c r="A38" s="47" t="s">
        <v>1376</v>
      </c>
      <c r="B38" s="47"/>
      <c r="C38" s="47"/>
      <c r="D38" s="58" t="s">
        <v>1377</v>
      </c>
      <c r="E38" s="47"/>
      <c r="F38" s="47">
        <v>1</v>
      </c>
      <c r="G38" s="63"/>
      <c r="H38" s="63"/>
      <c r="I38" s="63">
        <f>I39+I40+I41</f>
        <v>60974.044400000006</v>
      </c>
      <c r="J38" s="64">
        <v>5.1000000000000004E-3</v>
      </c>
      <c r="K38" s="63"/>
      <c r="L38" s="63"/>
      <c r="M38" s="63">
        <f>M39+M40+M41</f>
        <v>57357.222630596007</v>
      </c>
      <c r="N38" s="64">
        <f>IFERROR(M38/'Planilha Detalhada'!$M$698,0)</f>
        <v>5.110988838405283E-3</v>
      </c>
    </row>
    <row r="39" spans="1:14" ht="36" x14ac:dyDescent="0.25">
      <c r="A39" s="48" t="s">
        <v>268</v>
      </c>
      <c r="B39" s="48" t="s">
        <v>1378</v>
      </c>
      <c r="C39" s="48" t="s">
        <v>120</v>
      </c>
      <c r="D39" s="59" t="s">
        <v>1379</v>
      </c>
      <c r="E39" s="48" t="s">
        <v>1371</v>
      </c>
      <c r="F39" s="48">
        <v>210</v>
      </c>
      <c r="G39" s="65">
        <v>152.58000000000001</v>
      </c>
      <c r="H39" s="65">
        <v>186.49</v>
      </c>
      <c r="I39" s="65">
        <f>F39*H39</f>
        <v>39162.9</v>
      </c>
      <c r="J39" s="66">
        <v>3.3E-3</v>
      </c>
      <c r="K39" s="67">
        <f>ROUND(H39*'Leia-me'!$B$35/(1+'Leia-me'!$B$33),2)</f>
        <v>143.52000000000001</v>
      </c>
      <c r="L39" s="65">
        <f>K39*(1+'Leia-me'!$B$33)</f>
        <v>175.424496</v>
      </c>
      <c r="M39" s="65">
        <f>F39*L39</f>
        <v>36839.144160000003</v>
      </c>
      <c r="N39" s="66">
        <f>IFERROR(M39/'Planilha Detalhada'!$M$698,0)</f>
        <v>3.2826633854081836E-3</v>
      </c>
    </row>
    <row r="40" spans="1:14" ht="60" x14ac:dyDescent="0.25">
      <c r="A40" s="48" t="s">
        <v>517</v>
      </c>
      <c r="B40" s="48" t="s">
        <v>1380</v>
      </c>
      <c r="C40" s="48" t="s">
        <v>120</v>
      </c>
      <c r="D40" s="59" t="s">
        <v>1381</v>
      </c>
      <c r="E40" s="48" t="s">
        <v>1360</v>
      </c>
      <c r="F40" s="48">
        <v>1</v>
      </c>
      <c r="G40" s="65">
        <v>6855.48</v>
      </c>
      <c r="H40" s="65">
        <v>8379.4500000000007</v>
      </c>
      <c r="I40" s="65">
        <f>F40*H40</f>
        <v>8379.4500000000007</v>
      </c>
      <c r="J40" s="66">
        <v>6.9999999999999999E-4</v>
      </c>
      <c r="K40" s="67">
        <f>ROUND(H40*'Leia-me'!$B$35/(1+'Leia-me'!$B$33),2)</f>
        <v>6448.61</v>
      </c>
      <c r="L40" s="65">
        <f>K40*(1+'Leia-me'!$B$33)</f>
        <v>7882.1360029999996</v>
      </c>
      <c r="M40" s="65">
        <f>F40*L40</f>
        <v>7882.1360029999996</v>
      </c>
      <c r="N40" s="66">
        <f>IFERROR(M40/'Planilha Detalhada'!$M$698,0)</f>
        <v>7.023615734252092E-4</v>
      </c>
    </row>
    <row r="41" spans="1:14" ht="72" x14ac:dyDescent="0.25">
      <c r="A41" s="48" t="s">
        <v>426</v>
      </c>
      <c r="B41" s="48" t="s">
        <v>1382</v>
      </c>
      <c r="C41" s="48" t="s">
        <v>120</v>
      </c>
      <c r="D41" s="59" t="s">
        <v>1383</v>
      </c>
      <c r="E41" s="48" t="s">
        <v>1384</v>
      </c>
      <c r="F41" s="48">
        <v>326.012</v>
      </c>
      <c r="G41" s="65">
        <v>33.71</v>
      </c>
      <c r="H41" s="65">
        <v>41.2</v>
      </c>
      <c r="I41" s="65">
        <f>F41*H41</f>
        <v>13431.6944</v>
      </c>
      <c r="J41" s="66">
        <v>1.1000000000000001E-3</v>
      </c>
      <c r="K41" s="67">
        <f>ROUND(H41*'Leia-me'!$B$35/(1+'Leia-me'!$B$33),2)</f>
        <v>31.71</v>
      </c>
      <c r="L41" s="65">
        <f>K41*(1+'Leia-me'!$B$33)</f>
        <v>38.759132999999999</v>
      </c>
      <c r="M41" s="65">
        <f>F41*L41</f>
        <v>12635.942467596</v>
      </c>
      <c r="N41" s="66">
        <f>IFERROR(M41/'Planilha Detalhada'!$M$698,0)</f>
        <v>1.1259638795718895E-3</v>
      </c>
    </row>
    <row r="42" spans="1:14" x14ac:dyDescent="0.25">
      <c r="A42" s="47" t="s">
        <v>1385</v>
      </c>
      <c r="B42" s="47"/>
      <c r="C42" s="47"/>
      <c r="D42" s="58" t="s">
        <v>1386</v>
      </c>
      <c r="E42" s="47"/>
      <c r="F42" s="47">
        <v>1</v>
      </c>
      <c r="G42" s="63"/>
      <c r="H42" s="63"/>
      <c r="I42" s="63">
        <f>I43+I44+I45+I46+I47</f>
        <v>37409.240899999997</v>
      </c>
      <c r="J42" s="64">
        <v>3.0999999999999999E-3</v>
      </c>
      <c r="K42" s="63"/>
      <c r="L42" s="63"/>
      <c r="M42" s="63">
        <f>M43+M44+M45+M46+M47</f>
        <v>35209.571734312995</v>
      </c>
      <c r="N42" s="64">
        <f>IFERROR(M42/'Planilha Detalhada'!$M$698,0)</f>
        <v>3.1374554046679072E-3</v>
      </c>
    </row>
    <row r="43" spans="1:14" ht="36" x14ac:dyDescent="0.25">
      <c r="A43" s="48" t="s">
        <v>682</v>
      </c>
      <c r="B43" s="48" t="s">
        <v>1387</v>
      </c>
      <c r="C43" s="48" t="s">
        <v>120</v>
      </c>
      <c r="D43" s="59" t="s">
        <v>683</v>
      </c>
      <c r="E43" s="48" t="s">
        <v>1322</v>
      </c>
      <c r="F43" s="48">
        <v>3990.4189999999999</v>
      </c>
      <c r="G43" s="65">
        <v>0.65</v>
      </c>
      <c r="H43" s="65">
        <v>0.79</v>
      </c>
      <c r="I43" s="65">
        <f>F43*H43</f>
        <v>3152.4310100000002</v>
      </c>
      <c r="J43" s="66">
        <v>2.9999999999999997E-4</v>
      </c>
      <c r="K43" s="67">
        <f>ROUND(H43*'Leia-me'!$B$35/(1+'Leia-me'!$B$33),2)</f>
        <v>0.61</v>
      </c>
      <c r="L43" s="65">
        <f>K43*(1+'Leia-me'!$B$33)</f>
        <v>0.7456029999999999</v>
      </c>
      <c r="M43" s="65">
        <f>F43*L43</f>
        <v>2975.2683776569997</v>
      </c>
      <c r="N43" s="66">
        <f>IFERROR(M43/'Planilha Detalhada'!$M$698,0)</f>
        <v>2.6512028951264973E-4</v>
      </c>
    </row>
    <row r="44" spans="1:14" ht="48" x14ac:dyDescent="0.25">
      <c r="A44" s="48" t="s">
        <v>500</v>
      </c>
      <c r="B44" s="48" t="s">
        <v>1388</v>
      </c>
      <c r="C44" s="48" t="s">
        <v>120</v>
      </c>
      <c r="D44" s="59" t="s">
        <v>1389</v>
      </c>
      <c r="E44" s="48" t="s">
        <v>1322</v>
      </c>
      <c r="F44" s="48">
        <v>3990.4189999999999</v>
      </c>
      <c r="G44" s="65">
        <v>1.89</v>
      </c>
      <c r="H44" s="65">
        <v>2.31</v>
      </c>
      <c r="I44" s="65">
        <f>F44*H44</f>
        <v>9217.8678899999995</v>
      </c>
      <c r="J44" s="66">
        <v>8.0000000000000004E-4</v>
      </c>
      <c r="K44" s="67">
        <f>ROUND(H44*'Leia-me'!$B$35/(1+'Leia-me'!$B$33),2)</f>
        <v>1.78</v>
      </c>
      <c r="L44" s="65">
        <f>K44*(1+'Leia-me'!$B$33)</f>
        <v>2.175694</v>
      </c>
      <c r="M44" s="65">
        <f>F44*L44</f>
        <v>8681.9306757859995</v>
      </c>
      <c r="N44" s="66">
        <f>IFERROR(M44/'Planilha Detalhada'!$M$698,0)</f>
        <v>7.7362969726642056E-4</v>
      </c>
    </row>
    <row r="45" spans="1:14" ht="60" x14ac:dyDescent="0.25">
      <c r="A45" s="48" t="s">
        <v>563</v>
      </c>
      <c r="B45" s="48" t="s">
        <v>1390</v>
      </c>
      <c r="C45" s="48" t="s">
        <v>120</v>
      </c>
      <c r="D45" s="59" t="s">
        <v>1391</v>
      </c>
      <c r="E45" s="48" t="s">
        <v>1371</v>
      </c>
      <c r="F45" s="48">
        <v>200.69</v>
      </c>
      <c r="G45" s="65">
        <v>27.66</v>
      </c>
      <c r="H45" s="65">
        <v>33.799999999999997</v>
      </c>
      <c r="I45" s="65">
        <f>F45*H45</f>
        <v>6783.3219999999992</v>
      </c>
      <c r="J45" s="66">
        <v>5.9999999999999995E-4</v>
      </c>
      <c r="K45" s="67">
        <f>ROUND(H45*'Leia-me'!$B$35/(1+'Leia-me'!$B$33),2)</f>
        <v>26.01</v>
      </c>
      <c r="L45" s="65">
        <f>K45*(1+'Leia-me'!$B$33)</f>
        <v>31.792023</v>
      </c>
      <c r="M45" s="65">
        <f>F45*L45</f>
        <v>6380.3410958699997</v>
      </c>
      <c r="N45" s="66">
        <f>IFERROR(M45/'Planilha Detalhada'!$M$698,0)</f>
        <v>5.6853959502591142E-4</v>
      </c>
    </row>
    <row r="46" spans="1:14" ht="36" x14ac:dyDescent="0.25">
      <c r="A46" s="48" t="s">
        <v>367</v>
      </c>
      <c r="B46" s="48" t="s">
        <v>1392</v>
      </c>
      <c r="C46" s="48" t="s">
        <v>120</v>
      </c>
      <c r="D46" s="59" t="s">
        <v>1393</v>
      </c>
      <c r="E46" s="48" t="s">
        <v>1360</v>
      </c>
      <c r="F46" s="48">
        <v>23</v>
      </c>
      <c r="G46" s="65">
        <v>632.34</v>
      </c>
      <c r="H46" s="65">
        <v>772.9</v>
      </c>
      <c r="I46" s="65">
        <f>F46*H46</f>
        <v>17776.7</v>
      </c>
      <c r="J46" s="66">
        <v>1.5E-3</v>
      </c>
      <c r="K46" s="67">
        <f>ROUND(H46*'Leia-me'!$B$35/(1+'Leia-me'!$B$33),2)</f>
        <v>594.79999999999995</v>
      </c>
      <c r="L46" s="65">
        <f>K46*(1+'Leia-me'!$B$33)</f>
        <v>727.0240399999999</v>
      </c>
      <c r="M46" s="65">
        <f>F46*L46</f>
        <v>16721.552919999998</v>
      </c>
      <c r="N46" s="66">
        <f>IFERROR(M46/'Planilha Detalhada'!$M$698,0)</f>
        <v>1.4900245586391843E-3</v>
      </c>
    </row>
    <row r="47" spans="1:14" ht="36" x14ac:dyDescent="0.25">
      <c r="A47" s="48" t="s">
        <v>987</v>
      </c>
      <c r="B47" s="48" t="s">
        <v>1394</v>
      </c>
      <c r="C47" s="48" t="s">
        <v>120</v>
      </c>
      <c r="D47" s="59" t="s">
        <v>1395</v>
      </c>
      <c r="E47" s="48" t="s">
        <v>1360</v>
      </c>
      <c r="F47" s="48">
        <v>13</v>
      </c>
      <c r="G47" s="65">
        <v>30.14</v>
      </c>
      <c r="H47" s="65">
        <v>36.840000000000003</v>
      </c>
      <c r="I47" s="65">
        <f>F47*H47</f>
        <v>478.92000000000007</v>
      </c>
      <c r="J47" s="66">
        <v>0</v>
      </c>
      <c r="K47" s="67">
        <f>ROUND(H47*'Leia-me'!$B$35/(1+'Leia-me'!$B$33),2)</f>
        <v>28.35</v>
      </c>
      <c r="L47" s="65">
        <f>K47*(1+'Leia-me'!$B$33)</f>
        <v>34.652205000000002</v>
      </c>
      <c r="M47" s="65">
        <f>F47*L47</f>
        <v>450.47866500000003</v>
      </c>
      <c r="N47" s="66">
        <f>IFERROR(M47/'Planilha Detalhada'!$M$698,0)</f>
        <v>4.0141264223741377E-5</v>
      </c>
    </row>
    <row r="48" spans="1:14" x14ac:dyDescent="0.25">
      <c r="A48" s="47" t="s">
        <v>1396</v>
      </c>
      <c r="B48" s="47"/>
      <c r="C48" s="47"/>
      <c r="D48" s="58" t="s">
        <v>1397</v>
      </c>
      <c r="E48" s="47"/>
      <c r="F48" s="47">
        <v>1</v>
      </c>
      <c r="G48" s="63"/>
      <c r="H48" s="63"/>
      <c r="I48" s="63">
        <f>I49+I50+I51+I52+I53+I54+I55+I56</f>
        <v>74619.335728500009</v>
      </c>
      <c r="J48" s="64">
        <v>6.3E-3</v>
      </c>
      <c r="K48" s="63"/>
      <c r="L48" s="63"/>
      <c r="M48" s="63">
        <f>M49+M50+M51+M52+M53+M54+M55+M56</f>
        <v>70188.999854166294</v>
      </c>
      <c r="N48" s="64">
        <f>IFERROR(M48/'Planilha Detalhada'!$M$698,0)</f>
        <v>6.2544031663435912E-3</v>
      </c>
    </row>
    <row r="49" spans="1:14" ht="24" x14ac:dyDescent="0.25">
      <c r="A49" s="48" t="s">
        <v>464</v>
      </c>
      <c r="B49" s="48" t="s">
        <v>1398</v>
      </c>
      <c r="C49" s="48" t="s">
        <v>114</v>
      </c>
      <c r="D49" s="59" t="s">
        <v>465</v>
      </c>
      <c r="E49" s="48" t="s">
        <v>1384</v>
      </c>
      <c r="F49" s="48">
        <v>43.454999999999998</v>
      </c>
      <c r="G49" s="65">
        <v>210.72</v>
      </c>
      <c r="H49" s="65">
        <v>257.56</v>
      </c>
      <c r="I49" s="65">
        <f t="shared" ref="I49:I56" si="6">F49*H49</f>
        <v>11192.2698</v>
      </c>
      <c r="J49" s="66">
        <v>8.9999999999999998E-4</v>
      </c>
      <c r="K49" s="67">
        <f>ROUND(H49*'Leia-me'!$B$35/(1+'Leia-me'!$B$33),2)</f>
        <v>198.21</v>
      </c>
      <c r="L49" s="65">
        <f>K49*(1+'Leia-me'!$B$33)</f>
        <v>242.27208300000001</v>
      </c>
      <c r="M49" s="65">
        <f t="shared" ref="M49:M56" si="7">F49*L49</f>
        <v>10527.933366765001</v>
      </c>
      <c r="N49" s="66">
        <f>IFERROR(M49/'Planilha Detalhada'!$M$698,0)</f>
        <v>9.3812335153598664E-4</v>
      </c>
    </row>
    <row r="50" spans="1:14" ht="24" x14ac:dyDescent="0.25">
      <c r="A50" s="48" t="s">
        <v>929</v>
      </c>
      <c r="B50" s="48" t="s">
        <v>1399</v>
      </c>
      <c r="C50" s="48" t="s">
        <v>114</v>
      </c>
      <c r="D50" s="59" t="s">
        <v>930</v>
      </c>
      <c r="E50" s="48" t="s">
        <v>1322</v>
      </c>
      <c r="F50" s="48">
        <v>55.52</v>
      </c>
      <c r="G50" s="65">
        <v>9.41</v>
      </c>
      <c r="H50" s="65">
        <v>11.5</v>
      </c>
      <c r="I50" s="65">
        <f t="shared" si="6"/>
        <v>638.48</v>
      </c>
      <c r="J50" s="66">
        <v>1E-4</v>
      </c>
      <c r="K50" s="67">
        <f>ROUND(H50*'Leia-me'!$B$35/(1+'Leia-me'!$B$33),2)</f>
        <v>8.85</v>
      </c>
      <c r="L50" s="65">
        <f>K50*(1+'Leia-me'!$B$33)</f>
        <v>10.817354999999999</v>
      </c>
      <c r="M50" s="65">
        <f t="shared" si="7"/>
        <v>600.57954959999995</v>
      </c>
      <c r="N50" s="66">
        <f>IFERROR(M50/'Planilha Detalhada'!$M$698,0)</f>
        <v>5.3516457628174654E-5</v>
      </c>
    </row>
    <row r="51" spans="1:14" x14ac:dyDescent="0.25">
      <c r="A51" s="48" t="s">
        <v>266</v>
      </c>
      <c r="B51" s="48" t="s">
        <v>1400</v>
      </c>
      <c r="C51" s="48" t="s">
        <v>114</v>
      </c>
      <c r="D51" s="59" t="s">
        <v>267</v>
      </c>
      <c r="E51" s="48" t="s">
        <v>1384</v>
      </c>
      <c r="F51" s="48">
        <v>260.41899999999998</v>
      </c>
      <c r="G51" s="65">
        <v>126.14</v>
      </c>
      <c r="H51" s="65">
        <v>154.18</v>
      </c>
      <c r="I51" s="65">
        <f t="shared" si="6"/>
        <v>40151.401420000002</v>
      </c>
      <c r="J51" s="66">
        <v>3.3999999999999998E-3</v>
      </c>
      <c r="K51" s="67">
        <f>ROUND(H51*'Leia-me'!$B$35/(1+'Leia-me'!$B$33),2)</f>
        <v>118.65</v>
      </c>
      <c r="L51" s="65">
        <f>K51*(1+'Leia-me'!$B$33)</f>
        <v>145.02589499999999</v>
      </c>
      <c r="M51" s="65">
        <f t="shared" si="7"/>
        <v>37767.498550004995</v>
      </c>
      <c r="N51" s="66">
        <f>IFERROR(M51/'Planilha Detalhada'!$M$698,0)</f>
        <v>3.365387211768441E-3</v>
      </c>
    </row>
    <row r="52" spans="1:14" ht="24" x14ac:dyDescent="0.25">
      <c r="A52" s="48" t="s">
        <v>460</v>
      </c>
      <c r="B52" s="48" t="s">
        <v>1401</v>
      </c>
      <c r="C52" s="48" t="s">
        <v>114</v>
      </c>
      <c r="D52" s="59" t="s">
        <v>461</v>
      </c>
      <c r="E52" s="48" t="s">
        <v>1384</v>
      </c>
      <c r="F52" s="48">
        <v>247.39805000000001</v>
      </c>
      <c r="G52" s="65">
        <v>37.450000000000003</v>
      </c>
      <c r="H52" s="65">
        <v>45.77</v>
      </c>
      <c r="I52" s="65">
        <f t="shared" si="6"/>
        <v>11323.408748500002</v>
      </c>
      <c r="J52" s="66">
        <v>8.9999999999999998E-4</v>
      </c>
      <c r="K52" s="67">
        <f>ROUND(H52*'Leia-me'!$B$35/(1+'Leia-me'!$B$33),2)</f>
        <v>35.22</v>
      </c>
      <c r="L52" s="65">
        <f>K52*(1+'Leia-me'!$B$33)</f>
        <v>43.049405999999998</v>
      </c>
      <c r="M52" s="65">
        <f t="shared" si="7"/>
        <v>10650.339098058301</v>
      </c>
      <c r="N52" s="66">
        <f>IFERROR(M52/'Planilha Detalhada'!$M$698,0)</f>
        <v>9.4903068452221063E-4</v>
      </c>
    </row>
    <row r="53" spans="1:14" ht="60" x14ac:dyDescent="0.25">
      <c r="A53" s="48" t="s">
        <v>885</v>
      </c>
      <c r="B53" s="48" t="s">
        <v>1402</v>
      </c>
      <c r="C53" s="48" t="s">
        <v>114</v>
      </c>
      <c r="D53" s="59" t="s">
        <v>1403</v>
      </c>
      <c r="E53" s="48" t="s">
        <v>1384</v>
      </c>
      <c r="F53" s="48">
        <v>101.346</v>
      </c>
      <c r="G53" s="65">
        <v>6.51</v>
      </c>
      <c r="H53" s="65">
        <v>7.95</v>
      </c>
      <c r="I53" s="65">
        <f t="shared" si="6"/>
        <v>805.7007000000001</v>
      </c>
      <c r="J53" s="66">
        <v>1E-4</v>
      </c>
      <c r="K53" s="67">
        <f>ROUND(H53*'Leia-me'!$B$35/(1+'Leia-me'!$B$33),2)</f>
        <v>6.12</v>
      </c>
      <c r="L53" s="65">
        <f>K53*(1+'Leia-me'!$B$33)</f>
        <v>7.4804759999999995</v>
      </c>
      <c r="M53" s="65">
        <f t="shared" si="7"/>
        <v>758.116320696</v>
      </c>
      <c r="N53" s="66">
        <f>IFERROR(M53/'Planilha Detalhada'!$M$698,0)</f>
        <v>6.7554248193726961E-5</v>
      </c>
    </row>
    <row r="54" spans="1:14" ht="36" x14ac:dyDescent="0.25">
      <c r="A54" s="48" t="s">
        <v>979</v>
      </c>
      <c r="B54" s="48" t="s">
        <v>1404</v>
      </c>
      <c r="C54" s="48" t="s">
        <v>114</v>
      </c>
      <c r="D54" s="59" t="s">
        <v>980</v>
      </c>
      <c r="E54" s="48" t="s">
        <v>1384</v>
      </c>
      <c r="F54" s="48">
        <v>1.754</v>
      </c>
      <c r="G54" s="65">
        <v>235.17</v>
      </c>
      <c r="H54" s="65">
        <v>287.44</v>
      </c>
      <c r="I54" s="65">
        <f t="shared" si="6"/>
        <v>504.16976</v>
      </c>
      <c r="J54" s="66">
        <v>0</v>
      </c>
      <c r="K54" s="67">
        <f>ROUND(H54*'Leia-me'!$B$35/(1+'Leia-me'!$B$33),2)</f>
        <v>221.21</v>
      </c>
      <c r="L54" s="65">
        <f>K54*(1+'Leia-me'!$B$33)</f>
        <v>270.38498299999998</v>
      </c>
      <c r="M54" s="65">
        <f t="shared" si="7"/>
        <v>474.25526018199997</v>
      </c>
      <c r="N54" s="66">
        <f>IFERROR(M54/'Planilha Detalhada'!$M$698,0)</f>
        <v>4.2259949665906755E-5</v>
      </c>
    </row>
    <row r="55" spans="1:14" ht="24" x14ac:dyDescent="0.25">
      <c r="A55" s="48" t="s">
        <v>758</v>
      </c>
      <c r="B55" s="48" t="s">
        <v>1405</v>
      </c>
      <c r="C55" s="48" t="s">
        <v>114</v>
      </c>
      <c r="D55" s="59" t="s">
        <v>759</v>
      </c>
      <c r="E55" s="48" t="s">
        <v>1384</v>
      </c>
      <c r="F55" s="48">
        <v>17.21</v>
      </c>
      <c r="G55" s="65">
        <v>91.28</v>
      </c>
      <c r="H55" s="65">
        <v>111.57</v>
      </c>
      <c r="I55" s="65">
        <f t="shared" si="6"/>
        <v>1920.1197</v>
      </c>
      <c r="J55" s="66">
        <v>2.0000000000000001E-4</v>
      </c>
      <c r="K55" s="67">
        <f>ROUND(H55*'Leia-me'!$B$35/(1+'Leia-me'!$B$33),2)</f>
        <v>85.86</v>
      </c>
      <c r="L55" s="65">
        <f>K55*(1+'Leia-me'!$B$33)</f>
        <v>104.94667799999999</v>
      </c>
      <c r="M55" s="65">
        <f t="shared" si="7"/>
        <v>1806.13232838</v>
      </c>
      <c r="N55" s="66">
        <f>IFERROR(M55/'Planilha Detalhada'!$M$698,0)</f>
        <v>1.6094088499517018E-4</v>
      </c>
    </row>
    <row r="56" spans="1:14" ht="36" x14ac:dyDescent="0.25">
      <c r="A56" s="48" t="s">
        <v>524</v>
      </c>
      <c r="B56" s="48" t="s">
        <v>1406</v>
      </c>
      <c r="C56" s="48" t="s">
        <v>114</v>
      </c>
      <c r="D56" s="59" t="s">
        <v>525</v>
      </c>
      <c r="E56" s="48" t="s">
        <v>1322</v>
      </c>
      <c r="F56" s="48">
        <v>66.88</v>
      </c>
      <c r="G56" s="65">
        <v>98.89</v>
      </c>
      <c r="H56" s="65">
        <v>120.87</v>
      </c>
      <c r="I56" s="65">
        <f t="shared" si="6"/>
        <v>8083.7856000000002</v>
      </c>
      <c r="J56" s="66">
        <v>6.9999999999999999E-4</v>
      </c>
      <c r="K56" s="67">
        <f>ROUND(H56*'Leia-me'!$B$35/(1+'Leia-me'!$B$33),2)</f>
        <v>93.02</v>
      </c>
      <c r="L56" s="65">
        <f>K56*(1+'Leia-me'!$B$33)</f>
        <v>113.69834599999999</v>
      </c>
      <c r="M56" s="65">
        <f t="shared" si="7"/>
        <v>7604.1453804799985</v>
      </c>
      <c r="N56" s="66">
        <f>IFERROR(M56/'Planilha Detalhada'!$M$698,0)</f>
        <v>6.7759037803397407E-4</v>
      </c>
    </row>
    <row r="57" spans="1:14" x14ac:dyDescent="0.25">
      <c r="A57" s="46" t="s">
        <v>47</v>
      </c>
      <c r="B57" s="46"/>
      <c r="C57" s="46"/>
      <c r="D57" s="57" t="s">
        <v>48</v>
      </c>
      <c r="E57" s="46"/>
      <c r="F57" s="46">
        <v>1</v>
      </c>
      <c r="G57" s="61"/>
      <c r="H57" s="61"/>
      <c r="I57" s="61">
        <f>I58+I61</f>
        <v>664205.93743749987</v>
      </c>
      <c r="J57" s="62">
        <v>5.57E-2</v>
      </c>
      <c r="K57" s="61"/>
      <c r="L57" s="61"/>
      <c r="M57" s="61">
        <f>M58+M61</f>
        <v>624775.2415820437</v>
      </c>
      <c r="N57" s="62">
        <f>IFERROR(M57/'Planilha Detalhada'!$M$698,0)</f>
        <v>5.5672487958551072E-2</v>
      </c>
    </row>
    <row r="58" spans="1:14" x14ac:dyDescent="0.25">
      <c r="A58" s="47" t="s">
        <v>1407</v>
      </c>
      <c r="B58" s="47"/>
      <c r="C58" s="47"/>
      <c r="D58" s="58" t="s">
        <v>1408</v>
      </c>
      <c r="E58" s="47"/>
      <c r="F58" s="47">
        <v>1</v>
      </c>
      <c r="G58" s="63"/>
      <c r="H58" s="63"/>
      <c r="I58" s="63">
        <f>I59+I60</f>
        <v>43273.387437500001</v>
      </c>
      <c r="J58" s="64">
        <v>3.5999999999999999E-3</v>
      </c>
      <c r="K58" s="63"/>
      <c r="L58" s="63"/>
      <c r="M58" s="63">
        <f>M59+M60</f>
        <v>40703.892437043753</v>
      </c>
      <c r="N58" s="64">
        <f>IFERROR(M58/'Planilha Detalhada'!$M$698,0)</f>
        <v>3.6270434721922323E-3</v>
      </c>
    </row>
    <row r="59" spans="1:14" ht="48" x14ac:dyDescent="0.25">
      <c r="A59" s="48" t="s">
        <v>371</v>
      </c>
      <c r="B59" s="48" t="s">
        <v>1409</v>
      </c>
      <c r="C59" s="48" t="s">
        <v>120</v>
      </c>
      <c r="D59" s="59" t="s">
        <v>1410</v>
      </c>
      <c r="E59" s="48" t="s">
        <v>1360</v>
      </c>
      <c r="F59" s="48">
        <v>1</v>
      </c>
      <c r="G59" s="65">
        <v>14269.43</v>
      </c>
      <c r="H59" s="65">
        <v>17441.52</v>
      </c>
      <c r="I59" s="65">
        <f>F59*H59</f>
        <v>17441.52</v>
      </c>
      <c r="J59" s="66">
        <v>1.5E-3</v>
      </c>
      <c r="K59" s="67">
        <f>ROUND(H59*'Leia-me'!$B$35/(1+'Leia-me'!$B$33),2)</f>
        <v>13422.54</v>
      </c>
      <c r="L59" s="65">
        <f>K59*(1+'Leia-me'!$B$33)</f>
        <v>16406.370642000002</v>
      </c>
      <c r="M59" s="65">
        <f>F59*L59</f>
        <v>16406.370642000002</v>
      </c>
      <c r="N59" s="66">
        <f>IFERROR(M59/'Planilha Detalhada'!$M$698,0)</f>
        <v>1.4619392882749629E-3</v>
      </c>
    </row>
    <row r="60" spans="1:14" x14ac:dyDescent="0.25">
      <c r="A60" s="48" t="s">
        <v>305</v>
      </c>
      <c r="B60" s="48" t="s">
        <v>1411</v>
      </c>
      <c r="C60" s="48" t="s">
        <v>120</v>
      </c>
      <c r="D60" s="59" t="s">
        <v>306</v>
      </c>
      <c r="E60" s="48" t="s">
        <v>1384</v>
      </c>
      <c r="F60" s="48">
        <v>352.26875000000001</v>
      </c>
      <c r="G60" s="65">
        <v>60</v>
      </c>
      <c r="H60" s="65">
        <v>73.33</v>
      </c>
      <c r="I60" s="65">
        <f>F60*H60</f>
        <v>25831.867437500001</v>
      </c>
      <c r="J60" s="66">
        <v>2.2000000000000001E-3</v>
      </c>
      <c r="K60" s="67">
        <f>ROUND(H60*'Leia-me'!$B$35/(1+'Leia-me'!$B$33),2)</f>
        <v>56.43</v>
      </c>
      <c r="L60" s="65">
        <f>K60*(1+'Leia-me'!$B$33)</f>
        <v>68.974389000000002</v>
      </c>
      <c r="M60" s="65">
        <f>F60*L60</f>
        <v>24297.521795043751</v>
      </c>
      <c r="N60" s="66">
        <f>IFERROR(M60/'Planilha Detalhada'!$M$698,0)</f>
        <v>2.1651041839172692E-3</v>
      </c>
    </row>
    <row r="61" spans="1:14" x14ac:dyDescent="0.25">
      <c r="A61" s="47" t="s">
        <v>1412</v>
      </c>
      <c r="B61" s="47"/>
      <c r="C61" s="47"/>
      <c r="D61" s="58" t="s">
        <v>1413</v>
      </c>
      <c r="E61" s="47"/>
      <c r="F61" s="47">
        <v>1</v>
      </c>
      <c r="G61" s="63"/>
      <c r="H61" s="63"/>
      <c r="I61" s="63">
        <f>I62+I63</f>
        <v>620932.54999999993</v>
      </c>
      <c r="J61" s="64">
        <v>5.1999999999999998E-2</v>
      </c>
      <c r="K61" s="63"/>
      <c r="L61" s="63"/>
      <c r="M61" s="63">
        <f>M62+M63</f>
        <v>584071.34914499999</v>
      </c>
      <c r="N61" s="64">
        <f>IFERROR(M61/'Planilha Detalhada'!$M$698,0)</f>
        <v>5.2045444486358845E-2</v>
      </c>
    </row>
    <row r="62" spans="1:14" ht="36" x14ac:dyDescent="0.25">
      <c r="A62" s="48" t="s">
        <v>112</v>
      </c>
      <c r="B62" s="48" t="s">
        <v>1414</v>
      </c>
      <c r="C62" s="48" t="s">
        <v>114</v>
      </c>
      <c r="D62" s="59" t="s">
        <v>1415</v>
      </c>
      <c r="E62" s="48" t="s">
        <v>1371</v>
      </c>
      <c r="F62" s="48">
        <v>1795</v>
      </c>
      <c r="G62" s="65">
        <v>280.94</v>
      </c>
      <c r="H62" s="65">
        <v>343.39</v>
      </c>
      <c r="I62" s="65">
        <f>F62*H62</f>
        <v>616385.04999999993</v>
      </c>
      <c r="J62" s="66">
        <v>5.1700000000000003E-2</v>
      </c>
      <c r="K62" s="67">
        <f>ROUND(H62*'Leia-me'!$B$35/(1+'Leia-me'!$B$33),2)</f>
        <v>264.26</v>
      </c>
      <c r="L62" s="65">
        <f>K62*(1+'Leia-me'!$B$33)</f>
        <v>323.004998</v>
      </c>
      <c r="M62" s="65">
        <f>F62*L62</f>
        <v>579793.97141</v>
      </c>
      <c r="N62" s="66">
        <f>IFERROR(M62/'Planilha Detalhada'!$M$698,0)</f>
        <v>5.1664295803445344E-2</v>
      </c>
    </row>
    <row r="63" spans="1:14" ht="24" x14ac:dyDescent="0.25">
      <c r="A63" s="48" t="s">
        <v>636</v>
      </c>
      <c r="B63" s="48" t="s">
        <v>1416</v>
      </c>
      <c r="C63" s="48" t="s">
        <v>114</v>
      </c>
      <c r="D63" s="59" t="s">
        <v>637</v>
      </c>
      <c r="E63" s="48" t="s">
        <v>1360</v>
      </c>
      <c r="F63" s="48">
        <v>85</v>
      </c>
      <c r="G63" s="65">
        <v>43.77</v>
      </c>
      <c r="H63" s="65">
        <v>53.5</v>
      </c>
      <c r="I63" s="65">
        <f>F63*H63</f>
        <v>4547.5</v>
      </c>
      <c r="J63" s="66">
        <v>4.0000000000000002E-4</v>
      </c>
      <c r="K63" s="67">
        <f>ROUND(H63*'Leia-me'!$B$35/(1+'Leia-me'!$B$33),2)</f>
        <v>41.17</v>
      </c>
      <c r="L63" s="65">
        <f>K63*(1+'Leia-me'!$B$33)</f>
        <v>50.322091</v>
      </c>
      <c r="M63" s="65">
        <f>F63*L63</f>
        <v>4277.377735</v>
      </c>
      <c r="N63" s="66">
        <f>IFERROR(M63/'Planilha Detalhada'!$M$698,0)</f>
        <v>3.8114868291350357E-4</v>
      </c>
    </row>
    <row r="64" spans="1:14" x14ac:dyDescent="0.25">
      <c r="A64" s="46" t="s">
        <v>49</v>
      </c>
      <c r="B64" s="46"/>
      <c r="C64" s="46"/>
      <c r="D64" s="57" t="s">
        <v>50</v>
      </c>
      <c r="E64" s="46"/>
      <c r="F64" s="46">
        <v>1</v>
      </c>
      <c r="G64" s="61"/>
      <c r="H64" s="61"/>
      <c r="I64" s="61">
        <f>I65+I79+I86+I102+I109+I124</f>
        <v>2029945.9692000002</v>
      </c>
      <c r="J64" s="62">
        <v>0.1701</v>
      </c>
      <c r="K64" s="61"/>
      <c r="L64" s="61"/>
      <c r="M64" s="61">
        <f>M65+M79+M86+M102+M109+M124</f>
        <v>1909454.8880524808</v>
      </c>
      <c r="N64" s="62">
        <f>IFERROR(M64/'Planilha Detalhada'!$M$698,0)</f>
        <v>0.1701477542440975</v>
      </c>
    </row>
    <row r="65" spans="1:14" x14ac:dyDescent="0.25">
      <c r="A65" s="47" t="s">
        <v>1417</v>
      </c>
      <c r="B65" s="47"/>
      <c r="C65" s="47"/>
      <c r="D65" s="58" t="s">
        <v>1418</v>
      </c>
      <c r="E65" s="47"/>
      <c r="F65" s="47">
        <v>1</v>
      </c>
      <c r="G65" s="63"/>
      <c r="H65" s="63"/>
      <c r="I65" s="63">
        <f>I66+I67+I68+I69+I70+I71+I72+I73+I74+I75+I76+I77+I78</f>
        <v>281010.11375999998</v>
      </c>
      <c r="J65" s="64">
        <v>2.3599999999999999E-2</v>
      </c>
      <c r="K65" s="63"/>
      <c r="L65" s="63"/>
      <c r="M65" s="63">
        <f>M66+M67+M68+M69+M70+M71+M72+M73+M74+M75+M76+M77+M78</f>
        <v>264329.28931886301</v>
      </c>
      <c r="N65" s="64">
        <f>IFERROR(M65/'Planilha Detalhada'!$M$698,0)</f>
        <v>2.3553860968359642E-2</v>
      </c>
    </row>
    <row r="66" spans="1:14" ht="36" x14ac:dyDescent="0.25">
      <c r="A66" s="48" t="s">
        <v>734</v>
      </c>
      <c r="B66" s="48" t="s">
        <v>1419</v>
      </c>
      <c r="C66" s="48" t="s">
        <v>114</v>
      </c>
      <c r="D66" s="59" t="s">
        <v>735</v>
      </c>
      <c r="E66" s="48" t="s">
        <v>1384</v>
      </c>
      <c r="F66" s="48">
        <v>3.121</v>
      </c>
      <c r="G66" s="65">
        <v>575.45000000000005</v>
      </c>
      <c r="H66" s="65">
        <v>703.37</v>
      </c>
      <c r="I66" s="65">
        <f t="shared" ref="I66:I78" si="8">F66*H66</f>
        <v>2195.2177700000002</v>
      </c>
      <c r="J66" s="66">
        <v>2.0000000000000001E-4</v>
      </c>
      <c r="K66" s="67">
        <f>ROUND(H66*'Leia-me'!$B$35/(1+'Leia-me'!$B$33),2)</f>
        <v>541.29999999999995</v>
      </c>
      <c r="L66" s="65">
        <f>K66*(1+'Leia-me'!$B$33)</f>
        <v>661.63098999999988</v>
      </c>
      <c r="M66" s="65">
        <f t="shared" ref="M66:M78" si="9">F66*L66</f>
        <v>2064.9503197899994</v>
      </c>
      <c r="N66" s="66">
        <f>IFERROR(M66/'Planilha Detalhada'!$M$698,0)</f>
        <v>1.8400364509069394E-4</v>
      </c>
    </row>
    <row r="67" spans="1:14" ht="36" x14ac:dyDescent="0.25">
      <c r="A67" s="48" t="s">
        <v>260</v>
      </c>
      <c r="B67" s="48" t="s">
        <v>1420</v>
      </c>
      <c r="C67" s="48" t="s">
        <v>114</v>
      </c>
      <c r="D67" s="59" t="s">
        <v>261</v>
      </c>
      <c r="E67" s="48" t="s">
        <v>1322</v>
      </c>
      <c r="F67" s="48">
        <v>204.94</v>
      </c>
      <c r="G67" s="65">
        <v>165.95</v>
      </c>
      <c r="H67" s="65">
        <v>202.84</v>
      </c>
      <c r="I67" s="65">
        <f t="shared" si="8"/>
        <v>41570.029600000002</v>
      </c>
      <c r="J67" s="66">
        <v>3.5000000000000001E-3</v>
      </c>
      <c r="K67" s="67">
        <f>ROUND(H67*'Leia-me'!$B$35/(1+'Leia-me'!$B$33),2)</f>
        <v>156.1</v>
      </c>
      <c r="L67" s="65">
        <f>K67*(1+'Leia-me'!$B$33)</f>
        <v>190.80103</v>
      </c>
      <c r="M67" s="65">
        <f t="shared" si="9"/>
        <v>39102.763088200001</v>
      </c>
      <c r="N67" s="66">
        <f>IFERROR(M67/'Planilha Detalhada'!$M$698,0)</f>
        <v>3.4843699978594931E-3</v>
      </c>
    </row>
    <row r="68" spans="1:14" ht="36" x14ac:dyDescent="0.25">
      <c r="A68" s="48" t="s">
        <v>282</v>
      </c>
      <c r="B68" s="48" t="s">
        <v>1421</v>
      </c>
      <c r="C68" s="48" t="s">
        <v>114</v>
      </c>
      <c r="D68" s="59" t="s">
        <v>283</v>
      </c>
      <c r="E68" s="48" t="s">
        <v>1322</v>
      </c>
      <c r="F68" s="48">
        <v>312.59800000000001</v>
      </c>
      <c r="G68" s="65">
        <v>87.68</v>
      </c>
      <c r="H68" s="65">
        <v>107.17</v>
      </c>
      <c r="I68" s="65">
        <f t="shared" si="8"/>
        <v>33501.127660000006</v>
      </c>
      <c r="J68" s="66">
        <v>2.8E-3</v>
      </c>
      <c r="K68" s="67">
        <f>ROUND(H68*'Leia-me'!$B$35/(1+'Leia-me'!$B$33),2)</f>
        <v>82.48</v>
      </c>
      <c r="L68" s="65">
        <f>K68*(1+'Leia-me'!$B$33)</f>
        <v>100.815304</v>
      </c>
      <c r="M68" s="65">
        <f t="shared" si="9"/>
        <v>31514.662399792</v>
      </c>
      <c r="N68" s="66">
        <f>IFERROR(M68/'Planilha Detalhada'!$M$698,0)</f>
        <v>2.8082093306506712E-3</v>
      </c>
    </row>
    <row r="69" spans="1:14" ht="24" x14ac:dyDescent="0.25">
      <c r="A69" s="48" t="s">
        <v>1146</v>
      </c>
      <c r="B69" s="48" t="s">
        <v>1422</v>
      </c>
      <c r="C69" s="48" t="s">
        <v>114</v>
      </c>
      <c r="D69" s="59" t="s">
        <v>1147</v>
      </c>
      <c r="E69" s="48" t="s">
        <v>1423</v>
      </c>
      <c r="F69" s="48">
        <v>4.774</v>
      </c>
      <c r="G69" s="65">
        <v>18.12</v>
      </c>
      <c r="H69" s="65">
        <v>22.14</v>
      </c>
      <c r="I69" s="65">
        <f t="shared" si="8"/>
        <v>105.69636</v>
      </c>
      <c r="J69" s="66">
        <v>0</v>
      </c>
      <c r="K69" s="67">
        <f>ROUND(H69*'Leia-me'!$B$35/(1+'Leia-me'!$B$33),2)</f>
        <v>17.04</v>
      </c>
      <c r="L69" s="65">
        <f>K69*(1+'Leia-me'!$B$33)</f>
        <v>20.827991999999998</v>
      </c>
      <c r="M69" s="65">
        <f t="shared" si="9"/>
        <v>99.432833807999998</v>
      </c>
      <c r="N69" s="66">
        <f>IFERROR(M69/'Planilha Detalhada'!$M$698,0)</f>
        <v>8.8602634586530123E-6</v>
      </c>
    </row>
    <row r="70" spans="1:14" ht="24" x14ac:dyDescent="0.25">
      <c r="A70" s="48" t="s">
        <v>280</v>
      </c>
      <c r="B70" s="48" t="s">
        <v>1424</v>
      </c>
      <c r="C70" s="48" t="s">
        <v>114</v>
      </c>
      <c r="D70" s="59" t="s">
        <v>281</v>
      </c>
      <c r="E70" s="48" t="s">
        <v>1423</v>
      </c>
      <c r="F70" s="48">
        <v>1839.22</v>
      </c>
      <c r="G70" s="65">
        <v>15.47</v>
      </c>
      <c r="H70" s="65">
        <v>18.899999999999999</v>
      </c>
      <c r="I70" s="65">
        <f t="shared" si="8"/>
        <v>34761.257999999994</v>
      </c>
      <c r="J70" s="66">
        <v>2.8999999999999998E-3</v>
      </c>
      <c r="K70" s="67">
        <f>ROUND(H70*'Leia-me'!$B$35/(1+'Leia-me'!$B$33),2)</f>
        <v>14.54</v>
      </c>
      <c r="L70" s="65">
        <f>K70*(1+'Leia-me'!$B$33)</f>
        <v>17.772241999999999</v>
      </c>
      <c r="M70" s="65">
        <f t="shared" si="9"/>
        <v>32687.062931239998</v>
      </c>
      <c r="N70" s="66">
        <f>IFERROR(M70/'Planilha Detalhada'!$M$698,0)</f>
        <v>2.9126796267276429E-3</v>
      </c>
    </row>
    <row r="71" spans="1:14" ht="36" x14ac:dyDescent="0.25">
      <c r="A71" s="48" t="s">
        <v>622</v>
      </c>
      <c r="B71" s="48" t="s">
        <v>1425</v>
      </c>
      <c r="C71" s="48" t="s">
        <v>114</v>
      </c>
      <c r="D71" s="59" t="s">
        <v>623</v>
      </c>
      <c r="E71" s="48" t="s">
        <v>1423</v>
      </c>
      <c r="F71" s="48">
        <v>353.91</v>
      </c>
      <c r="G71" s="65">
        <v>11.45</v>
      </c>
      <c r="H71" s="65">
        <v>13.99</v>
      </c>
      <c r="I71" s="65">
        <f t="shared" si="8"/>
        <v>4951.2009000000007</v>
      </c>
      <c r="J71" s="66">
        <v>4.0000000000000002E-4</v>
      </c>
      <c r="K71" s="67">
        <f>ROUND(H71*'Leia-me'!$B$35/(1+'Leia-me'!$B$33),2)</f>
        <v>10.77</v>
      </c>
      <c r="L71" s="65">
        <f>K71*(1+'Leia-me'!$B$33)</f>
        <v>13.164171</v>
      </c>
      <c r="M71" s="65">
        <f t="shared" si="9"/>
        <v>4658.9317586100005</v>
      </c>
      <c r="N71" s="66">
        <f>IFERROR(M71/'Planilha Detalhada'!$M$698,0)</f>
        <v>4.1514820845676249E-4</v>
      </c>
    </row>
    <row r="72" spans="1:14" ht="36" x14ac:dyDescent="0.25">
      <c r="A72" s="48" t="s">
        <v>519</v>
      </c>
      <c r="B72" s="48" t="s">
        <v>1426</v>
      </c>
      <c r="C72" s="48" t="s">
        <v>114</v>
      </c>
      <c r="D72" s="59" t="s">
        <v>520</v>
      </c>
      <c r="E72" s="48" t="s">
        <v>1423</v>
      </c>
      <c r="F72" s="48">
        <v>346.74599999999998</v>
      </c>
      <c r="G72" s="65">
        <v>19.71</v>
      </c>
      <c r="H72" s="65">
        <v>24.09</v>
      </c>
      <c r="I72" s="65">
        <f t="shared" si="8"/>
        <v>8353.1111399999991</v>
      </c>
      <c r="J72" s="66">
        <v>6.9999999999999999E-4</v>
      </c>
      <c r="K72" s="67">
        <f>ROUND(H72*'Leia-me'!$B$35/(1+'Leia-me'!$B$33),2)</f>
        <v>18.54</v>
      </c>
      <c r="L72" s="65">
        <f>K72*(1+'Leia-me'!$B$33)</f>
        <v>22.661441999999997</v>
      </c>
      <c r="M72" s="65">
        <f t="shared" si="9"/>
        <v>7857.7643677319984</v>
      </c>
      <c r="N72" s="66">
        <f>IFERROR(M72/'Planilha Detalhada'!$M$698,0)</f>
        <v>7.001898651360774E-4</v>
      </c>
    </row>
    <row r="73" spans="1:14" ht="36" x14ac:dyDescent="0.25">
      <c r="A73" s="48" t="s">
        <v>447</v>
      </c>
      <c r="B73" s="48" t="s">
        <v>1427</v>
      </c>
      <c r="C73" s="48" t="s">
        <v>114</v>
      </c>
      <c r="D73" s="59" t="s">
        <v>448</v>
      </c>
      <c r="E73" s="48" t="s">
        <v>1423</v>
      </c>
      <c r="F73" s="48">
        <v>666.88400000000001</v>
      </c>
      <c r="G73" s="65">
        <v>15.59</v>
      </c>
      <c r="H73" s="65">
        <v>19.05</v>
      </c>
      <c r="I73" s="65">
        <f t="shared" si="8"/>
        <v>12704.140200000002</v>
      </c>
      <c r="J73" s="66">
        <v>1.1000000000000001E-3</v>
      </c>
      <c r="K73" s="67">
        <f>ROUND(H73*'Leia-me'!$B$35/(1+'Leia-me'!$B$33),2)</f>
        <v>14.66</v>
      </c>
      <c r="L73" s="65">
        <f>K73*(1+'Leia-me'!$B$33)</f>
        <v>17.918917999999998</v>
      </c>
      <c r="M73" s="65">
        <f t="shared" si="9"/>
        <v>11949.839711511999</v>
      </c>
      <c r="N73" s="66">
        <f>IFERROR(M73/'Planilha Detalhada'!$M$698,0)</f>
        <v>1.0648266179068891E-3</v>
      </c>
    </row>
    <row r="74" spans="1:14" ht="36" x14ac:dyDescent="0.25">
      <c r="A74" s="48" t="s">
        <v>921</v>
      </c>
      <c r="B74" s="48" t="s">
        <v>1428</v>
      </c>
      <c r="C74" s="48" t="s">
        <v>114</v>
      </c>
      <c r="D74" s="59" t="s">
        <v>922</v>
      </c>
      <c r="E74" s="48" t="s">
        <v>1423</v>
      </c>
      <c r="F74" s="48">
        <v>40.027000000000001</v>
      </c>
      <c r="G74" s="65">
        <v>13.64</v>
      </c>
      <c r="H74" s="65">
        <v>16.670000000000002</v>
      </c>
      <c r="I74" s="65">
        <f t="shared" si="8"/>
        <v>667.25009000000011</v>
      </c>
      <c r="J74" s="66">
        <v>1E-4</v>
      </c>
      <c r="K74" s="67">
        <f>ROUND(H74*'Leia-me'!$B$35/(1+'Leia-me'!$B$33),2)</f>
        <v>12.83</v>
      </c>
      <c r="L74" s="65">
        <f>K74*(1+'Leia-me'!$B$33)</f>
        <v>15.682108999999999</v>
      </c>
      <c r="M74" s="65">
        <f t="shared" si="9"/>
        <v>627.707776943</v>
      </c>
      <c r="N74" s="66">
        <f>IFERROR(M74/'Planilha Detalhada'!$M$698,0)</f>
        <v>5.5933800393335554E-5</v>
      </c>
    </row>
    <row r="75" spans="1:14" ht="36" x14ac:dyDescent="0.25">
      <c r="A75" s="48" t="s">
        <v>1092</v>
      </c>
      <c r="B75" s="48" t="s">
        <v>1425</v>
      </c>
      <c r="C75" s="48" t="s">
        <v>114</v>
      </c>
      <c r="D75" s="59" t="s">
        <v>623</v>
      </c>
      <c r="E75" s="48" t="s">
        <v>1423</v>
      </c>
      <c r="F75" s="48">
        <v>12.164999999999999</v>
      </c>
      <c r="G75" s="65">
        <v>11.45</v>
      </c>
      <c r="H75" s="65">
        <v>13.99</v>
      </c>
      <c r="I75" s="65">
        <f t="shared" si="8"/>
        <v>170.18834999999999</v>
      </c>
      <c r="J75" s="66">
        <v>0</v>
      </c>
      <c r="K75" s="67">
        <f>ROUND(H75*'Leia-me'!$B$35/(1+'Leia-me'!$B$33),2)</f>
        <v>10.77</v>
      </c>
      <c r="L75" s="65">
        <f>K75*(1+'Leia-me'!$B$33)</f>
        <v>13.164171</v>
      </c>
      <c r="M75" s="65">
        <f t="shared" si="9"/>
        <v>160.14214021499998</v>
      </c>
      <c r="N75" s="66">
        <f>IFERROR(M75/'Planilha Detalhada'!$M$698,0)</f>
        <v>1.4269949862610592E-5</v>
      </c>
    </row>
    <row r="76" spans="1:14" ht="36" x14ac:dyDescent="0.25">
      <c r="A76" s="48" t="s">
        <v>232</v>
      </c>
      <c r="B76" s="48" t="s">
        <v>1429</v>
      </c>
      <c r="C76" s="48" t="s">
        <v>114</v>
      </c>
      <c r="D76" s="59" t="s">
        <v>233</v>
      </c>
      <c r="E76" s="48" t="s">
        <v>1384</v>
      </c>
      <c r="F76" s="48">
        <v>63.536999999999999</v>
      </c>
      <c r="G76" s="65">
        <v>735.94</v>
      </c>
      <c r="H76" s="65">
        <v>899.53</v>
      </c>
      <c r="I76" s="65">
        <f t="shared" si="8"/>
        <v>57153.437610000001</v>
      </c>
      <c r="J76" s="66">
        <v>4.7999999999999996E-3</v>
      </c>
      <c r="K76" s="67">
        <f>ROUND(H76*'Leia-me'!$B$35/(1+'Leia-me'!$B$33),2)</f>
        <v>692.25</v>
      </c>
      <c r="L76" s="65">
        <f>K76*(1+'Leia-me'!$B$33)</f>
        <v>846.13717499999996</v>
      </c>
      <c r="M76" s="65">
        <f t="shared" si="9"/>
        <v>53761.017687975</v>
      </c>
      <c r="N76" s="66">
        <f>IFERROR(M76/'Planilha Detalhada'!$M$698,0)</f>
        <v>4.7905381178268182E-3</v>
      </c>
    </row>
    <row r="77" spans="1:14" ht="24" x14ac:dyDescent="0.25">
      <c r="A77" s="48" t="s">
        <v>276</v>
      </c>
      <c r="B77" s="48" t="s">
        <v>1430</v>
      </c>
      <c r="C77" s="48" t="s">
        <v>114</v>
      </c>
      <c r="D77" s="59" t="s">
        <v>277</v>
      </c>
      <c r="E77" s="48" t="s">
        <v>1322</v>
      </c>
      <c r="F77" s="48">
        <v>517.53800000000001</v>
      </c>
      <c r="G77" s="65">
        <v>58.47</v>
      </c>
      <c r="H77" s="65">
        <v>71.459999999999994</v>
      </c>
      <c r="I77" s="65">
        <f t="shared" si="8"/>
        <v>36983.265479999995</v>
      </c>
      <c r="J77" s="66">
        <v>3.0999999999999999E-3</v>
      </c>
      <c r="K77" s="67">
        <f>ROUND(H77*'Leia-me'!$B$35/(1+'Leia-me'!$B$33),2)</f>
        <v>54.99</v>
      </c>
      <c r="L77" s="65">
        <f>K77*(1+'Leia-me'!$B$33)</f>
        <v>67.214276999999996</v>
      </c>
      <c r="M77" s="65">
        <f t="shared" si="9"/>
        <v>34785.942490025998</v>
      </c>
      <c r="N77" s="66">
        <f>IFERROR(M77/'Planilha Detalhada'!$M$698,0)</f>
        <v>3.099706639301121E-3</v>
      </c>
    </row>
    <row r="78" spans="1:14" ht="36" x14ac:dyDescent="0.25">
      <c r="A78" s="48" t="s">
        <v>244</v>
      </c>
      <c r="B78" s="48" t="s">
        <v>1431</v>
      </c>
      <c r="C78" s="48" t="s">
        <v>120</v>
      </c>
      <c r="D78" s="59" t="s">
        <v>245</v>
      </c>
      <c r="E78" s="48" t="s">
        <v>1423</v>
      </c>
      <c r="F78" s="48">
        <v>1270.74</v>
      </c>
      <c r="G78" s="65">
        <v>30.84</v>
      </c>
      <c r="H78" s="65">
        <v>37.69</v>
      </c>
      <c r="I78" s="65">
        <f t="shared" si="8"/>
        <v>47894.190599999994</v>
      </c>
      <c r="J78" s="66">
        <v>4.0000000000000001E-3</v>
      </c>
      <c r="K78" s="67">
        <f>ROUND(H78*'Leia-me'!$B$35/(1+'Leia-me'!$B$33),2)</f>
        <v>29.01</v>
      </c>
      <c r="L78" s="65">
        <f>K78*(1+'Leia-me'!$B$33)</f>
        <v>35.458922999999999</v>
      </c>
      <c r="M78" s="65">
        <f t="shared" si="9"/>
        <v>45059.071813019997</v>
      </c>
      <c r="N78" s="66">
        <f>IFERROR(M78/'Planilha Detalhada'!$M$698,0)</f>
        <v>4.0151249056888695E-3</v>
      </c>
    </row>
    <row r="79" spans="1:14" x14ac:dyDescent="0.25">
      <c r="A79" s="47" t="s">
        <v>1432</v>
      </c>
      <c r="B79" s="47"/>
      <c r="C79" s="47"/>
      <c r="D79" s="58" t="s">
        <v>1433</v>
      </c>
      <c r="E79" s="47"/>
      <c r="F79" s="47">
        <v>1</v>
      </c>
      <c r="G79" s="63"/>
      <c r="H79" s="63"/>
      <c r="I79" s="63">
        <f>I80+I81+I82+I83+I84+I85</f>
        <v>198166.76846000002</v>
      </c>
      <c r="J79" s="64">
        <v>1.66E-2</v>
      </c>
      <c r="K79" s="63"/>
      <c r="L79" s="63"/>
      <c r="M79" s="63">
        <f>M80+M81+M82+M83+M84+M85</f>
        <v>186404.935094085</v>
      </c>
      <c r="N79" s="64">
        <f>IFERROR(M79/'Planilha Detalhada'!$M$698,0)</f>
        <v>1.6610175649985615E-2</v>
      </c>
    </row>
    <row r="80" spans="1:14" ht="48" x14ac:dyDescent="0.25">
      <c r="A80" s="48" t="s">
        <v>193</v>
      </c>
      <c r="B80" s="48" t="s">
        <v>1434</v>
      </c>
      <c r="C80" s="48" t="s">
        <v>114</v>
      </c>
      <c r="D80" s="59" t="s">
        <v>1435</v>
      </c>
      <c r="E80" s="48" t="s">
        <v>1322</v>
      </c>
      <c r="F80" s="48">
        <v>680.04700000000003</v>
      </c>
      <c r="G80" s="65">
        <v>111.46</v>
      </c>
      <c r="H80" s="65">
        <v>136.22999999999999</v>
      </c>
      <c r="I80" s="65">
        <f t="shared" ref="I80:I85" si="10">F80*H80</f>
        <v>92642.802809999994</v>
      </c>
      <c r="J80" s="66">
        <v>7.7999999999999996E-3</v>
      </c>
      <c r="K80" s="67">
        <f>ROUND(H80*'Leia-me'!$B$35/(1+'Leia-me'!$B$33),2)</f>
        <v>104.84</v>
      </c>
      <c r="L80" s="65">
        <f>K80*(1+'Leia-me'!$B$33)</f>
        <v>128.14593199999999</v>
      </c>
      <c r="M80" s="65">
        <f t="shared" ref="M80:M85" si="11">F80*L80</f>
        <v>87145.256618803993</v>
      </c>
      <c r="N80" s="66">
        <f>IFERROR(M80/'Planilha Detalhada'!$M$698,0)</f>
        <v>7.7653417210805263E-3</v>
      </c>
    </row>
    <row r="81" spans="1:14" ht="36" x14ac:dyDescent="0.25">
      <c r="A81" s="48" t="s">
        <v>314</v>
      </c>
      <c r="B81" s="48" t="s">
        <v>1436</v>
      </c>
      <c r="C81" s="48" t="s">
        <v>114</v>
      </c>
      <c r="D81" s="59" t="s">
        <v>273</v>
      </c>
      <c r="E81" s="48" t="s">
        <v>1423</v>
      </c>
      <c r="F81" s="48">
        <v>1252.8889999999999</v>
      </c>
      <c r="G81" s="65">
        <v>15.9</v>
      </c>
      <c r="H81" s="65">
        <v>19.43</v>
      </c>
      <c r="I81" s="65">
        <f t="shared" si="10"/>
        <v>24343.633269999998</v>
      </c>
      <c r="J81" s="66">
        <v>2E-3</v>
      </c>
      <c r="K81" s="67">
        <f>ROUND(H81*'Leia-me'!$B$35/(1+'Leia-me'!$B$33),2)</f>
        <v>14.95</v>
      </c>
      <c r="L81" s="65">
        <f>K81*(1+'Leia-me'!$B$33)</f>
        <v>18.273384999999998</v>
      </c>
      <c r="M81" s="65">
        <f t="shared" si="11"/>
        <v>22894.523059264997</v>
      </c>
      <c r="N81" s="66">
        <f>IFERROR(M81/'Planilha Detalhada'!$M$698,0)</f>
        <v>2.0400857372423974E-3</v>
      </c>
    </row>
    <row r="82" spans="1:14" ht="36" x14ac:dyDescent="0.25">
      <c r="A82" s="48" t="s">
        <v>952</v>
      </c>
      <c r="B82" s="48" t="s">
        <v>1437</v>
      </c>
      <c r="C82" s="48" t="s">
        <v>114</v>
      </c>
      <c r="D82" s="59" t="s">
        <v>507</v>
      </c>
      <c r="E82" s="48" t="s">
        <v>1423</v>
      </c>
      <c r="F82" s="48">
        <v>33.081000000000003</v>
      </c>
      <c r="G82" s="65">
        <v>14.23</v>
      </c>
      <c r="H82" s="65">
        <v>17.39</v>
      </c>
      <c r="I82" s="65">
        <f t="shared" si="10"/>
        <v>575.27859000000012</v>
      </c>
      <c r="J82" s="66">
        <v>0</v>
      </c>
      <c r="K82" s="67">
        <f>ROUND(H82*'Leia-me'!$B$35/(1+'Leia-me'!$B$33),2)</f>
        <v>13.38</v>
      </c>
      <c r="L82" s="65">
        <f>K82*(1+'Leia-me'!$B$33)</f>
        <v>16.354374</v>
      </c>
      <c r="M82" s="65">
        <f t="shared" si="11"/>
        <v>541.01904629400008</v>
      </c>
      <c r="N82" s="66">
        <f>IFERROR(M82/'Planilha Detalhada'!$M$698,0)</f>
        <v>4.820913879986752E-5</v>
      </c>
    </row>
    <row r="83" spans="1:14" ht="36" x14ac:dyDescent="0.25">
      <c r="A83" s="48" t="s">
        <v>300</v>
      </c>
      <c r="B83" s="48" t="s">
        <v>1438</v>
      </c>
      <c r="C83" s="48" t="s">
        <v>114</v>
      </c>
      <c r="D83" s="59" t="s">
        <v>253</v>
      </c>
      <c r="E83" s="48" t="s">
        <v>1423</v>
      </c>
      <c r="F83" s="48">
        <v>2033.6669999999999</v>
      </c>
      <c r="G83" s="65">
        <v>11.19</v>
      </c>
      <c r="H83" s="65">
        <v>13.67</v>
      </c>
      <c r="I83" s="65">
        <f t="shared" si="10"/>
        <v>27800.227889999998</v>
      </c>
      <c r="J83" s="66">
        <v>2.3E-3</v>
      </c>
      <c r="K83" s="67">
        <f>ROUND(H83*'Leia-me'!$B$35/(1+'Leia-me'!$B$33),2)</f>
        <v>10.52</v>
      </c>
      <c r="L83" s="65">
        <f>K83*(1+'Leia-me'!$B$33)</f>
        <v>12.858595999999999</v>
      </c>
      <c r="M83" s="65">
        <f t="shared" si="11"/>
        <v>26150.102351531998</v>
      </c>
      <c r="N83" s="66">
        <f>IFERROR(M83/'Planilha Detalhada'!$M$698,0)</f>
        <v>2.3301839787922621E-3</v>
      </c>
    </row>
    <row r="84" spans="1:14" ht="36" x14ac:dyDescent="0.25">
      <c r="A84" s="48" t="s">
        <v>523</v>
      </c>
      <c r="B84" s="48" t="s">
        <v>1439</v>
      </c>
      <c r="C84" s="48" t="s">
        <v>114</v>
      </c>
      <c r="D84" s="59" t="s">
        <v>356</v>
      </c>
      <c r="E84" s="48" t="s">
        <v>1423</v>
      </c>
      <c r="F84" s="48">
        <v>718.09900000000005</v>
      </c>
      <c r="G84" s="65">
        <v>9.25</v>
      </c>
      <c r="H84" s="65">
        <v>11.3</v>
      </c>
      <c r="I84" s="65">
        <f t="shared" si="10"/>
        <v>8114.5187000000014</v>
      </c>
      <c r="J84" s="66">
        <v>6.9999999999999999E-4</v>
      </c>
      <c r="K84" s="67">
        <f>ROUND(H84*'Leia-me'!$B$35/(1+'Leia-me'!$B$33),2)</f>
        <v>8.6999999999999993</v>
      </c>
      <c r="L84" s="65">
        <f>K84*(1+'Leia-me'!$B$33)</f>
        <v>10.634009999999998</v>
      </c>
      <c r="M84" s="65">
        <f t="shared" si="11"/>
        <v>7636.2719469899994</v>
      </c>
      <c r="N84" s="66">
        <f>IFERROR(M84/'Planilha Detalhada'!$M$698,0)</f>
        <v>6.8045311293148483E-4</v>
      </c>
    </row>
    <row r="85" spans="1:14" ht="36" x14ac:dyDescent="0.25">
      <c r="A85" s="48" t="s">
        <v>256</v>
      </c>
      <c r="B85" s="48"/>
      <c r="C85" s="48"/>
      <c r="D85" s="59" t="s">
        <v>257</v>
      </c>
      <c r="E85" s="48" t="s">
        <v>1384</v>
      </c>
      <c r="F85" s="48">
        <v>52.64</v>
      </c>
      <c r="G85" s="65">
        <v>694.58</v>
      </c>
      <c r="H85" s="65">
        <v>848.98</v>
      </c>
      <c r="I85" s="65">
        <f t="shared" si="10"/>
        <v>44690.307200000003</v>
      </c>
      <c r="J85" s="66">
        <v>3.7000000000000002E-3</v>
      </c>
      <c r="K85" s="67">
        <f>ROUND(H85*'Leia-me'!$B$35/(1+'Leia-me'!$B$33),2)</f>
        <v>653.35</v>
      </c>
      <c r="L85" s="65">
        <f>K85*(1+'Leia-me'!$B$33)</f>
        <v>798.58970499999998</v>
      </c>
      <c r="M85" s="65">
        <f t="shared" si="11"/>
        <v>42037.762071199999</v>
      </c>
      <c r="N85" s="66">
        <f>IFERROR(M85/'Planilha Detalhada'!$M$698,0)</f>
        <v>3.7459019611390753E-3</v>
      </c>
    </row>
    <row r="86" spans="1:14" x14ac:dyDescent="0.25">
      <c r="A86" s="47" t="s">
        <v>1440</v>
      </c>
      <c r="B86" s="47"/>
      <c r="C86" s="47"/>
      <c r="D86" s="58" t="s">
        <v>1441</v>
      </c>
      <c r="E86" s="47"/>
      <c r="F86" s="47">
        <v>1</v>
      </c>
      <c r="G86" s="63"/>
      <c r="H86" s="63"/>
      <c r="I86" s="63">
        <f>I87+I88+I89+I90+I91+I92+I93+I94+I95+I96+I97+I98+I99+I100+I101</f>
        <v>1228630.67863</v>
      </c>
      <c r="J86" s="64">
        <v>0.10299999999999999</v>
      </c>
      <c r="K86" s="63"/>
      <c r="L86" s="63"/>
      <c r="M86" s="63">
        <f>M87+M88+M89+M90+M91+M92+M93+M94+M95+M96+M97+M98+M99+M100+M101</f>
        <v>1155701.9415480788</v>
      </c>
      <c r="N86" s="64">
        <f>IFERROR(M86/'Planilha Detalhada'!$M$698,0)</f>
        <v>0.10298231770770395</v>
      </c>
    </row>
    <row r="87" spans="1:14" ht="36" x14ac:dyDescent="0.25">
      <c r="A87" s="48" t="s">
        <v>121</v>
      </c>
      <c r="B87" s="48" t="s">
        <v>1442</v>
      </c>
      <c r="C87" s="48" t="s">
        <v>114</v>
      </c>
      <c r="D87" s="59" t="s">
        <v>1443</v>
      </c>
      <c r="E87" s="48" t="s">
        <v>1322</v>
      </c>
      <c r="F87" s="48">
        <v>1460.3979999999999</v>
      </c>
      <c r="G87" s="65">
        <v>151.43</v>
      </c>
      <c r="H87" s="65">
        <v>185.09</v>
      </c>
      <c r="I87" s="65">
        <f t="shared" ref="I87:I101" si="12">F87*H87</f>
        <v>270305.06581999996</v>
      </c>
      <c r="J87" s="66">
        <v>2.2700000000000001E-2</v>
      </c>
      <c r="K87" s="67">
        <f>ROUND(H87*'Leia-me'!$B$35/(1+'Leia-me'!$B$33),2)</f>
        <v>142.44</v>
      </c>
      <c r="L87" s="65">
        <f>K87*(1+'Leia-me'!$B$33)</f>
        <v>174.104412</v>
      </c>
      <c r="M87" s="65">
        <f t="shared" ref="M87:M101" si="13">F87*L87</f>
        <v>254261.73507597597</v>
      </c>
      <c r="N87" s="66">
        <f>IFERROR(M87/'Planilha Detalhada'!$M$698,0)</f>
        <v>2.2656761091386382E-2</v>
      </c>
    </row>
    <row r="88" spans="1:14" ht="36" x14ac:dyDescent="0.25">
      <c r="A88" s="48" t="s">
        <v>129</v>
      </c>
      <c r="B88" s="48" t="s">
        <v>1444</v>
      </c>
      <c r="C88" s="48" t="s">
        <v>114</v>
      </c>
      <c r="D88" s="59" t="s">
        <v>130</v>
      </c>
      <c r="E88" s="48" t="s">
        <v>1322</v>
      </c>
      <c r="F88" s="48">
        <v>2614.143</v>
      </c>
      <c r="G88" s="65">
        <v>77.180000000000007</v>
      </c>
      <c r="H88" s="65">
        <v>94.33</v>
      </c>
      <c r="I88" s="65">
        <f t="shared" si="12"/>
        <v>246592.10918999999</v>
      </c>
      <c r="J88" s="66">
        <v>2.07E-2</v>
      </c>
      <c r="K88" s="67">
        <f>ROUND(H88*'Leia-me'!$B$35/(1+'Leia-me'!$B$33),2)</f>
        <v>72.59</v>
      </c>
      <c r="L88" s="65">
        <f>K88*(1+'Leia-me'!$B$33)</f>
        <v>88.726757000000006</v>
      </c>
      <c r="M88" s="65">
        <f t="shared" si="13"/>
        <v>231944.43072425103</v>
      </c>
      <c r="N88" s="66">
        <f>IFERROR(M88/'Planilha Detalhada'!$M$698,0)</f>
        <v>2.0668110173269662E-2</v>
      </c>
    </row>
    <row r="89" spans="1:14" ht="36" x14ac:dyDescent="0.25">
      <c r="A89" s="48" t="s">
        <v>151</v>
      </c>
      <c r="B89" s="48" t="s">
        <v>1445</v>
      </c>
      <c r="C89" s="48" t="s">
        <v>114</v>
      </c>
      <c r="D89" s="59" t="s">
        <v>152</v>
      </c>
      <c r="E89" s="48" t="s">
        <v>1384</v>
      </c>
      <c r="F89" s="48">
        <v>5400.143</v>
      </c>
      <c r="G89" s="65">
        <v>21.2</v>
      </c>
      <c r="H89" s="65">
        <v>25.91</v>
      </c>
      <c r="I89" s="65">
        <f t="shared" si="12"/>
        <v>139917.70512999999</v>
      </c>
      <c r="J89" s="66">
        <v>1.17E-2</v>
      </c>
      <c r="K89" s="67">
        <f>ROUND(H89*'Leia-me'!$B$35/(1+'Leia-me'!$B$33),2)</f>
        <v>19.940000000000001</v>
      </c>
      <c r="L89" s="65">
        <f>K89*(1+'Leia-me'!$B$33)</f>
        <v>24.372662000000002</v>
      </c>
      <c r="M89" s="65">
        <f t="shared" si="13"/>
        <v>131615.86009066601</v>
      </c>
      <c r="N89" s="66">
        <f>IFERROR(M89/'Planilha Detalhada'!$M$698,0)</f>
        <v>1.1728029375008029E-2</v>
      </c>
    </row>
    <row r="90" spans="1:14" ht="36" x14ac:dyDescent="0.25">
      <c r="A90" s="48" t="s">
        <v>272</v>
      </c>
      <c r="B90" s="48" t="s">
        <v>1436</v>
      </c>
      <c r="C90" s="48" t="s">
        <v>114</v>
      </c>
      <c r="D90" s="59" t="s">
        <v>273</v>
      </c>
      <c r="E90" s="48" t="s">
        <v>1423</v>
      </c>
      <c r="F90" s="48">
        <v>1954.125</v>
      </c>
      <c r="G90" s="65">
        <v>15.9</v>
      </c>
      <c r="H90" s="65">
        <v>19.43</v>
      </c>
      <c r="I90" s="65">
        <f t="shared" si="12"/>
        <v>37968.64875</v>
      </c>
      <c r="J90" s="66">
        <v>3.2000000000000002E-3</v>
      </c>
      <c r="K90" s="67">
        <f>ROUND(H90*'Leia-me'!$B$35/(1+'Leia-me'!$B$33),2)</f>
        <v>14.95</v>
      </c>
      <c r="L90" s="65">
        <f>K90*(1+'Leia-me'!$B$33)</f>
        <v>18.273384999999998</v>
      </c>
      <c r="M90" s="65">
        <f t="shared" si="13"/>
        <v>35708.478463124993</v>
      </c>
      <c r="N90" s="66">
        <f>IFERROR(M90/'Planilha Detalhada'!$M$698,0)</f>
        <v>3.1819119980212129E-3</v>
      </c>
    </row>
    <row r="91" spans="1:14" ht="36" x14ac:dyDescent="0.25">
      <c r="A91" s="48" t="s">
        <v>506</v>
      </c>
      <c r="B91" s="48" t="s">
        <v>1437</v>
      </c>
      <c r="C91" s="48" t="s">
        <v>114</v>
      </c>
      <c r="D91" s="59" t="s">
        <v>507</v>
      </c>
      <c r="E91" s="48" t="s">
        <v>1423</v>
      </c>
      <c r="F91" s="48">
        <v>525.41700000000003</v>
      </c>
      <c r="G91" s="65">
        <v>14.23</v>
      </c>
      <c r="H91" s="65">
        <v>17.39</v>
      </c>
      <c r="I91" s="65">
        <f t="shared" si="12"/>
        <v>9137.0016300000007</v>
      </c>
      <c r="J91" s="66">
        <v>8.0000000000000004E-4</v>
      </c>
      <c r="K91" s="67">
        <f>ROUND(H91*'Leia-me'!$B$35/(1+'Leia-me'!$B$33),2)</f>
        <v>13.38</v>
      </c>
      <c r="L91" s="65">
        <f>K91*(1+'Leia-me'!$B$33)</f>
        <v>16.354374</v>
      </c>
      <c r="M91" s="65">
        <f t="shared" si="13"/>
        <v>8592.8661239579997</v>
      </c>
      <c r="N91" s="66">
        <f>IFERROR(M91/'Planilha Detalhada'!$M$698,0)</f>
        <v>7.656933309395117E-4</v>
      </c>
    </row>
    <row r="92" spans="1:14" ht="36" x14ac:dyDescent="0.25">
      <c r="A92" s="48" t="s">
        <v>410</v>
      </c>
      <c r="B92" s="48" t="s">
        <v>1446</v>
      </c>
      <c r="C92" s="48" t="s">
        <v>114</v>
      </c>
      <c r="D92" s="59" t="s">
        <v>411</v>
      </c>
      <c r="E92" s="48" t="s">
        <v>1423</v>
      </c>
      <c r="F92" s="48">
        <v>895.10400000000004</v>
      </c>
      <c r="G92" s="65">
        <v>12.83</v>
      </c>
      <c r="H92" s="65">
        <v>15.68</v>
      </c>
      <c r="I92" s="65">
        <f t="shared" si="12"/>
        <v>14035.23072</v>
      </c>
      <c r="J92" s="66">
        <v>1.1999999999999999E-3</v>
      </c>
      <c r="K92" s="67">
        <f>ROUND(H92*'Leia-me'!$B$35/(1+'Leia-me'!$B$33),2)</f>
        <v>12.07</v>
      </c>
      <c r="L92" s="65">
        <f>K92*(1+'Leia-me'!$B$33)</f>
        <v>14.753161</v>
      </c>
      <c r="M92" s="65">
        <f t="shared" si="13"/>
        <v>13205.613423744</v>
      </c>
      <c r="N92" s="66">
        <f>IFERROR(M92/'Planilha Detalhada'!$M$698,0)</f>
        <v>1.1767261334764741E-3</v>
      </c>
    </row>
    <row r="93" spans="1:14" ht="36" x14ac:dyDescent="0.25">
      <c r="A93" s="48" t="s">
        <v>252</v>
      </c>
      <c r="B93" s="48" t="s">
        <v>1438</v>
      </c>
      <c r="C93" s="48" t="s">
        <v>114</v>
      </c>
      <c r="D93" s="59" t="s">
        <v>253</v>
      </c>
      <c r="E93" s="48" t="s">
        <v>1423</v>
      </c>
      <c r="F93" s="48">
        <v>3357.0189999999998</v>
      </c>
      <c r="G93" s="65">
        <v>11.19</v>
      </c>
      <c r="H93" s="65">
        <v>13.67</v>
      </c>
      <c r="I93" s="65">
        <f t="shared" si="12"/>
        <v>45890.44973</v>
      </c>
      <c r="J93" s="66">
        <v>3.8E-3</v>
      </c>
      <c r="K93" s="67">
        <f>ROUND(H93*'Leia-me'!$B$35/(1+'Leia-me'!$B$33),2)</f>
        <v>10.52</v>
      </c>
      <c r="L93" s="65">
        <f>K93*(1+'Leia-me'!$B$33)</f>
        <v>12.858595999999999</v>
      </c>
      <c r="M93" s="65">
        <f t="shared" si="13"/>
        <v>43166.55108532399</v>
      </c>
      <c r="N93" s="66">
        <f>IFERROR(M93/'Planilha Detalhada'!$M$698,0)</f>
        <v>3.8464861210322139E-3</v>
      </c>
    </row>
    <row r="94" spans="1:14" ht="36" x14ac:dyDescent="0.25">
      <c r="A94" s="48" t="s">
        <v>355</v>
      </c>
      <c r="B94" s="48" t="s">
        <v>1439</v>
      </c>
      <c r="C94" s="48" t="s">
        <v>114</v>
      </c>
      <c r="D94" s="59" t="s">
        <v>356</v>
      </c>
      <c r="E94" s="48" t="s">
        <v>1423</v>
      </c>
      <c r="F94" s="48">
        <v>1619.701</v>
      </c>
      <c r="G94" s="65">
        <v>9.25</v>
      </c>
      <c r="H94" s="65">
        <v>11.3</v>
      </c>
      <c r="I94" s="65">
        <f t="shared" si="12"/>
        <v>18302.621300000003</v>
      </c>
      <c r="J94" s="66">
        <v>1.5E-3</v>
      </c>
      <c r="K94" s="67">
        <f>ROUND(H94*'Leia-me'!$B$35/(1+'Leia-me'!$B$33),2)</f>
        <v>8.6999999999999993</v>
      </c>
      <c r="L94" s="65">
        <f>K94*(1+'Leia-me'!$B$33)</f>
        <v>10.634009999999998</v>
      </c>
      <c r="M94" s="65">
        <f t="shared" si="13"/>
        <v>17223.916631009997</v>
      </c>
      <c r="N94" s="66">
        <f>IFERROR(M94/'Planilha Detalhada'!$M$698,0)</f>
        <v>1.534789196849235E-3</v>
      </c>
    </row>
    <row r="95" spans="1:14" ht="36" x14ac:dyDescent="0.25">
      <c r="A95" s="48" t="s">
        <v>422</v>
      </c>
      <c r="B95" s="48" t="s">
        <v>1447</v>
      </c>
      <c r="C95" s="48" t="s">
        <v>114</v>
      </c>
      <c r="D95" s="59" t="s">
        <v>423</v>
      </c>
      <c r="E95" s="48" t="s">
        <v>1423</v>
      </c>
      <c r="F95" s="48">
        <v>1056.7370000000001</v>
      </c>
      <c r="G95" s="65">
        <v>10.48</v>
      </c>
      <c r="H95" s="65">
        <v>12.8</v>
      </c>
      <c r="I95" s="65">
        <f t="shared" si="12"/>
        <v>13526.233600000001</v>
      </c>
      <c r="J95" s="66">
        <v>1.1000000000000001E-3</v>
      </c>
      <c r="K95" s="67">
        <f>ROUND(H95*'Leia-me'!$B$35/(1+'Leia-me'!$B$33),2)</f>
        <v>9.85</v>
      </c>
      <c r="L95" s="65">
        <f>K95*(1+'Leia-me'!$B$33)</f>
        <v>12.039655</v>
      </c>
      <c r="M95" s="65">
        <f t="shared" si="13"/>
        <v>12722.748905735001</v>
      </c>
      <c r="N95" s="66">
        <f>IFERROR(M95/'Planilha Detalhada'!$M$698,0)</f>
        <v>1.1336990298473405E-3</v>
      </c>
    </row>
    <row r="96" spans="1:14" ht="36" x14ac:dyDescent="0.25">
      <c r="A96" s="48" t="s">
        <v>195</v>
      </c>
      <c r="B96" s="48" t="s">
        <v>1448</v>
      </c>
      <c r="C96" s="48" t="s">
        <v>114</v>
      </c>
      <c r="D96" s="59" t="s">
        <v>196</v>
      </c>
      <c r="E96" s="48" t="s">
        <v>1423</v>
      </c>
      <c r="F96" s="48">
        <v>4937.3140000000003</v>
      </c>
      <c r="G96" s="65">
        <v>15.04</v>
      </c>
      <c r="H96" s="65">
        <v>18.38</v>
      </c>
      <c r="I96" s="65">
        <f t="shared" si="12"/>
        <v>90747.831319999998</v>
      </c>
      <c r="J96" s="66">
        <v>7.6E-3</v>
      </c>
      <c r="K96" s="67">
        <f>ROUND(H96*'Leia-me'!$B$35/(1+'Leia-me'!$B$33),2)</f>
        <v>14.14</v>
      </c>
      <c r="L96" s="65">
        <f>K96*(1+'Leia-me'!$B$33)</f>
        <v>17.283321999999998</v>
      </c>
      <c r="M96" s="65">
        <f t="shared" si="13"/>
        <v>85333.187677107999</v>
      </c>
      <c r="N96" s="66">
        <f>IFERROR(M96/'Planilha Detalhada'!$M$698,0)</f>
        <v>7.6038718361965121E-3</v>
      </c>
    </row>
    <row r="97" spans="1:14" ht="36" x14ac:dyDescent="0.25">
      <c r="A97" s="48" t="s">
        <v>168</v>
      </c>
      <c r="B97" s="48" t="s">
        <v>1449</v>
      </c>
      <c r="C97" s="48" t="s">
        <v>114</v>
      </c>
      <c r="D97" s="59" t="s">
        <v>169</v>
      </c>
      <c r="E97" s="48" t="s">
        <v>1423</v>
      </c>
      <c r="F97" s="48">
        <v>7341.5159999999996</v>
      </c>
      <c r="G97" s="65">
        <v>13.44</v>
      </c>
      <c r="H97" s="65">
        <v>16.420000000000002</v>
      </c>
      <c r="I97" s="65">
        <f t="shared" si="12"/>
        <v>120547.69272000001</v>
      </c>
      <c r="J97" s="66">
        <v>1.01E-2</v>
      </c>
      <c r="K97" s="67">
        <f>ROUND(H97*'Leia-me'!$B$35/(1+'Leia-me'!$B$33),2)</f>
        <v>12.64</v>
      </c>
      <c r="L97" s="65">
        <f>K97*(1+'Leia-me'!$B$33)</f>
        <v>15.449871999999999</v>
      </c>
      <c r="M97" s="65">
        <f t="shared" si="13"/>
        <v>113425.48248595199</v>
      </c>
      <c r="N97" s="66">
        <f>IFERROR(M97/'Planilha Detalhada'!$M$698,0)</f>
        <v>1.010712074937877E-2</v>
      </c>
    </row>
    <row r="98" spans="1:14" ht="36" x14ac:dyDescent="0.25">
      <c r="A98" s="48" t="s">
        <v>211</v>
      </c>
      <c r="B98" s="48" t="s">
        <v>1450</v>
      </c>
      <c r="C98" s="48" t="s">
        <v>114</v>
      </c>
      <c r="D98" s="59" t="s">
        <v>212</v>
      </c>
      <c r="E98" s="48" t="s">
        <v>1423</v>
      </c>
      <c r="F98" s="48">
        <v>4850.1769999999997</v>
      </c>
      <c r="G98" s="65">
        <v>12.11</v>
      </c>
      <c r="H98" s="65">
        <v>14.8</v>
      </c>
      <c r="I98" s="65">
        <f t="shared" si="12"/>
        <v>71782.619600000005</v>
      </c>
      <c r="J98" s="66">
        <v>6.0000000000000001E-3</v>
      </c>
      <c r="K98" s="67">
        <f>ROUND(H98*'Leia-me'!$B$35/(1+'Leia-me'!$B$33),2)</f>
        <v>11.39</v>
      </c>
      <c r="L98" s="65">
        <f>K98*(1+'Leia-me'!$B$33)</f>
        <v>13.921996999999999</v>
      </c>
      <c r="M98" s="65">
        <f t="shared" si="13"/>
        <v>67524.149643468991</v>
      </c>
      <c r="N98" s="66">
        <f>IFERROR(M98/'Planilha Detalhada'!$M$698,0)</f>
        <v>6.0169436266686244E-3</v>
      </c>
    </row>
    <row r="99" spans="1:14" ht="36" x14ac:dyDescent="0.25">
      <c r="A99" s="48" t="s">
        <v>324</v>
      </c>
      <c r="B99" s="48" t="s">
        <v>1451</v>
      </c>
      <c r="C99" s="48" t="s">
        <v>114</v>
      </c>
      <c r="D99" s="59" t="s">
        <v>325</v>
      </c>
      <c r="E99" s="48" t="s">
        <v>1423</v>
      </c>
      <c r="F99" s="48">
        <v>1743.894</v>
      </c>
      <c r="G99" s="65">
        <v>10.54</v>
      </c>
      <c r="H99" s="65">
        <v>12.88</v>
      </c>
      <c r="I99" s="65">
        <f t="shared" si="12"/>
        <v>22461.354720000003</v>
      </c>
      <c r="J99" s="66">
        <v>1.9E-3</v>
      </c>
      <c r="K99" s="67">
        <f>ROUND(H99*'Leia-me'!$B$35/(1+'Leia-me'!$B$33),2)</f>
        <v>9.91</v>
      </c>
      <c r="L99" s="65">
        <f>K99*(1+'Leia-me'!$B$33)</f>
        <v>12.112992999999999</v>
      </c>
      <c r="M99" s="65">
        <f t="shared" si="13"/>
        <v>21123.775814741999</v>
      </c>
      <c r="N99" s="66">
        <f>IFERROR(M99/'Planilha Detalhada'!$M$698,0)</f>
        <v>1.8822979471905428E-3</v>
      </c>
    </row>
    <row r="100" spans="1:14" ht="36" x14ac:dyDescent="0.25">
      <c r="A100" s="48" t="s">
        <v>748</v>
      </c>
      <c r="B100" s="48" t="s">
        <v>1452</v>
      </c>
      <c r="C100" s="48" t="s">
        <v>114</v>
      </c>
      <c r="D100" s="59" t="s">
        <v>749</v>
      </c>
      <c r="E100" s="48" t="s">
        <v>1423</v>
      </c>
      <c r="F100" s="48">
        <v>187.40299999999999</v>
      </c>
      <c r="G100" s="65">
        <v>8.69</v>
      </c>
      <c r="H100" s="65">
        <v>10.62</v>
      </c>
      <c r="I100" s="65">
        <f t="shared" si="12"/>
        <v>1990.2198599999997</v>
      </c>
      <c r="J100" s="66">
        <v>2.0000000000000001E-4</v>
      </c>
      <c r="K100" s="67">
        <f>ROUND(H100*'Leia-me'!$B$35/(1+'Leia-me'!$B$33),2)</f>
        <v>8.17</v>
      </c>
      <c r="L100" s="65">
        <f>K100*(1+'Leia-me'!$B$33)</f>
        <v>9.9861909999999998</v>
      </c>
      <c r="M100" s="65">
        <f t="shared" si="13"/>
        <v>1871.4421519729999</v>
      </c>
      <c r="N100" s="66">
        <f>IFERROR(M100/'Planilha Detalhada'!$M$698,0)</f>
        <v>1.6676051440037753E-4</v>
      </c>
    </row>
    <row r="101" spans="1:14" ht="36" x14ac:dyDescent="0.25">
      <c r="A101" s="48" t="s">
        <v>164</v>
      </c>
      <c r="B101" s="48"/>
      <c r="C101" s="48"/>
      <c r="D101" s="59" t="s">
        <v>1453</v>
      </c>
      <c r="E101" s="48" t="s">
        <v>1384</v>
      </c>
      <c r="F101" s="48">
        <v>147.48699999999999</v>
      </c>
      <c r="G101" s="65">
        <v>695.76</v>
      </c>
      <c r="H101" s="65">
        <v>850.42</v>
      </c>
      <c r="I101" s="65">
        <f t="shared" si="12"/>
        <v>125425.89453999999</v>
      </c>
      <c r="J101" s="66">
        <v>1.0500000000000001E-2</v>
      </c>
      <c r="K101" s="67">
        <f>ROUND(H101*'Leia-me'!$B$35/(1+'Leia-me'!$B$33),2)</f>
        <v>654.46</v>
      </c>
      <c r="L101" s="65">
        <f>K101*(1+'Leia-me'!$B$33)</f>
        <v>799.94645800000001</v>
      </c>
      <c r="M101" s="65">
        <f t="shared" si="13"/>
        <v>117981.703251046</v>
      </c>
      <c r="N101" s="66">
        <f>IFERROR(M101/'Planilha Detalhada'!$M$698,0)</f>
        <v>1.0513116584039077E-2</v>
      </c>
    </row>
    <row r="102" spans="1:14" x14ac:dyDescent="0.25">
      <c r="A102" s="47" t="s">
        <v>1454</v>
      </c>
      <c r="B102" s="47"/>
      <c r="C102" s="47"/>
      <c r="D102" s="58" t="s">
        <v>1455</v>
      </c>
      <c r="E102" s="47"/>
      <c r="F102" s="47">
        <v>1</v>
      </c>
      <c r="G102" s="63"/>
      <c r="H102" s="63"/>
      <c r="I102" s="63">
        <f>I103+I104+I105+I106+I107+I108</f>
        <v>18810.640019999999</v>
      </c>
      <c r="J102" s="64">
        <v>1.6000000000000001E-3</v>
      </c>
      <c r="K102" s="63"/>
      <c r="L102" s="63"/>
      <c r="M102" s="63">
        <f>M103+M104+M105+M106+M107+M108</f>
        <v>17694.119233311998</v>
      </c>
      <c r="N102" s="64">
        <f>IFERROR(M102/'Planilha Detalhada'!$M$698,0)</f>
        <v>1.5766880221747262E-3</v>
      </c>
    </row>
    <row r="103" spans="1:14" ht="24" x14ac:dyDescent="0.25">
      <c r="A103" s="48" t="s">
        <v>616</v>
      </c>
      <c r="B103" s="48" t="s">
        <v>1456</v>
      </c>
      <c r="C103" s="48" t="s">
        <v>114</v>
      </c>
      <c r="D103" s="59" t="s">
        <v>617</v>
      </c>
      <c r="E103" s="48" t="s">
        <v>1322</v>
      </c>
      <c r="F103" s="48">
        <v>26.538</v>
      </c>
      <c r="G103" s="65">
        <v>154.69</v>
      </c>
      <c r="H103" s="65">
        <v>189.07</v>
      </c>
      <c r="I103" s="65">
        <f t="shared" ref="I103:I108" si="14">F103*H103</f>
        <v>5017.5396599999995</v>
      </c>
      <c r="J103" s="66">
        <v>4.0000000000000002E-4</v>
      </c>
      <c r="K103" s="67">
        <f>ROUND(H103*'Leia-me'!$B$35/(1+'Leia-me'!$B$33),2)</f>
        <v>145.5</v>
      </c>
      <c r="L103" s="65">
        <f>K103*(1+'Leia-me'!$B$33)</f>
        <v>177.84465</v>
      </c>
      <c r="M103" s="65">
        <f t="shared" ref="M103:M108" si="15">F103*L103</f>
        <v>4719.6413216999999</v>
      </c>
      <c r="N103" s="66">
        <f>IFERROR(M103/'Planilha Detalhada'!$M$698,0)</f>
        <v>4.2055791773323528E-4</v>
      </c>
    </row>
    <row r="104" spans="1:14" ht="36" x14ac:dyDescent="0.25">
      <c r="A104" s="48" t="s">
        <v>553</v>
      </c>
      <c r="B104" s="48" t="s">
        <v>1457</v>
      </c>
      <c r="C104" s="48" t="s">
        <v>114</v>
      </c>
      <c r="D104" s="59" t="s">
        <v>554</v>
      </c>
      <c r="E104" s="48" t="s">
        <v>1322</v>
      </c>
      <c r="F104" s="48">
        <v>34.006999999999998</v>
      </c>
      <c r="G104" s="65">
        <v>177.5</v>
      </c>
      <c r="H104" s="65">
        <v>216.95</v>
      </c>
      <c r="I104" s="65">
        <f t="shared" si="14"/>
        <v>7377.8186499999993</v>
      </c>
      <c r="J104" s="66">
        <v>5.9999999999999995E-4</v>
      </c>
      <c r="K104" s="67">
        <f>ROUND(H104*'Leia-me'!$B$35/(1+'Leia-me'!$B$33),2)</f>
        <v>166.96</v>
      </c>
      <c r="L104" s="65">
        <f>K104*(1+'Leia-me'!$B$33)</f>
        <v>204.075208</v>
      </c>
      <c r="M104" s="65">
        <f t="shared" si="15"/>
        <v>6939.9855984559999</v>
      </c>
      <c r="N104" s="66">
        <f>IFERROR(M104/'Planilha Detalhada'!$M$698,0)</f>
        <v>6.1840841145403011E-4</v>
      </c>
    </row>
    <row r="105" spans="1:14" ht="36" x14ac:dyDescent="0.25">
      <c r="A105" s="48" t="s">
        <v>881</v>
      </c>
      <c r="B105" s="48" t="s">
        <v>1458</v>
      </c>
      <c r="C105" s="48" t="s">
        <v>114</v>
      </c>
      <c r="D105" s="59" t="s">
        <v>882</v>
      </c>
      <c r="E105" s="48" t="s">
        <v>1423</v>
      </c>
      <c r="F105" s="48">
        <v>24.114999999999998</v>
      </c>
      <c r="G105" s="65">
        <v>27.53</v>
      </c>
      <c r="H105" s="65">
        <v>33.64</v>
      </c>
      <c r="I105" s="65">
        <f t="shared" si="14"/>
        <v>811.22859999999991</v>
      </c>
      <c r="J105" s="66">
        <v>1E-4</v>
      </c>
      <c r="K105" s="67">
        <f>ROUND(H105*'Leia-me'!$B$35/(1+'Leia-me'!$B$33),2)</f>
        <v>25.89</v>
      </c>
      <c r="L105" s="65">
        <f>K105*(1+'Leia-me'!$B$33)</f>
        <v>31.645346999999997</v>
      </c>
      <c r="M105" s="65">
        <f t="shared" si="15"/>
        <v>763.12754290499993</v>
      </c>
      <c r="N105" s="66">
        <f>IFERROR(M105/'Planilha Detalhada'!$M$698,0)</f>
        <v>6.800078830850765E-5</v>
      </c>
    </row>
    <row r="106" spans="1:14" ht="36" x14ac:dyDescent="0.25">
      <c r="A106" s="48" t="s">
        <v>816</v>
      </c>
      <c r="B106" s="48" t="s">
        <v>1459</v>
      </c>
      <c r="C106" s="48" t="s">
        <v>114</v>
      </c>
      <c r="D106" s="59" t="s">
        <v>817</v>
      </c>
      <c r="E106" s="48" t="s">
        <v>1423</v>
      </c>
      <c r="F106" s="48">
        <v>47.104999999999997</v>
      </c>
      <c r="G106" s="65">
        <v>24.02</v>
      </c>
      <c r="H106" s="65">
        <v>29.35</v>
      </c>
      <c r="I106" s="65">
        <f t="shared" si="14"/>
        <v>1382.5317499999999</v>
      </c>
      <c r="J106" s="66">
        <v>1E-4</v>
      </c>
      <c r="K106" s="67">
        <f>ROUND(H106*'Leia-me'!$B$35/(1+'Leia-me'!$B$33),2)</f>
        <v>22.59</v>
      </c>
      <c r="L106" s="65">
        <f>K106*(1+'Leia-me'!$B$33)</f>
        <v>27.611756999999997</v>
      </c>
      <c r="M106" s="65">
        <f t="shared" si="15"/>
        <v>1300.6518134849998</v>
      </c>
      <c r="N106" s="66">
        <f>IFERROR(M106/'Planilha Detalhada'!$M$698,0)</f>
        <v>1.158985145460546E-4</v>
      </c>
    </row>
    <row r="107" spans="1:14" ht="36" x14ac:dyDescent="0.25">
      <c r="A107" s="48" t="s">
        <v>857</v>
      </c>
      <c r="B107" s="48" t="s">
        <v>1460</v>
      </c>
      <c r="C107" s="48" t="s">
        <v>114</v>
      </c>
      <c r="D107" s="59" t="s">
        <v>858</v>
      </c>
      <c r="E107" s="48" t="s">
        <v>1423</v>
      </c>
      <c r="F107" s="48">
        <v>44.402999999999999</v>
      </c>
      <c r="G107" s="65">
        <v>18.170000000000002</v>
      </c>
      <c r="H107" s="65">
        <v>22.2</v>
      </c>
      <c r="I107" s="65">
        <f t="shared" si="14"/>
        <v>985.74659999999994</v>
      </c>
      <c r="J107" s="66">
        <v>1E-4</v>
      </c>
      <c r="K107" s="67">
        <f>ROUND(H107*'Leia-me'!$B$35/(1+'Leia-me'!$B$33),2)</f>
        <v>17.079999999999998</v>
      </c>
      <c r="L107" s="65">
        <f>K107*(1+'Leia-me'!$B$33)</f>
        <v>20.876883999999997</v>
      </c>
      <c r="M107" s="65">
        <f t="shared" si="15"/>
        <v>926.99628025199979</v>
      </c>
      <c r="N107" s="66">
        <f>IFERROR(M107/'Planilha Detalhada'!$M$698,0)</f>
        <v>8.260280788219111E-5</v>
      </c>
    </row>
    <row r="108" spans="1:14" ht="24" x14ac:dyDescent="0.25">
      <c r="A108" s="48" t="s">
        <v>674</v>
      </c>
      <c r="B108" s="48" t="s">
        <v>1461</v>
      </c>
      <c r="C108" s="48" t="s">
        <v>114</v>
      </c>
      <c r="D108" s="59" t="s">
        <v>675</v>
      </c>
      <c r="E108" s="48" t="s">
        <v>1384</v>
      </c>
      <c r="F108" s="48">
        <v>3.4220000000000002</v>
      </c>
      <c r="G108" s="65">
        <v>773.61</v>
      </c>
      <c r="H108" s="65">
        <v>945.58</v>
      </c>
      <c r="I108" s="65">
        <f t="shared" si="14"/>
        <v>3235.7747600000002</v>
      </c>
      <c r="J108" s="66">
        <v>2.9999999999999997E-4</v>
      </c>
      <c r="K108" s="67">
        <f>ROUND(H108*'Leia-me'!$B$35/(1+'Leia-me'!$B$33),2)</f>
        <v>727.69</v>
      </c>
      <c r="L108" s="65">
        <f>K108*(1+'Leia-me'!$B$33)</f>
        <v>889.45548700000006</v>
      </c>
      <c r="M108" s="65">
        <f t="shared" si="15"/>
        <v>3043.7166765140005</v>
      </c>
      <c r="N108" s="66">
        <f>IFERROR(M108/'Planilha Detalhada'!$M$698,0)</f>
        <v>2.7121958225070756E-4</v>
      </c>
    </row>
    <row r="109" spans="1:14" x14ac:dyDescent="0.25">
      <c r="A109" s="47" t="s">
        <v>1462</v>
      </c>
      <c r="B109" s="47"/>
      <c r="C109" s="47"/>
      <c r="D109" s="58" t="s">
        <v>1463</v>
      </c>
      <c r="E109" s="47"/>
      <c r="F109" s="47">
        <v>1</v>
      </c>
      <c r="G109" s="63"/>
      <c r="H109" s="63"/>
      <c r="I109" s="63">
        <f>I110+I111+I112+I113+I114+I115+I116+I117+I118+I119+I120+I121+I122+I123</f>
        <v>131187.45668</v>
      </c>
      <c r="J109" s="64">
        <v>1.0999999999999999E-2</v>
      </c>
      <c r="K109" s="63"/>
      <c r="L109" s="63"/>
      <c r="M109" s="63">
        <f>M110+M111+M112+M113+M114+M115+M116+M117+M118+M119+M120+M121+M122+M123</f>
        <v>123401.48777892299</v>
      </c>
      <c r="N109" s="64">
        <f>IFERROR(M109/'Planilha Detalhada'!$M$698,0)</f>
        <v>1.0996062880217735E-2</v>
      </c>
    </row>
    <row r="110" spans="1:14" ht="36" x14ac:dyDescent="0.25">
      <c r="A110" s="48" t="s">
        <v>493</v>
      </c>
      <c r="B110" s="48" t="s">
        <v>1444</v>
      </c>
      <c r="C110" s="48" t="s">
        <v>114</v>
      </c>
      <c r="D110" s="59" t="s">
        <v>130</v>
      </c>
      <c r="E110" s="48" t="s">
        <v>1322</v>
      </c>
      <c r="F110" s="48">
        <v>104.732</v>
      </c>
      <c r="G110" s="65">
        <v>77.180000000000007</v>
      </c>
      <c r="H110" s="65">
        <v>94.33</v>
      </c>
      <c r="I110" s="65">
        <f t="shared" ref="I110:I123" si="16">F110*H110</f>
        <v>9879.3695599999992</v>
      </c>
      <c r="J110" s="66">
        <v>8.0000000000000004E-4</v>
      </c>
      <c r="K110" s="67">
        <f>ROUND(H110*'Leia-me'!$B$35/(1+'Leia-me'!$B$33),2)</f>
        <v>72.59</v>
      </c>
      <c r="L110" s="65">
        <f>K110*(1+'Leia-me'!$B$33)</f>
        <v>88.726757000000006</v>
      </c>
      <c r="M110" s="65">
        <f t="shared" ref="M110:M123" si="17">F110*L110</f>
        <v>9292.530714124001</v>
      </c>
      <c r="N110" s="66">
        <f>IFERROR(M110/'Planilha Detalhada'!$M$698,0)</f>
        <v>8.2803906085737408E-4</v>
      </c>
    </row>
    <row r="111" spans="1:14" ht="60" x14ac:dyDescent="0.25">
      <c r="A111" s="48" t="s">
        <v>296</v>
      </c>
      <c r="B111" s="48" t="s">
        <v>1464</v>
      </c>
      <c r="C111" s="48" t="s">
        <v>120</v>
      </c>
      <c r="D111" s="59" t="s">
        <v>1465</v>
      </c>
      <c r="E111" s="48" t="s">
        <v>1322</v>
      </c>
      <c r="F111" s="48">
        <v>290.88900000000001</v>
      </c>
      <c r="G111" s="65">
        <v>79.83</v>
      </c>
      <c r="H111" s="65">
        <v>97.57</v>
      </c>
      <c r="I111" s="65">
        <f t="shared" si="16"/>
        <v>28382.03973</v>
      </c>
      <c r="J111" s="66">
        <v>2.3999999999999998E-3</v>
      </c>
      <c r="K111" s="67">
        <f>ROUND(H111*'Leia-me'!$B$35/(1+'Leia-me'!$B$33),2)</f>
        <v>75.09</v>
      </c>
      <c r="L111" s="65">
        <f>K111*(1+'Leia-me'!$B$33)</f>
        <v>91.782506999999995</v>
      </c>
      <c r="M111" s="65">
        <f t="shared" si="17"/>
        <v>26698.521678722998</v>
      </c>
      <c r="N111" s="66">
        <f>IFERROR(M111/'Planilha Detalhada'!$M$698,0)</f>
        <v>2.3790525420086363E-3</v>
      </c>
    </row>
    <row r="112" spans="1:14" ht="36" x14ac:dyDescent="0.25">
      <c r="A112" s="48" t="s">
        <v>715</v>
      </c>
      <c r="B112" s="48" t="s">
        <v>1445</v>
      </c>
      <c r="C112" s="48" t="s">
        <v>114</v>
      </c>
      <c r="D112" s="59" t="s">
        <v>152</v>
      </c>
      <c r="E112" s="48" t="s">
        <v>1384</v>
      </c>
      <c r="F112" s="48">
        <v>98.238</v>
      </c>
      <c r="G112" s="65">
        <v>21.2</v>
      </c>
      <c r="H112" s="65">
        <v>25.91</v>
      </c>
      <c r="I112" s="65">
        <f t="shared" si="16"/>
        <v>2545.3465799999999</v>
      </c>
      <c r="J112" s="66">
        <v>2.0000000000000001E-4</v>
      </c>
      <c r="K112" s="67">
        <f>ROUND(H112*'Leia-me'!$B$35/(1+'Leia-me'!$B$33),2)</f>
        <v>19.940000000000001</v>
      </c>
      <c r="L112" s="65">
        <f>K112*(1+'Leia-me'!$B$33)</f>
        <v>24.372662000000002</v>
      </c>
      <c r="M112" s="65">
        <f t="shared" si="17"/>
        <v>2394.3215695560002</v>
      </c>
      <c r="N112" s="66">
        <f>IFERROR(M112/'Planilha Detalhada'!$M$698,0)</f>
        <v>2.1335326670831472E-4</v>
      </c>
    </row>
    <row r="113" spans="1:14" ht="36" x14ac:dyDescent="0.25">
      <c r="A113" s="48" t="s">
        <v>611</v>
      </c>
      <c r="B113" s="48" t="s">
        <v>1448</v>
      </c>
      <c r="C113" s="48" t="s">
        <v>114</v>
      </c>
      <c r="D113" s="59" t="s">
        <v>196</v>
      </c>
      <c r="E113" s="48" t="s">
        <v>1423</v>
      </c>
      <c r="F113" s="48">
        <v>283.24400000000003</v>
      </c>
      <c r="G113" s="65">
        <v>15.04</v>
      </c>
      <c r="H113" s="65">
        <v>18.38</v>
      </c>
      <c r="I113" s="65">
        <f t="shared" si="16"/>
        <v>5206.0247200000003</v>
      </c>
      <c r="J113" s="66">
        <v>4.0000000000000002E-4</v>
      </c>
      <c r="K113" s="67">
        <f>ROUND(H113*'Leia-me'!$B$35/(1+'Leia-me'!$B$33),2)</f>
        <v>14.14</v>
      </c>
      <c r="L113" s="65">
        <f>K113*(1+'Leia-me'!$B$33)</f>
        <v>17.283321999999998</v>
      </c>
      <c r="M113" s="65">
        <f t="shared" si="17"/>
        <v>4895.3972565679996</v>
      </c>
      <c r="N113" s="66">
        <f>IFERROR(M113/'Planilha Detalhada'!$M$698,0)</f>
        <v>4.3621918200293617E-4</v>
      </c>
    </row>
    <row r="114" spans="1:14" ht="36" x14ac:dyDescent="0.25">
      <c r="A114" s="48" t="s">
        <v>479</v>
      </c>
      <c r="B114" s="48" t="s">
        <v>1450</v>
      </c>
      <c r="C114" s="48" t="s">
        <v>114</v>
      </c>
      <c r="D114" s="59" t="s">
        <v>212</v>
      </c>
      <c r="E114" s="48" t="s">
        <v>1423</v>
      </c>
      <c r="F114" s="48">
        <v>724.18200000000002</v>
      </c>
      <c r="G114" s="65">
        <v>12.11</v>
      </c>
      <c r="H114" s="65">
        <v>14.8</v>
      </c>
      <c r="I114" s="65">
        <f t="shared" si="16"/>
        <v>10717.893600000001</v>
      </c>
      <c r="J114" s="66">
        <v>8.9999999999999998E-4</v>
      </c>
      <c r="K114" s="67">
        <f>ROUND(H114*'Leia-me'!$B$35/(1+'Leia-me'!$B$33),2)</f>
        <v>11.39</v>
      </c>
      <c r="L114" s="65">
        <f>K114*(1+'Leia-me'!$B$33)</f>
        <v>13.921996999999999</v>
      </c>
      <c r="M114" s="65">
        <f t="shared" si="17"/>
        <v>10082.059631454</v>
      </c>
      <c r="N114" s="66">
        <f>IFERROR(M114/'Planilha Detalhada'!$M$698,0)</f>
        <v>8.983924235029234E-4</v>
      </c>
    </row>
    <row r="115" spans="1:14" ht="36" x14ac:dyDescent="0.25">
      <c r="A115" s="48" t="s">
        <v>688</v>
      </c>
      <c r="B115" s="48" t="s">
        <v>1451</v>
      </c>
      <c r="C115" s="48" t="s">
        <v>114</v>
      </c>
      <c r="D115" s="59" t="s">
        <v>325</v>
      </c>
      <c r="E115" s="48" t="s">
        <v>1423</v>
      </c>
      <c r="F115" s="48">
        <v>237.01300000000001</v>
      </c>
      <c r="G115" s="65">
        <v>10.54</v>
      </c>
      <c r="H115" s="65">
        <v>12.88</v>
      </c>
      <c r="I115" s="65">
        <f t="shared" si="16"/>
        <v>3052.7274400000001</v>
      </c>
      <c r="J115" s="66">
        <v>2.9999999999999997E-4</v>
      </c>
      <c r="K115" s="67">
        <f>ROUND(H115*'Leia-me'!$B$35/(1+'Leia-me'!$B$33),2)</f>
        <v>9.91</v>
      </c>
      <c r="L115" s="65">
        <f>K115*(1+'Leia-me'!$B$33)</f>
        <v>12.112992999999999</v>
      </c>
      <c r="M115" s="65">
        <f t="shared" si="17"/>
        <v>2870.9368099089997</v>
      </c>
      <c r="N115" s="66">
        <f>IFERROR(M115/'Planilha Detalhada'!$M$698,0)</f>
        <v>2.5582350954672254E-4</v>
      </c>
    </row>
    <row r="116" spans="1:14" ht="36" x14ac:dyDescent="0.25">
      <c r="A116" s="48" t="s">
        <v>1039</v>
      </c>
      <c r="B116" s="48" t="s">
        <v>1452</v>
      </c>
      <c r="C116" s="48" t="s">
        <v>114</v>
      </c>
      <c r="D116" s="59" t="s">
        <v>749</v>
      </c>
      <c r="E116" s="48" t="s">
        <v>1423</v>
      </c>
      <c r="F116" s="48">
        <v>26.658000000000001</v>
      </c>
      <c r="G116" s="65">
        <v>8.69</v>
      </c>
      <c r="H116" s="65">
        <v>10.62</v>
      </c>
      <c r="I116" s="65">
        <f t="shared" si="16"/>
        <v>283.10795999999999</v>
      </c>
      <c r="J116" s="66">
        <v>0</v>
      </c>
      <c r="K116" s="67">
        <f>ROUND(H116*'Leia-me'!$B$35/(1+'Leia-me'!$B$33),2)</f>
        <v>8.17</v>
      </c>
      <c r="L116" s="65">
        <f>K116*(1+'Leia-me'!$B$33)</f>
        <v>9.9861909999999998</v>
      </c>
      <c r="M116" s="65">
        <f t="shared" si="17"/>
        <v>266.211879678</v>
      </c>
      <c r="N116" s="66">
        <f>IFERROR(M116/'Planilha Detalhada'!$M$698,0)</f>
        <v>2.3721614877484695E-5</v>
      </c>
    </row>
    <row r="117" spans="1:14" ht="36" x14ac:dyDescent="0.25">
      <c r="A117" s="48" t="s">
        <v>571</v>
      </c>
      <c r="B117" s="48" t="s">
        <v>1466</v>
      </c>
      <c r="C117" s="48" t="s">
        <v>114</v>
      </c>
      <c r="D117" s="59" t="s">
        <v>572</v>
      </c>
      <c r="E117" s="48" t="s">
        <v>1423</v>
      </c>
      <c r="F117" s="48">
        <v>425.86399999999998</v>
      </c>
      <c r="G117" s="65">
        <v>12.73</v>
      </c>
      <c r="H117" s="65">
        <v>15.55</v>
      </c>
      <c r="I117" s="65">
        <f t="shared" si="16"/>
        <v>6622.1851999999999</v>
      </c>
      <c r="J117" s="66">
        <v>5.9999999999999995E-4</v>
      </c>
      <c r="K117" s="67">
        <f>ROUND(H117*'Leia-me'!$B$35/(1+'Leia-me'!$B$33),2)</f>
        <v>11.97</v>
      </c>
      <c r="L117" s="65">
        <f>K117*(1+'Leia-me'!$B$33)</f>
        <v>14.630931</v>
      </c>
      <c r="M117" s="65">
        <f t="shared" si="17"/>
        <v>6230.786799384</v>
      </c>
      <c r="N117" s="66">
        <f>IFERROR(M117/'Planilha Detalhada'!$M$698,0)</f>
        <v>5.552131070089034E-4</v>
      </c>
    </row>
    <row r="118" spans="1:14" ht="36" x14ac:dyDescent="0.25">
      <c r="A118" s="48" t="s">
        <v>404</v>
      </c>
      <c r="B118" s="48" t="s">
        <v>1467</v>
      </c>
      <c r="C118" s="48" t="s">
        <v>114</v>
      </c>
      <c r="D118" s="59" t="s">
        <v>405</v>
      </c>
      <c r="E118" s="48" t="s">
        <v>1423</v>
      </c>
      <c r="F118" s="48">
        <v>1036.328</v>
      </c>
      <c r="G118" s="65">
        <v>11.43</v>
      </c>
      <c r="H118" s="65">
        <v>13.97</v>
      </c>
      <c r="I118" s="65">
        <f t="shared" si="16"/>
        <v>14477.50216</v>
      </c>
      <c r="J118" s="66">
        <v>1.1999999999999999E-3</v>
      </c>
      <c r="K118" s="67">
        <f>ROUND(H118*'Leia-me'!$B$35/(1+'Leia-me'!$B$33),2)</f>
        <v>10.75</v>
      </c>
      <c r="L118" s="65">
        <f>K118*(1+'Leia-me'!$B$33)</f>
        <v>13.139724999999999</v>
      </c>
      <c r="M118" s="65">
        <f t="shared" si="17"/>
        <v>13617.064929799999</v>
      </c>
      <c r="N118" s="66">
        <f>IFERROR(M118/'Planilha Detalhada'!$M$698,0)</f>
        <v>1.213389764638341E-3</v>
      </c>
    </row>
    <row r="119" spans="1:14" ht="36" x14ac:dyDescent="0.25">
      <c r="A119" s="48" t="s">
        <v>657</v>
      </c>
      <c r="B119" s="48" t="s">
        <v>1468</v>
      </c>
      <c r="C119" s="48" t="s">
        <v>114</v>
      </c>
      <c r="D119" s="59" t="s">
        <v>658</v>
      </c>
      <c r="E119" s="48" t="s">
        <v>1423</v>
      </c>
      <c r="F119" s="48">
        <v>323.78300000000002</v>
      </c>
      <c r="G119" s="65">
        <v>9.94</v>
      </c>
      <c r="H119" s="65">
        <v>12.14</v>
      </c>
      <c r="I119" s="65">
        <f t="shared" si="16"/>
        <v>3930.7256200000002</v>
      </c>
      <c r="J119" s="66">
        <v>2.9999999999999997E-4</v>
      </c>
      <c r="K119" s="67">
        <f>ROUND(H119*'Leia-me'!$B$35/(1+'Leia-me'!$B$33),2)</f>
        <v>9.34</v>
      </c>
      <c r="L119" s="65">
        <f>K119*(1+'Leia-me'!$B$33)</f>
        <v>11.416281999999999</v>
      </c>
      <c r="M119" s="65">
        <f t="shared" si="17"/>
        <v>3696.3980348059999</v>
      </c>
      <c r="N119" s="66">
        <f>IFERROR(M119/'Planilha Detalhada'!$M$698,0)</f>
        <v>3.2937872915971727E-4</v>
      </c>
    </row>
    <row r="120" spans="1:14" ht="36" x14ac:dyDescent="0.25">
      <c r="A120" s="48" t="s">
        <v>935</v>
      </c>
      <c r="B120" s="48" t="s">
        <v>1469</v>
      </c>
      <c r="C120" s="48" t="s">
        <v>114</v>
      </c>
      <c r="D120" s="59" t="s">
        <v>936</v>
      </c>
      <c r="E120" s="48" t="s">
        <v>1423</v>
      </c>
      <c r="F120" s="48">
        <v>60.871000000000002</v>
      </c>
      <c r="G120" s="65">
        <v>8.52</v>
      </c>
      <c r="H120" s="65">
        <v>10.41</v>
      </c>
      <c r="I120" s="65">
        <f t="shared" si="16"/>
        <v>633.66710999999998</v>
      </c>
      <c r="J120" s="66">
        <v>1E-4</v>
      </c>
      <c r="K120" s="67">
        <f>ROUND(H120*'Leia-me'!$B$35/(1+'Leia-me'!$B$33),2)</f>
        <v>8.01</v>
      </c>
      <c r="L120" s="65">
        <f>K120*(1+'Leia-me'!$B$33)</f>
        <v>9.7906230000000001</v>
      </c>
      <c r="M120" s="65">
        <f t="shared" si="17"/>
        <v>595.96501263300001</v>
      </c>
      <c r="N120" s="66">
        <f>IFERROR(M120/'Planilha Detalhada'!$M$698,0)</f>
        <v>5.3105265351926528E-5</v>
      </c>
    </row>
    <row r="121" spans="1:14" ht="36" x14ac:dyDescent="0.25">
      <c r="A121" s="48" t="s">
        <v>373</v>
      </c>
      <c r="B121" s="48"/>
      <c r="C121" s="48"/>
      <c r="D121" s="59" t="s">
        <v>1453</v>
      </c>
      <c r="E121" s="48" t="s">
        <v>1384</v>
      </c>
      <c r="F121" s="48">
        <v>20.338000000000001</v>
      </c>
      <c r="G121" s="65">
        <v>695.76</v>
      </c>
      <c r="H121" s="65">
        <v>850.42</v>
      </c>
      <c r="I121" s="65">
        <f t="shared" si="16"/>
        <v>17295.841960000002</v>
      </c>
      <c r="J121" s="66">
        <v>1.4E-3</v>
      </c>
      <c r="K121" s="67">
        <f>ROUND(H121*'Leia-me'!$B$35/(1+'Leia-me'!$B$33),2)</f>
        <v>654.46</v>
      </c>
      <c r="L121" s="65">
        <f>K121*(1+'Leia-me'!$B$33)</f>
        <v>799.94645800000001</v>
      </c>
      <c r="M121" s="65">
        <f t="shared" si="17"/>
        <v>16269.311062804001</v>
      </c>
      <c r="N121" s="66">
        <f>IFERROR(M121/'Planilha Detalhada'!$M$698,0)</f>
        <v>1.4497261798408455E-3</v>
      </c>
    </row>
    <row r="122" spans="1:14" ht="36" x14ac:dyDescent="0.25">
      <c r="A122" s="48" t="s">
        <v>443</v>
      </c>
      <c r="B122" s="48"/>
      <c r="C122" s="48"/>
      <c r="D122" s="59" t="s">
        <v>444</v>
      </c>
      <c r="E122" s="48" t="s">
        <v>1384</v>
      </c>
      <c r="F122" s="48">
        <v>14.555999999999999</v>
      </c>
      <c r="G122" s="65">
        <v>721.14</v>
      </c>
      <c r="H122" s="65">
        <v>881.44</v>
      </c>
      <c r="I122" s="65">
        <f t="shared" si="16"/>
        <v>12830.24064</v>
      </c>
      <c r="J122" s="66">
        <v>1.1000000000000001E-3</v>
      </c>
      <c r="K122" s="67">
        <f>ROUND(H122*'Leia-me'!$B$35/(1+'Leia-me'!$B$33),2)</f>
        <v>678.33</v>
      </c>
      <c r="L122" s="65">
        <f>K122*(1+'Leia-me'!$B$33)</f>
        <v>829.12275899999997</v>
      </c>
      <c r="M122" s="65">
        <f t="shared" si="17"/>
        <v>12068.710880003999</v>
      </c>
      <c r="N122" s="66">
        <f>IFERROR(M122/'Planilha Detalhada'!$M$698,0)</f>
        <v>1.0754189929820157E-3</v>
      </c>
    </row>
    <row r="123" spans="1:14" ht="36" x14ac:dyDescent="0.25">
      <c r="A123" s="48" t="s">
        <v>385</v>
      </c>
      <c r="B123" s="48" t="s">
        <v>1431</v>
      </c>
      <c r="C123" s="48" t="s">
        <v>120</v>
      </c>
      <c r="D123" s="59" t="s">
        <v>245</v>
      </c>
      <c r="E123" s="48" t="s">
        <v>1423</v>
      </c>
      <c r="F123" s="48">
        <v>406.76</v>
      </c>
      <c r="G123" s="65">
        <v>30.84</v>
      </c>
      <c r="H123" s="65">
        <v>37.69</v>
      </c>
      <c r="I123" s="65">
        <f t="shared" si="16"/>
        <v>15330.784399999999</v>
      </c>
      <c r="J123" s="66">
        <v>1.2999999999999999E-3</v>
      </c>
      <c r="K123" s="67">
        <f>ROUND(H123*'Leia-me'!$B$35/(1+'Leia-me'!$B$33),2)</f>
        <v>29.01</v>
      </c>
      <c r="L123" s="65">
        <f>K123*(1+'Leia-me'!$B$33)</f>
        <v>35.458922999999999</v>
      </c>
      <c r="M123" s="65">
        <f t="shared" si="17"/>
        <v>14423.271519479998</v>
      </c>
      <c r="N123" s="66">
        <f>IFERROR(M123/'Planilha Detalhada'!$M$698,0)</f>
        <v>1.285229241731593E-3</v>
      </c>
    </row>
    <row r="124" spans="1:14" x14ac:dyDescent="0.25">
      <c r="A124" s="47" t="s">
        <v>1470</v>
      </c>
      <c r="B124" s="47"/>
      <c r="C124" s="47"/>
      <c r="D124" s="58" t="s">
        <v>1471</v>
      </c>
      <c r="E124" s="47"/>
      <c r="F124" s="47">
        <v>1</v>
      </c>
      <c r="G124" s="63"/>
      <c r="H124" s="63"/>
      <c r="I124" s="63">
        <f>I125+I126+I127+I128+I129+I130+I131+I132+I133+I134+I135</f>
        <v>172140.31164999999</v>
      </c>
      <c r="J124" s="64">
        <v>1.44E-2</v>
      </c>
      <c r="K124" s="63"/>
      <c r="L124" s="63"/>
      <c r="M124" s="63">
        <f>M125+M126+M127+M128+M129+M130+M131+M132+M133+M134+M135</f>
        <v>161923.11507921899</v>
      </c>
      <c r="N124" s="64">
        <f>IFERROR(M124/'Planilha Detalhada'!$M$698,0)</f>
        <v>1.4428649015655848E-2</v>
      </c>
    </row>
    <row r="125" spans="1:14" ht="36" x14ac:dyDescent="0.25">
      <c r="A125" s="48" t="s">
        <v>594</v>
      </c>
      <c r="B125" s="48" t="s">
        <v>1472</v>
      </c>
      <c r="C125" s="48" t="s">
        <v>114</v>
      </c>
      <c r="D125" s="59" t="s">
        <v>595</v>
      </c>
      <c r="E125" s="48" t="s">
        <v>1322</v>
      </c>
      <c r="F125" s="48">
        <v>52.44</v>
      </c>
      <c r="G125" s="65">
        <v>93.71</v>
      </c>
      <c r="H125" s="65">
        <v>114.54</v>
      </c>
      <c r="I125" s="65">
        <f t="shared" ref="I125:I135" si="18">F125*H125</f>
        <v>6006.4776000000002</v>
      </c>
      <c r="J125" s="66">
        <v>5.0000000000000001E-4</v>
      </c>
      <c r="K125" s="67">
        <f>ROUND(H125*'Leia-me'!$B$35/(1+'Leia-me'!$B$33),2)</f>
        <v>88.15</v>
      </c>
      <c r="L125" s="65">
        <f>K125*(1+'Leia-me'!$B$33)</f>
        <v>107.745745</v>
      </c>
      <c r="M125" s="65">
        <f t="shared" ref="M125:M135" si="19">F125*L125</f>
        <v>5650.1868678000001</v>
      </c>
      <c r="N125" s="66">
        <f>IFERROR(M125/'Planilha Detalhada'!$M$698,0)</f>
        <v>5.0347699368597952E-4</v>
      </c>
    </row>
    <row r="126" spans="1:14" ht="48" x14ac:dyDescent="0.25">
      <c r="A126" s="48" t="s">
        <v>336</v>
      </c>
      <c r="B126" s="48" t="s">
        <v>1434</v>
      </c>
      <c r="C126" s="48" t="s">
        <v>114</v>
      </c>
      <c r="D126" s="59" t="s">
        <v>1435</v>
      </c>
      <c r="E126" s="48" t="s">
        <v>1322</v>
      </c>
      <c r="F126" s="48">
        <v>151.80000000000001</v>
      </c>
      <c r="G126" s="65">
        <v>111.46</v>
      </c>
      <c r="H126" s="65">
        <v>136.22999999999999</v>
      </c>
      <c r="I126" s="65">
        <f t="shared" si="18"/>
        <v>20679.714</v>
      </c>
      <c r="J126" s="66">
        <v>1.6999999999999999E-3</v>
      </c>
      <c r="K126" s="67">
        <f>ROUND(H126*'Leia-me'!$B$35/(1+'Leia-me'!$B$33),2)</f>
        <v>104.84</v>
      </c>
      <c r="L126" s="65">
        <f>K126*(1+'Leia-me'!$B$33)</f>
        <v>128.14593199999999</v>
      </c>
      <c r="M126" s="65">
        <f t="shared" si="19"/>
        <v>19452.552477599998</v>
      </c>
      <c r="N126" s="66">
        <f>IFERROR(M126/'Planilha Detalhada'!$M$698,0)</f>
        <v>1.7333785359835774E-3</v>
      </c>
    </row>
    <row r="127" spans="1:14" ht="36" x14ac:dyDescent="0.25">
      <c r="A127" s="48" t="s">
        <v>227</v>
      </c>
      <c r="B127" s="48" t="s">
        <v>1442</v>
      </c>
      <c r="C127" s="48" t="s">
        <v>114</v>
      </c>
      <c r="D127" s="59" t="s">
        <v>1443</v>
      </c>
      <c r="E127" s="48" t="s">
        <v>1322</v>
      </c>
      <c r="F127" s="48">
        <v>326.78399999999999</v>
      </c>
      <c r="G127" s="65">
        <v>151.43</v>
      </c>
      <c r="H127" s="65">
        <v>185.09</v>
      </c>
      <c r="I127" s="65">
        <f t="shared" si="18"/>
        <v>60484.450559999997</v>
      </c>
      <c r="J127" s="66">
        <v>5.1000000000000004E-3</v>
      </c>
      <c r="K127" s="67">
        <f>ROUND(H127*'Leia-me'!$B$35/(1+'Leia-me'!$B$33),2)</f>
        <v>142.44</v>
      </c>
      <c r="L127" s="65">
        <f>K127*(1+'Leia-me'!$B$33)</f>
        <v>174.104412</v>
      </c>
      <c r="M127" s="65">
        <f t="shared" si="19"/>
        <v>56894.536171007996</v>
      </c>
      <c r="N127" s="66">
        <f>IFERROR(M127/'Planilha Detalhada'!$M$698,0)</f>
        <v>5.0697597617140044E-3</v>
      </c>
    </row>
    <row r="128" spans="1:14" ht="36" x14ac:dyDescent="0.25">
      <c r="A128" s="48" t="s">
        <v>486</v>
      </c>
      <c r="B128" s="48" t="s">
        <v>1427</v>
      </c>
      <c r="C128" s="48" t="s">
        <v>114</v>
      </c>
      <c r="D128" s="59" t="s">
        <v>448</v>
      </c>
      <c r="E128" s="48" t="s">
        <v>1423</v>
      </c>
      <c r="F128" s="48">
        <v>539.08100000000002</v>
      </c>
      <c r="G128" s="65">
        <v>15.59</v>
      </c>
      <c r="H128" s="65">
        <v>19.05</v>
      </c>
      <c r="I128" s="65">
        <f t="shared" si="18"/>
        <v>10269.493050000001</v>
      </c>
      <c r="J128" s="66">
        <v>8.9999999999999998E-4</v>
      </c>
      <c r="K128" s="67">
        <f>ROUND(H128*'Leia-me'!$B$35/(1+'Leia-me'!$B$33),2)</f>
        <v>14.66</v>
      </c>
      <c r="L128" s="65">
        <f>K128*(1+'Leia-me'!$B$33)</f>
        <v>17.918917999999998</v>
      </c>
      <c r="M128" s="65">
        <f t="shared" si="19"/>
        <v>9659.7482343579995</v>
      </c>
      <c r="N128" s="66">
        <f>IFERROR(M128/'Planilha Detalhada'!$M$698,0)</f>
        <v>8.6076108889681529E-4</v>
      </c>
    </row>
    <row r="129" spans="1:14" ht="36" x14ac:dyDescent="0.25">
      <c r="A129" s="48" t="s">
        <v>434</v>
      </c>
      <c r="B129" s="48" t="s">
        <v>1436</v>
      </c>
      <c r="C129" s="48" t="s">
        <v>114</v>
      </c>
      <c r="D129" s="59" t="s">
        <v>273</v>
      </c>
      <c r="E129" s="48" t="s">
        <v>1423</v>
      </c>
      <c r="F129" s="48">
        <v>680.36300000000006</v>
      </c>
      <c r="G129" s="65">
        <v>15.9</v>
      </c>
      <c r="H129" s="65">
        <v>19.43</v>
      </c>
      <c r="I129" s="65">
        <f t="shared" si="18"/>
        <v>13219.453090000001</v>
      </c>
      <c r="J129" s="66">
        <v>1.1000000000000001E-3</v>
      </c>
      <c r="K129" s="67">
        <f>ROUND(H129*'Leia-me'!$B$35/(1+'Leia-me'!$B$33),2)</f>
        <v>14.95</v>
      </c>
      <c r="L129" s="65">
        <f>K129*(1+'Leia-me'!$B$33)</f>
        <v>18.273384999999998</v>
      </c>
      <c r="M129" s="65">
        <f t="shared" si="19"/>
        <v>12432.535038754999</v>
      </c>
      <c r="N129" s="66">
        <f>IFERROR(M129/'Planilha Detalhada'!$M$698,0)</f>
        <v>1.1078386452809859E-3</v>
      </c>
    </row>
    <row r="130" spans="1:14" ht="36" x14ac:dyDescent="0.25">
      <c r="A130" s="48" t="s">
        <v>474</v>
      </c>
      <c r="B130" s="48" t="s">
        <v>1446</v>
      </c>
      <c r="C130" s="48" t="s">
        <v>114</v>
      </c>
      <c r="D130" s="59" t="s">
        <v>411</v>
      </c>
      <c r="E130" s="48" t="s">
        <v>1423</v>
      </c>
      <c r="F130" s="48">
        <v>690.423</v>
      </c>
      <c r="G130" s="65">
        <v>12.83</v>
      </c>
      <c r="H130" s="65">
        <v>15.68</v>
      </c>
      <c r="I130" s="65">
        <f t="shared" si="18"/>
        <v>10825.832640000001</v>
      </c>
      <c r="J130" s="66">
        <v>8.9999999999999998E-4</v>
      </c>
      <c r="K130" s="67">
        <f>ROUND(H130*'Leia-me'!$B$35/(1+'Leia-me'!$B$33),2)</f>
        <v>12.07</v>
      </c>
      <c r="L130" s="65">
        <f>K130*(1+'Leia-me'!$B$33)</f>
        <v>14.753161</v>
      </c>
      <c r="M130" s="65">
        <f t="shared" si="19"/>
        <v>10185.921677103001</v>
      </c>
      <c r="N130" s="66">
        <f>IFERROR(M130/'Planilha Detalhada'!$M$698,0)</f>
        <v>9.0764736528183053E-4</v>
      </c>
    </row>
    <row r="131" spans="1:14" ht="36" x14ac:dyDescent="0.25">
      <c r="A131" s="48" t="s">
        <v>508</v>
      </c>
      <c r="B131" s="48" t="s">
        <v>1438</v>
      </c>
      <c r="C131" s="48" t="s">
        <v>114</v>
      </c>
      <c r="D131" s="59" t="s">
        <v>253</v>
      </c>
      <c r="E131" s="48" t="s">
        <v>1423</v>
      </c>
      <c r="F131" s="48">
        <v>662.62</v>
      </c>
      <c r="G131" s="65">
        <v>11.19</v>
      </c>
      <c r="H131" s="65">
        <v>13.67</v>
      </c>
      <c r="I131" s="65">
        <f t="shared" si="18"/>
        <v>9058.0154000000002</v>
      </c>
      <c r="J131" s="66">
        <v>8.0000000000000004E-4</v>
      </c>
      <c r="K131" s="67">
        <f>ROUND(H131*'Leia-me'!$B$35/(1+'Leia-me'!$B$33),2)</f>
        <v>10.52</v>
      </c>
      <c r="L131" s="65">
        <f>K131*(1+'Leia-me'!$B$33)</f>
        <v>12.858595999999999</v>
      </c>
      <c r="M131" s="65">
        <f t="shared" si="19"/>
        <v>8520.3628815199991</v>
      </c>
      <c r="N131" s="66">
        <f>IFERROR(M131/'Planilha Detalhada'!$M$698,0)</f>
        <v>7.592327101867359E-4</v>
      </c>
    </row>
    <row r="132" spans="1:14" ht="36" x14ac:dyDescent="0.25">
      <c r="A132" s="48" t="s">
        <v>538</v>
      </c>
      <c r="B132" s="48" t="s">
        <v>1473</v>
      </c>
      <c r="C132" s="48" t="s">
        <v>114</v>
      </c>
      <c r="D132" s="59" t="s">
        <v>539</v>
      </c>
      <c r="E132" s="48" t="s">
        <v>1384</v>
      </c>
      <c r="F132" s="48">
        <v>8.2650000000000006</v>
      </c>
      <c r="G132" s="65">
        <v>762.64</v>
      </c>
      <c r="H132" s="65">
        <v>932.17</v>
      </c>
      <c r="I132" s="65">
        <f t="shared" si="18"/>
        <v>7704.3850499999999</v>
      </c>
      <c r="J132" s="66">
        <v>5.9999999999999995E-4</v>
      </c>
      <c r="K132" s="67">
        <f>ROUND(H132*'Leia-me'!$B$35/(1+'Leia-me'!$B$33),2)</f>
        <v>717.37</v>
      </c>
      <c r="L132" s="65">
        <f>K132*(1+'Leia-me'!$B$33)</f>
        <v>876.84135099999992</v>
      </c>
      <c r="M132" s="65">
        <f t="shared" si="19"/>
        <v>7247.0937660150003</v>
      </c>
      <c r="N132" s="66">
        <f>IFERROR(M132/'Planilha Detalhada'!$M$698,0)</f>
        <v>6.4577421378177158E-4</v>
      </c>
    </row>
    <row r="133" spans="1:14" ht="36" x14ac:dyDescent="0.25">
      <c r="A133" s="48" t="s">
        <v>585</v>
      </c>
      <c r="B133" s="48"/>
      <c r="C133" s="48"/>
      <c r="D133" s="59" t="s">
        <v>257</v>
      </c>
      <c r="E133" s="48" t="s">
        <v>1384</v>
      </c>
      <c r="F133" s="48">
        <v>7.59</v>
      </c>
      <c r="G133" s="65">
        <v>694.58</v>
      </c>
      <c r="H133" s="65">
        <v>848.98</v>
      </c>
      <c r="I133" s="65">
        <f t="shared" si="18"/>
        <v>6443.7582000000002</v>
      </c>
      <c r="J133" s="66">
        <v>5.0000000000000001E-4</v>
      </c>
      <c r="K133" s="67">
        <f>ROUND(H133*'Leia-me'!$B$35/(1+'Leia-me'!$B$33),2)</f>
        <v>653.35</v>
      </c>
      <c r="L133" s="65">
        <f>K133*(1+'Leia-me'!$B$33)</f>
        <v>798.58970499999998</v>
      </c>
      <c r="M133" s="65">
        <f t="shared" si="19"/>
        <v>6061.2958609500001</v>
      </c>
      <c r="N133" s="66">
        <f>IFERROR(M133/'Planilha Detalhada'!$M$698,0)</f>
        <v>5.401101041991942E-4</v>
      </c>
    </row>
    <row r="134" spans="1:14" ht="36" x14ac:dyDescent="0.25">
      <c r="A134" s="48" t="s">
        <v>384</v>
      </c>
      <c r="B134" s="48"/>
      <c r="C134" s="48"/>
      <c r="D134" s="59" t="s">
        <v>1453</v>
      </c>
      <c r="E134" s="48" t="s">
        <v>1384</v>
      </c>
      <c r="F134" s="48">
        <v>18.547000000000001</v>
      </c>
      <c r="G134" s="65">
        <v>695.76</v>
      </c>
      <c r="H134" s="65">
        <v>850.42</v>
      </c>
      <c r="I134" s="65">
        <f t="shared" si="18"/>
        <v>15772.739739999999</v>
      </c>
      <c r="J134" s="66">
        <v>1.2999999999999999E-3</v>
      </c>
      <c r="K134" s="67">
        <f>ROUND(H134*'Leia-me'!$B$35/(1+'Leia-me'!$B$33),2)</f>
        <v>654.46</v>
      </c>
      <c r="L134" s="65">
        <f>K134*(1+'Leia-me'!$B$33)</f>
        <v>799.94645800000001</v>
      </c>
      <c r="M134" s="65">
        <f t="shared" si="19"/>
        <v>14836.606956526</v>
      </c>
      <c r="N134" s="66">
        <f>IFERROR(M134/'Planilha Detalhada'!$M$698,0)</f>
        <v>1.3220607462635539E-3</v>
      </c>
    </row>
    <row r="135" spans="1:14" ht="24" x14ac:dyDescent="0.25">
      <c r="A135" s="48" t="s">
        <v>457</v>
      </c>
      <c r="B135" s="48" t="s">
        <v>1430</v>
      </c>
      <c r="C135" s="48" t="s">
        <v>114</v>
      </c>
      <c r="D135" s="59" t="s">
        <v>277</v>
      </c>
      <c r="E135" s="48" t="s">
        <v>1322</v>
      </c>
      <c r="F135" s="48">
        <v>163.392</v>
      </c>
      <c r="G135" s="65">
        <v>58.47</v>
      </c>
      <c r="H135" s="65">
        <v>71.459999999999994</v>
      </c>
      <c r="I135" s="65">
        <f t="shared" si="18"/>
        <v>11675.992319999999</v>
      </c>
      <c r="J135" s="66">
        <v>1E-3</v>
      </c>
      <c r="K135" s="67">
        <f>ROUND(H135*'Leia-me'!$B$35/(1+'Leia-me'!$B$33),2)</f>
        <v>54.99</v>
      </c>
      <c r="L135" s="65">
        <f>K135*(1+'Leia-me'!$B$33)</f>
        <v>67.214276999999996</v>
      </c>
      <c r="M135" s="65">
        <f t="shared" si="19"/>
        <v>10982.275147584</v>
      </c>
      <c r="N135" s="66">
        <f>IFERROR(M135/'Planilha Detalhada'!$M$698,0)</f>
        <v>9.7860885038139958E-4</v>
      </c>
    </row>
    <row r="136" spans="1:14" x14ac:dyDescent="0.25">
      <c r="A136" s="46" t="s">
        <v>51</v>
      </c>
      <c r="B136" s="46"/>
      <c r="C136" s="46"/>
      <c r="D136" s="57" t="s">
        <v>52</v>
      </c>
      <c r="E136" s="46"/>
      <c r="F136" s="46">
        <v>1</v>
      </c>
      <c r="G136" s="61"/>
      <c r="H136" s="61"/>
      <c r="I136" s="61">
        <f>I137+I145+I152+I160+I164+I168+I181+I187</f>
        <v>2799176.1413700003</v>
      </c>
      <c r="J136" s="62">
        <v>0.2346</v>
      </c>
      <c r="K136" s="61"/>
      <c r="L136" s="61"/>
      <c r="M136" s="61">
        <f>M137+M145+M152+M160+M164+M168+M181+M187</f>
        <v>2633036.2459333171</v>
      </c>
      <c r="N136" s="62">
        <f>IFERROR(M136/'Planilha Detalhada'!$M$698,0)</f>
        <v>0.2346246601017106</v>
      </c>
    </row>
    <row r="137" spans="1:14" x14ac:dyDescent="0.25">
      <c r="A137" s="47" t="s">
        <v>1474</v>
      </c>
      <c r="B137" s="47"/>
      <c r="C137" s="47"/>
      <c r="D137" s="58" t="s">
        <v>1475</v>
      </c>
      <c r="E137" s="47"/>
      <c r="F137" s="47">
        <v>1</v>
      </c>
      <c r="G137" s="63"/>
      <c r="H137" s="63"/>
      <c r="I137" s="63">
        <f>I138+I139+I140+I141+I142+I143+I144</f>
        <v>214608.83386000004</v>
      </c>
      <c r="J137" s="64">
        <v>1.7999999999999999E-2</v>
      </c>
      <c r="K137" s="63"/>
      <c r="L137" s="63"/>
      <c r="M137" s="63">
        <f>M138+M139+M140+M141+M142+M143+M144</f>
        <v>201869.02529104397</v>
      </c>
      <c r="N137" s="64">
        <f>IFERROR(M137/'Planilha Detalhada'!$M$698,0)</f>
        <v>1.7988150188637513E-2</v>
      </c>
    </row>
    <row r="138" spans="1:14" ht="36" x14ac:dyDescent="0.25">
      <c r="A138" s="48" t="s">
        <v>201</v>
      </c>
      <c r="B138" s="48" t="s">
        <v>1476</v>
      </c>
      <c r="C138" s="48" t="s">
        <v>114</v>
      </c>
      <c r="D138" s="59" t="s">
        <v>1477</v>
      </c>
      <c r="E138" s="48" t="s">
        <v>1322</v>
      </c>
      <c r="F138" s="48">
        <v>922.11</v>
      </c>
      <c r="G138" s="65">
        <v>72.209999999999994</v>
      </c>
      <c r="H138" s="65">
        <v>88.26</v>
      </c>
      <c r="I138" s="65">
        <f t="shared" ref="I138:I144" si="20">F138*H138</f>
        <v>81385.428599999999</v>
      </c>
      <c r="J138" s="66">
        <v>6.7999999999999996E-3</v>
      </c>
      <c r="K138" s="67">
        <f>ROUND(H138*'Leia-me'!$B$35/(1+'Leia-me'!$B$33),2)</f>
        <v>67.92</v>
      </c>
      <c r="L138" s="65">
        <f>K138*(1+'Leia-me'!$B$33)</f>
        <v>83.018615999999994</v>
      </c>
      <c r="M138" s="65">
        <f t="shared" ref="M138:M144" si="21">F138*L138</f>
        <v>76552.295999759997</v>
      </c>
      <c r="N138" s="66">
        <f>IFERROR(M138/'Planilha Detalhada'!$M$698,0)</f>
        <v>6.8214239195110958E-3</v>
      </c>
    </row>
    <row r="139" spans="1:14" ht="36" x14ac:dyDescent="0.25">
      <c r="A139" s="48" t="s">
        <v>475</v>
      </c>
      <c r="B139" s="48" t="s">
        <v>1478</v>
      </c>
      <c r="C139" s="48" t="s">
        <v>114</v>
      </c>
      <c r="D139" s="59" t="s">
        <v>1479</v>
      </c>
      <c r="E139" s="48" t="s">
        <v>1322</v>
      </c>
      <c r="F139" s="48">
        <v>80.296999999999997</v>
      </c>
      <c r="G139" s="65">
        <v>110.22</v>
      </c>
      <c r="H139" s="65">
        <v>134.72</v>
      </c>
      <c r="I139" s="65">
        <f t="shared" si="20"/>
        <v>10817.61184</v>
      </c>
      <c r="J139" s="66">
        <v>8.9999999999999998E-4</v>
      </c>
      <c r="K139" s="67">
        <f>ROUND(H139*'Leia-me'!$B$35/(1+'Leia-me'!$B$33),2)</f>
        <v>103.68</v>
      </c>
      <c r="L139" s="65">
        <f>K139*(1+'Leia-me'!$B$33)</f>
        <v>126.728064</v>
      </c>
      <c r="M139" s="65">
        <f t="shared" si="21"/>
        <v>10175.883355008</v>
      </c>
      <c r="N139" s="66">
        <f>IFERROR(M139/'Planilha Detalhada'!$M$698,0)</f>
        <v>9.0675287022382728E-4</v>
      </c>
    </row>
    <row r="140" spans="1:14" ht="36" x14ac:dyDescent="0.25">
      <c r="A140" s="48" t="s">
        <v>185</v>
      </c>
      <c r="B140" s="48" t="s">
        <v>1480</v>
      </c>
      <c r="C140" s="48" t="s">
        <v>114</v>
      </c>
      <c r="D140" s="59" t="s">
        <v>186</v>
      </c>
      <c r="E140" s="48" t="s">
        <v>1322</v>
      </c>
      <c r="F140" s="48">
        <v>741.14700000000005</v>
      </c>
      <c r="G140" s="65">
        <v>110.29</v>
      </c>
      <c r="H140" s="65">
        <v>134.80000000000001</v>
      </c>
      <c r="I140" s="65">
        <f t="shared" si="20"/>
        <v>99906.615600000019</v>
      </c>
      <c r="J140" s="66">
        <v>8.3999999999999995E-3</v>
      </c>
      <c r="K140" s="67">
        <f>ROUND(H140*'Leia-me'!$B$35/(1+'Leia-me'!$B$33),2)</f>
        <v>103.74</v>
      </c>
      <c r="L140" s="65">
        <f>K140*(1+'Leia-me'!$B$33)</f>
        <v>126.80140199999998</v>
      </c>
      <c r="M140" s="65">
        <f t="shared" si="21"/>
        <v>93978.478688093994</v>
      </c>
      <c r="N140" s="66">
        <f>IFERROR(M140/'Planilha Detalhada'!$M$698,0)</f>
        <v>8.3742366452893586E-3</v>
      </c>
    </row>
    <row r="141" spans="1:14" ht="24" x14ac:dyDescent="0.25">
      <c r="A141" s="48" t="s">
        <v>579</v>
      </c>
      <c r="B141" s="48" t="s">
        <v>1481</v>
      </c>
      <c r="C141" s="48" t="s">
        <v>114</v>
      </c>
      <c r="D141" s="59" t="s">
        <v>580</v>
      </c>
      <c r="E141" s="48" t="s">
        <v>1371</v>
      </c>
      <c r="F141" s="48">
        <v>358.99799999999999</v>
      </c>
      <c r="G141" s="65">
        <v>14.9</v>
      </c>
      <c r="H141" s="65">
        <v>18.21</v>
      </c>
      <c r="I141" s="65">
        <f t="shared" si="20"/>
        <v>6537.35358</v>
      </c>
      <c r="J141" s="66">
        <v>5.0000000000000001E-4</v>
      </c>
      <c r="K141" s="67">
        <f>ROUND(H141*'Leia-me'!$B$35/(1+'Leia-me'!$B$33),2)</f>
        <v>14.01</v>
      </c>
      <c r="L141" s="65">
        <f>K141*(1+'Leia-me'!$B$33)</f>
        <v>17.124423</v>
      </c>
      <c r="M141" s="65">
        <f t="shared" si="21"/>
        <v>6147.6336081540003</v>
      </c>
      <c r="N141" s="66">
        <f>IFERROR(M141/'Planilha Detalhada'!$M$698,0)</f>
        <v>5.4780349035100755E-4</v>
      </c>
    </row>
    <row r="142" spans="1:14" ht="24" x14ac:dyDescent="0.25">
      <c r="A142" s="48" t="s">
        <v>614</v>
      </c>
      <c r="B142" s="48" t="s">
        <v>1482</v>
      </c>
      <c r="C142" s="48" t="s">
        <v>114</v>
      </c>
      <c r="D142" s="59" t="s">
        <v>615</v>
      </c>
      <c r="E142" s="48" t="s">
        <v>1371</v>
      </c>
      <c r="F142" s="48">
        <v>46.192999999999998</v>
      </c>
      <c r="G142" s="65">
        <v>90.82</v>
      </c>
      <c r="H142" s="65">
        <v>111</v>
      </c>
      <c r="I142" s="65">
        <f t="shared" si="20"/>
        <v>5127.4229999999998</v>
      </c>
      <c r="J142" s="66">
        <v>4.0000000000000002E-4</v>
      </c>
      <c r="K142" s="67">
        <f>ROUND(H142*'Leia-me'!$B$35/(1+'Leia-me'!$B$33),2)</f>
        <v>85.42</v>
      </c>
      <c r="L142" s="65">
        <f>K142*(1+'Leia-me'!$B$33)</f>
        <v>104.408866</v>
      </c>
      <c r="M142" s="65">
        <f t="shared" si="21"/>
        <v>4822.958747138</v>
      </c>
      <c r="N142" s="66">
        <f>IFERROR(M142/'Planilha Detalhada'!$M$698,0)</f>
        <v>4.2976432948066721E-4</v>
      </c>
    </row>
    <row r="143" spans="1:14" ht="24" x14ac:dyDescent="0.25">
      <c r="A143" s="48" t="s">
        <v>664</v>
      </c>
      <c r="B143" s="48" t="s">
        <v>1483</v>
      </c>
      <c r="C143" s="48" t="s">
        <v>114</v>
      </c>
      <c r="D143" s="59" t="s">
        <v>665</v>
      </c>
      <c r="E143" s="48" t="s">
        <v>1371</v>
      </c>
      <c r="F143" s="48">
        <v>44.1</v>
      </c>
      <c r="G143" s="65">
        <v>65.31</v>
      </c>
      <c r="H143" s="65">
        <v>79.819999999999993</v>
      </c>
      <c r="I143" s="65">
        <f t="shared" si="20"/>
        <v>3520.0619999999999</v>
      </c>
      <c r="J143" s="66">
        <v>2.9999999999999997E-4</v>
      </c>
      <c r="K143" s="67">
        <f>ROUND(H143*'Leia-me'!$B$35/(1+'Leia-me'!$B$33),2)</f>
        <v>61.43</v>
      </c>
      <c r="L143" s="65">
        <f>K143*(1+'Leia-me'!$B$33)</f>
        <v>75.085888999999995</v>
      </c>
      <c r="M143" s="65">
        <f t="shared" si="21"/>
        <v>3311.2877048999999</v>
      </c>
      <c r="N143" s="66">
        <f>IFERROR(M143/'Planilha Detalhada'!$M$698,0)</f>
        <v>2.9506230818548762E-4</v>
      </c>
    </row>
    <row r="144" spans="1:14" ht="36" x14ac:dyDescent="0.25">
      <c r="A144" s="48" t="s">
        <v>557</v>
      </c>
      <c r="B144" s="48" t="s">
        <v>1484</v>
      </c>
      <c r="C144" s="48" t="s">
        <v>114</v>
      </c>
      <c r="D144" s="59" t="s">
        <v>558</v>
      </c>
      <c r="E144" s="48" t="s">
        <v>1371</v>
      </c>
      <c r="F144" s="48">
        <v>70.629000000000005</v>
      </c>
      <c r="G144" s="65">
        <v>84.73</v>
      </c>
      <c r="H144" s="65">
        <v>103.56</v>
      </c>
      <c r="I144" s="65">
        <f t="shared" si="20"/>
        <v>7314.3392400000002</v>
      </c>
      <c r="J144" s="66">
        <v>5.9999999999999995E-4</v>
      </c>
      <c r="K144" s="67">
        <f>ROUND(H144*'Leia-me'!$B$35/(1+'Leia-me'!$B$33),2)</f>
        <v>79.7</v>
      </c>
      <c r="L144" s="65">
        <f>K144*(1+'Leia-me'!$B$33)</f>
        <v>97.417310000000001</v>
      </c>
      <c r="M144" s="65">
        <f t="shared" si="21"/>
        <v>6880.4871879900002</v>
      </c>
      <c r="N144" s="66">
        <f>IFERROR(M144/'Planilha Detalhada'!$M$698,0)</f>
        <v>6.1310662559607319E-4</v>
      </c>
    </row>
    <row r="145" spans="1:14" x14ac:dyDescent="0.25">
      <c r="A145" s="47" t="s">
        <v>1485</v>
      </c>
      <c r="B145" s="47"/>
      <c r="C145" s="47"/>
      <c r="D145" s="58" t="s">
        <v>1486</v>
      </c>
      <c r="E145" s="47"/>
      <c r="F145" s="47">
        <v>1</v>
      </c>
      <c r="G145" s="63"/>
      <c r="H145" s="63"/>
      <c r="I145" s="63">
        <f>I146+I147+I148+I149+I150+I151</f>
        <v>501606.75146</v>
      </c>
      <c r="J145" s="64">
        <v>4.2000000000000003E-2</v>
      </c>
      <c r="K145" s="63"/>
      <c r="L145" s="63"/>
      <c r="M145" s="63">
        <f>M146+M147+M148+M149+M150+M151</f>
        <v>471829.44529511797</v>
      </c>
      <c r="N145" s="64">
        <f>IFERROR(M145/'Planilha Detalhada'!$M$698,0)</f>
        <v>4.2043790091885164E-2</v>
      </c>
    </row>
    <row r="146" spans="1:14" ht="48" x14ac:dyDescent="0.25">
      <c r="A146" s="48" t="s">
        <v>175</v>
      </c>
      <c r="B146" s="48" t="s">
        <v>1487</v>
      </c>
      <c r="C146" s="48" t="s">
        <v>114</v>
      </c>
      <c r="D146" s="59" t="s">
        <v>1488</v>
      </c>
      <c r="E146" s="48" t="s">
        <v>1322</v>
      </c>
      <c r="F146" s="48">
        <v>803.67100000000005</v>
      </c>
      <c r="G146" s="65">
        <v>111.09</v>
      </c>
      <c r="H146" s="65">
        <v>135.78</v>
      </c>
      <c r="I146" s="65">
        <f t="shared" ref="I146:I151" si="22">F146*H146</f>
        <v>109122.44838</v>
      </c>
      <c r="J146" s="66">
        <v>9.1000000000000004E-3</v>
      </c>
      <c r="K146" s="67">
        <f>ROUND(H146*'Leia-me'!$B$35/(1+'Leia-me'!$B$33),2)</f>
        <v>104.49</v>
      </c>
      <c r="L146" s="65">
        <f>K146*(1+'Leia-me'!$B$33)</f>
        <v>127.71812699999998</v>
      </c>
      <c r="M146" s="65">
        <f t="shared" ref="M146:M151" si="23">F146*L146</f>
        <v>102643.35484421698</v>
      </c>
      <c r="N146" s="66">
        <f>IFERROR(M146/'Planilha Detalhada'!$M$698,0)</f>
        <v>9.1463466479882183E-3</v>
      </c>
    </row>
    <row r="147" spans="1:14" ht="60" x14ac:dyDescent="0.25">
      <c r="A147" s="48" t="s">
        <v>187</v>
      </c>
      <c r="B147" s="48"/>
      <c r="C147" s="48"/>
      <c r="D147" s="59" t="s">
        <v>1489</v>
      </c>
      <c r="E147" s="48" t="s">
        <v>1322</v>
      </c>
      <c r="F147" s="48">
        <v>638.43600000000004</v>
      </c>
      <c r="G147" s="65">
        <v>127.3</v>
      </c>
      <c r="H147" s="65">
        <v>155.59</v>
      </c>
      <c r="I147" s="65">
        <f t="shared" si="22"/>
        <v>99334.257240000006</v>
      </c>
      <c r="J147" s="66">
        <v>8.3000000000000001E-3</v>
      </c>
      <c r="K147" s="67">
        <f>ROUND(H147*'Leia-me'!$B$35/(1+'Leia-me'!$B$33),2)</f>
        <v>119.74</v>
      </c>
      <c r="L147" s="65">
        <f>K147*(1+'Leia-me'!$B$33)</f>
        <v>146.35820199999998</v>
      </c>
      <c r="M147" s="65">
        <f t="shared" si="23"/>
        <v>93440.345052071993</v>
      </c>
      <c r="N147" s="66">
        <f>IFERROR(M147/'Planilha Detalhada'!$M$698,0)</f>
        <v>8.3262846197006621E-3</v>
      </c>
    </row>
    <row r="148" spans="1:14" ht="36" x14ac:dyDescent="0.25">
      <c r="A148" s="48" t="s">
        <v>203</v>
      </c>
      <c r="B148" s="48" t="s">
        <v>1490</v>
      </c>
      <c r="C148" s="48" t="s">
        <v>120</v>
      </c>
      <c r="D148" s="59" t="s">
        <v>1491</v>
      </c>
      <c r="E148" s="48" t="s">
        <v>1322</v>
      </c>
      <c r="F148" s="48">
        <v>1442.107</v>
      </c>
      <c r="G148" s="65">
        <v>46.01</v>
      </c>
      <c r="H148" s="65">
        <v>56.23</v>
      </c>
      <c r="I148" s="65">
        <f t="shared" si="22"/>
        <v>81089.676609999995</v>
      </c>
      <c r="J148" s="66">
        <v>6.7999999999999996E-3</v>
      </c>
      <c r="K148" s="67">
        <f>ROUND(H148*'Leia-me'!$B$35/(1+'Leia-me'!$B$33),2)</f>
        <v>43.27</v>
      </c>
      <c r="L148" s="65">
        <f>K148*(1+'Leia-me'!$B$33)</f>
        <v>52.888921000000003</v>
      </c>
      <c r="M148" s="65">
        <f t="shared" si="23"/>
        <v>76271.483196547008</v>
      </c>
      <c r="N148" s="66">
        <f>IFERROR(M148/'Planilha Detalhada'!$M$698,0)</f>
        <v>6.7964012451716075E-3</v>
      </c>
    </row>
    <row r="149" spans="1:14" ht="36" x14ac:dyDescent="0.25">
      <c r="A149" s="48" t="s">
        <v>159</v>
      </c>
      <c r="B149" s="48" t="s">
        <v>1492</v>
      </c>
      <c r="C149" s="48" t="s">
        <v>161</v>
      </c>
      <c r="D149" s="59" t="s">
        <v>160</v>
      </c>
      <c r="E149" s="48" t="s">
        <v>1322</v>
      </c>
      <c r="F149" s="48">
        <v>76.228999999999999</v>
      </c>
      <c r="G149" s="65">
        <v>1434.61</v>
      </c>
      <c r="H149" s="65">
        <v>1753.52</v>
      </c>
      <c r="I149" s="65">
        <f t="shared" si="22"/>
        <v>133669.07608</v>
      </c>
      <c r="J149" s="66">
        <v>1.12E-2</v>
      </c>
      <c r="K149" s="67">
        <f>ROUND(H149*'Leia-me'!$B$35/(1+'Leia-me'!$B$33),2)</f>
        <v>1349.46</v>
      </c>
      <c r="L149" s="65">
        <f>K149*(1+'Leia-me'!$B$33)</f>
        <v>1649.444958</v>
      </c>
      <c r="M149" s="65">
        <f t="shared" si="23"/>
        <v>125735.539703382</v>
      </c>
      <c r="N149" s="66">
        <f>IFERROR(M149/'Planilha Detalhada'!$M$698,0)</f>
        <v>1.1204045637873174E-2</v>
      </c>
    </row>
    <row r="150" spans="1:14" ht="24" x14ac:dyDescent="0.25">
      <c r="A150" s="48" t="s">
        <v>219</v>
      </c>
      <c r="B150" s="48" t="s">
        <v>1493</v>
      </c>
      <c r="C150" s="48" t="s">
        <v>114</v>
      </c>
      <c r="D150" s="59" t="s">
        <v>220</v>
      </c>
      <c r="E150" s="48" t="s">
        <v>1322</v>
      </c>
      <c r="F150" s="48">
        <v>48.411000000000001</v>
      </c>
      <c r="G150" s="65">
        <v>1073.8900000000001</v>
      </c>
      <c r="H150" s="65">
        <v>1312.61</v>
      </c>
      <c r="I150" s="65">
        <f t="shared" si="22"/>
        <v>63544.762709999995</v>
      </c>
      <c r="J150" s="66">
        <v>5.3E-3</v>
      </c>
      <c r="K150" s="67">
        <f>ROUND(H150*'Leia-me'!$B$35/(1+'Leia-me'!$B$33),2)</f>
        <v>1010.15</v>
      </c>
      <c r="L150" s="65">
        <f>K150*(1+'Leia-me'!$B$33)</f>
        <v>1234.7063449999998</v>
      </c>
      <c r="M150" s="65">
        <f t="shared" si="23"/>
        <v>59773.36886779499</v>
      </c>
      <c r="N150" s="66">
        <f>IFERROR(M150/'Planilha Detalhada'!$M$698,0)</f>
        <v>5.3262868581474675E-3</v>
      </c>
    </row>
    <row r="151" spans="1:14" ht="48" x14ac:dyDescent="0.25">
      <c r="A151" s="48" t="s">
        <v>394</v>
      </c>
      <c r="B151" s="48"/>
      <c r="C151" s="48"/>
      <c r="D151" s="59" t="s">
        <v>1494</v>
      </c>
      <c r="E151" s="48" t="s">
        <v>1322</v>
      </c>
      <c r="F151" s="48">
        <v>15.861000000000001</v>
      </c>
      <c r="G151" s="65">
        <v>765.81</v>
      </c>
      <c r="H151" s="65">
        <v>936.04</v>
      </c>
      <c r="I151" s="65">
        <f t="shared" si="22"/>
        <v>14846.53044</v>
      </c>
      <c r="J151" s="66">
        <v>1.1999999999999999E-3</v>
      </c>
      <c r="K151" s="67">
        <f>ROUND(H151*'Leia-me'!$B$35/(1+'Leia-me'!$B$33),2)</f>
        <v>720.35</v>
      </c>
      <c r="L151" s="65">
        <f>K151*(1+'Leia-me'!$B$33)</f>
        <v>880.48380499999996</v>
      </c>
      <c r="M151" s="65">
        <f t="shared" si="23"/>
        <v>13965.353631104999</v>
      </c>
      <c r="N151" s="66">
        <f>IFERROR(M151/'Planilha Detalhada'!$M$698,0)</f>
        <v>1.2444250830040348E-3</v>
      </c>
    </row>
    <row r="152" spans="1:14" x14ac:dyDescent="0.25">
      <c r="A152" s="47" t="s">
        <v>1495</v>
      </c>
      <c r="B152" s="47"/>
      <c r="C152" s="47"/>
      <c r="D152" s="58" t="s">
        <v>1496</v>
      </c>
      <c r="E152" s="47"/>
      <c r="F152" s="47">
        <v>1</v>
      </c>
      <c r="G152" s="63"/>
      <c r="H152" s="63"/>
      <c r="I152" s="63">
        <f>I153+I154+I155+I156+I157+I158+I159</f>
        <v>481433.09013000003</v>
      </c>
      <c r="J152" s="64">
        <v>4.0399999999999998E-2</v>
      </c>
      <c r="K152" s="63"/>
      <c r="L152" s="63"/>
      <c r="M152" s="63">
        <f>M153+M154+M155+M156+M157+M158+M159</f>
        <v>452858.54317604494</v>
      </c>
      <c r="N152" s="64">
        <f>IFERROR(M152/'Planilha Detalhada'!$M$698,0)</f>
        <v>4.0353330468177025E-2</v>
      </c>
    </row>
    <row r="153" spans="1:14" ht="48" x14ac:dyDescent="0.25">
      <c r="A153" s="48" t="s">
        <v>248</v>
      </c>
      <c r="B153" s="48" t="s">
        <v>1497</v>
      </c>
      <c r="C153" s="48" t="s">
        <v>114</v>
      </c>
      <c r="D153" s="59" t="s">
        <v>1498</v>
      </c>
      <c r="E153" s="48" t="s">
        <v>1322</v>
      </c>
      <c r="F153" s="48">
        <v>3488.8989999999999</v>
      </c>
      <c r="G153" s="65">
        <v>10.9</v>
      </c>
      <c r="H153" s="65">
        <v>13.32</v>
      </c>
      <c r="I153" s="65">
        <f t="shared" ref="I153:I159" si="24">F153*H153</f>
        <v>46472.134680000003</v>
      </c>
      <c r="J153" s="66">
        <v>3.8999999999999998E-3</v>
      </c>
      <c r="K153" s="67">
        <f>ROUND(H153*'Leia-me'!$B$35/(1+'Leia-me'!$B$33),2)</f>
        <v>10.25</v>
      </c>
      <c r="L153" s="65">
        <f>K153*(1+'Leia-me'!$B$33)</f>
        <v>12.528575</v>
      </c>
      <c r="M153" s="65">
        <f t="shared" ref="M153:M159" si="25">F153*L153</f>
        <v>43710.932788924998</v>
      </c>
      <c r="N153" s="66">
        <f>IFERROR(M153/'Planilha Detalhada'!$M$698,0)</f>
        <v>3.8949948995840649E-3</v>
      </c>
    </row>
    <row r="154" spans="1:14" ht="48" x14ac:dyDescent="0.25">
      <c r="A154" s="48" t="s">
        <v>141</v>
      </c>
      <c r="B154" s="48" t="s">
        <v>1499</v>
      </c>
      <c r="C154" s="48" t="s">
        <v>114</v>
      </c>
      <c r="D154" s="59" t="s">
        <v>1500</v>
      </c>
      <c r="E154" s="48" t="s">
        <v>1322</v>
      </c>
      <c r="F154" s="48">
        <v>2115.672</v>
      </c>
      <c r="G154" s="65">
        <v>67.63</v>
      </c>
      <c r="H154" s="65">
        <v>82.66</v>
      </c>
      <c r="I154" s="65">
        <f t="shared" si="24"/>
        <v>174881.44751999999</v>
      </c>
      <c r="J154" s="66">
        <v>1.47E-2</v>
      </c>
      <c r="K154" s="67">
        <f>ROUND(H154*'Leia-me'!$B$35/(1+'Leia-me'!$B$33),2)</f>
        <v>63.61</v>
      </c>
      <c r="L154" s="65">
        <f>K154*(1+'Leia-me'!$B$33)</f>
        <v>77.750502999999995</v>
      </c>
      <c r="M154" s="65">
        <f t="shared" si="25"/>
        <v>164494.56218301598</v>
      </c>
      <c r="N154" s="66">
        <f>IFERROR(M154/'Planilha Detalhada'!$M$698,0)</f>
        <v>1.4657785588929278E-2</v>
      </c>
    </row>
    <row r="155" spans="1:14" ht="48" x14ac:dyDescent="0.25">
      <c r="A155" s="48" t="s">
        <v>225</v>
      </c>
      <c r="B155" s="48" t="s">
        <v>1501</v>
      </c>
      <c r="C155" s="48" t="s">
        <v>114</v>
      </c>
      <c r="D155" s="59" t="s">
        <v>1502</v>
      </c>
      <c r="E155" s="48" t="s">
        <v>1322</v>
      </c>
      <c r="F155" s="48">
        <v>1175.704</v>
      </c>
      <c r="G155" s="65">
        <v>42.41</v>
      </c>
      <c r="H155" s="65">
        <v>51.83</v>
      </c>
      <c r="I155" s="65">
        <f t="shared" si="24"/>
        <v>60936.738319999997</v>
      </c>
      <c r="J155" s="66">
        <v>5.1000000000000004E-3</v>
      </c>
      <c r="K155" s="67">
        <f>ROUND(H155*'Leia-me'!$B$35/(1+'Leia-me'!$B$33),2)</f>
        <v>39.89</v>
      </c>
      <c r="L155" s="65">
        <f>K155*(1+'Leia-me'!$B$33)</f>
        <v>48.757546999999995</v>
      </c>
      <c r="M155" s="65">
        <f t="shared" si="25"/>
        <v>57324.443038087993</v>
      </c>
      <c r="N155" s="66">
        <f>IFERROR(M155/'Planilha Detalhada'!$M$698,0)</f>
        <v>5.1080679136506976E-3</v>
      </c>
    </row>
    <row r="156" spans="1:14" ht="36" x14ac:dyDescent="0.25">
      <c r="A156" s="48" t="s">
        <v>215</v>
      </c>
      <c r="B156" s="48" t="s">
        <v>1503</v>
      </c>
      <c r="C156" s="48" t="s">
        <v>114</v>
      </c>
      <c r="D156" s="59" t="s">
        <v>216</v>
      </c>
      <c r="E156" s="48" t="s">
        <v>1322</v>
      </c>
      <c r="F156" s="48">
        <v>682.82500000000005</v>
      </c>
      <c r="G156" s="65">
        <v>80.16</v>
      </c>
      <c r="H156" s="65">
        <v>97.97</v>
      </c>
      <c r="I156" s="65">
        <f t="shared" si="24"/>
        <v>66896.365250000003</v>
      </c>
      <c r="J156" s="66">
        <v>5.5999999999999999E-3</v>
      </c>
      <c r="K156" s="67">
        <f>ROUND(H156*'Leia-me'!$B$35/(1+'Leia-me'!$B$33),2)</f>
        <v>75.400000000000006</v>
      </c>
      <c r="L156" s="65">
        <f>K156*(1+'Leia-me'!$B$33)</f>
        <v>92.161420000000007</v>
      </c>
      <c r="M156" s="65">
        <f t="shared" si="25"/>
        <v>62930.121611500006</v>
      </c>
      <c r="N156" s="66">
        <f>IFERROR(M156/'Planilha Detalhada'!$M$698,0)</f>
        <v>5.6075788611196472E-3</v>
      </c>
    </row>
    <row r="157" spans="1:14" ht="24" x14ac:dyDescent="0.25">
      <c r="A157" s="48" t="s">
        <v>197</v>
      </c>
      <c r="B157" s="48" t="s">
        <v>1504</v>
      </c>
      <c r="C157" s="48" t="s">
        <v>174</v>
      </c>
      <c r="D157" s="59" t="s">
        <v>198</v>
      </c>
      <c r="E157" s="48" t="s">
        <v>1322</v>
      </c>
      <c r="F157" s="48">
        <v>1233.3820000000001</v>
      </c>
      <c r="G157" s="65">
        <v>55.29</v>
      </c>
      <c r="H157" s="65">
        <v>67.58</v>
      </c>
      <c r="I157" s="65">
        <f t="shared" si="24"/>
        <v>83351.955560000002</v>
      </c>
      <c r="J157" s="66">
        <v>7.0000000000000001E-3</v>
      </c>
      <c r="K157" s="67">
        <f>ROUND(H157*'Leia-me'!$B$35/(1+'Leia-me'!$B$33),2)</f>
        <v>52.01</v>
      </c>
      <c r="L157" s="65">
        <f>K157*(1+'Leia-me'!$B$33)</f>
        <v>63.571822999999995</v>
      </c>
      <c r="M157" s="65">
        <f t="shared" si="25"/>
        <v>78408.342195385994</v>
      </c>
      <c r="N157" s="66">
        <f>IFERROR(M157/'Planilha Detalhada'!$M$698,0)</f>
        <v>6.9868125306456388E-3</v>
      </c>
    </row>
    <row r="158" spans="1:14" ht="24" x14ac:dyDescent="0.25">
      <c r="A158" s="48" t="s">
        <v>246</v>
      </c>
      <c r="B158" s="48" t="s">
        <v>1505</v>
      </c>
      <c r="C158" s="48" t="s">
        <v>114</v>
      </c>
      <c r="D158" s="59" t="s">
        <v>247</v>
      </c>
      <c r="E158" s="48" t="s">
        <v>1322</v>
      </c>
      <c r="F158" s="48">
        <v>1233.3820000000001</v>
      </c>
      <c r="G158" s="65">
        <v>31.42</v>
      </c>
      <c r="H158" s="65">
        <v>38.4</v>
      </c>
      <c r="I158" s="65">
        <f t="shared" si="24"/>
        <v>47361.868800000004</v>
      </c>
      <c r="J158" s="66">
        <v>4.0000000000000001E-3</v>
      </c>
      <c r="K158" s="67">
        <f>ROUND(H158*'Leia-me'!$B$35/(1+'Leia-me'!$B$33),2)</f>
        <v>29.55</v>
      </c>
      <c r="L158" s="65">
        <f>K158*(1+'Leia-me'!$B$33)</f>
        <v>36.118964999999996</v>
      </c>
      <c r="M158" s="65">
        <f t="shared" si="25"/>
        <v>44548.481289629999</v>
      </c>
      <c r="N158" s="66">
        <f>IFERROR(M158/'Planilha Detalhada'!$M$698,0)</f>
        <v>3.9696271924741129E-3</v>
      </c>
    </row>
    <row r="159" spans="1:14" ht="36" x14ac:dyDescent="0.25">
      <c r="A159" s="48" t="s">
        <v>797</v>
      </c>
      <c r="B159" s="48" t="s">
        <v>1506</v>
      </c>
      <c r="C159" s="48" t="s">
        <v>161</v>
      </c>
      <c r="D159" s="59" t="s">
        <v>798</v>
      </c>
      <c r="E159" s="48"/>
      <c r="F159" s="48">
        <v>10.5</v>
      </c>
      <c r="G159" s="65">
        <v>119.42</v>
      </c>
      <c r="H159" s="65">
        <v>145.96</v>
      </c>
      <c r="I159" s="65">
        <f t="shared" si="24"/>
        <v>1532.5800000000002</v>
      </c>
      <c r="J159" s="66">
        <v>1E-4</v>
      </c>
      <c r="K159" s="67">
        <f>ROUND(H159*'Leia-me'!$B$35/(1+'Leia-me'!$B$33),2)</f>
        <v>112.33</v>
      </c>
      <c r="L159" s="65">
        <f>K159*(1+'Leia-me'!$B$33)</f>
        <v>137.30095899999998</v>
      </c>
      <c r="M159" s="65">
        <f t="shared" si="25"/>
        <v>1441.6600694999997</v>
      </c>
      <c r="N159" s="66">
        <f>IFERROR(M159/'Planilha Detalhada'!$M$698,0)</f>
        <v>1.2846348177358597E-4</v>
      </c>
    </row>
    <row r="160" spans="1:14" x14ac:dyDescent="0.25">
      <c r="A160" s="47" t="s">
        <v>1507</v>
      </c>
      <c r="B160" s="47"/>
      <c r="C160" s="47"/>
      <c r="D160" s="58" t="s">
        <v>1508</v>
      </c>
      <c r="E160" s="47"/>
      <c r="F160" s="47">
        <v>1</v>
      </c>
      <c r="G160" s="63"/>
      <c r="H160" s="63"/>
      <c r="I160" s="63">
        <f>I161+I162+I163</f>
        <v>331010.21148</v>
      </c>
      <c r="J160" s="64">
        <v>2.7699999999999999E-2</v>
      </c>
      <c r="K160" s="63"/>
      <c r="L160" s="63"/>
      <c r="M160" s="63">
        <f>M161+M162+M163</f>
        <v>311362.04013497906</v>
      </c>
      <c r="N160" s="64">
        <f>IFERROR(M160/'Planilha Detalhada'!$M$698,0)</f>
        <v>2.7744856512353054E-2</v>
      </c>
    </row>
    <row r="161" spans="1:14" ht="36" x14ac:dyDescent="0.25">
      <c r="A161" s="48" t="s">
        <v>189</v>
      </c>
      <c r="B161" s="48"/>
      <c r="C161" s="48"/>
      <c r="D161" s="59" t="s">
        <v>190</v>
      </c>
      <c r="E161" s="48" t="s">
        <v>1322</v>
      </c>
      <c r="F161" s="48">
        <v>135.49</v>
      </c>
      <c r="G161" s="65">
        <v>597.14</v>
      </c>
      <c r="H161" s="65">
        <v>729.88</v>
      </c>
      <c r="I161" s="65">
        <f>F161*H161</f>
        <v>98891.441200000001</v>
      </c>
      <c r="J161" s="66">
        <v>8.3000000000000001E-3</v>
      </c>
      <c r="K161" s="67">
        <f>ROUND(H161*'Leia-me'!$B$35/(1+'Leia-me'!$B$33),2)</f>
        <v>561.70000000000005</v>
      </c>
      <c r="L161" s="65">
        <f>K161*(1+'Leia-me'!$B$33)</f>
        <v>686.56591000000003</v>
      </c>
      <c r="M161" s="65">
        <f>F161*L161</f>
        <v>93022.815145900007</v>
      </c>
      <c r="N161" s="66">
        <f>IFERROR(M161/'Planilha Detalhada'!$M$698,0)</f>
        <v>8.2890793543082073E-3</v>
      </c>
    </row>
    <row r="162" spans="1:14" ht="36" x14ac:dyDescent="0.25">
      <c r="A162" s="48" t="s">
        <v>143</v>
      </c>
      <c r="B162" s="48"/>
      <c r="C162" s="48"/>
      <c r="D162" s="59" t="s">
        <v>144</v>
      </c>
      <c r="E162" s="48" t="s">
        <v>1322</v>
      </c>
      <c r="F162" s="48">
        <v>592.59400000000005</v>
      </c>
      <c r="G162" s="65">
        <v>234.11</v>
      </c>
      <c r="H162" s="65">
        <v>286.14999999999998</v>
      </c>
      <c r="I162" s="65">
        <f>F162*H162</f>
        <v>169570.77309999999</v>
      </c>
      <c r="J162" s="66">
        <v>1.4200000000000001E-2</v>
      </c>
      <c r="K162" s="67">
        <f>ROUND(H162*'Leia-me'!$B$35/(1+'Leia-me'!$B$33),2)</f>
        <v>220.21</v>
      </c>
      <c r="L162" s="65">
        <f>K162*(1+'Leia-me'!$B$33)</f>
        <v>269.16268300000002</v>
      </c>
      <c r="M162" s="65">
        <f>F162*L162</f>
        <v>159504.19096970203</v>
      </c>
      <c r="N162" s="66">
        <f>IFERROR(M162/'Planilha Detalhada'!$M$698,0)</f>
        <v>1.4213103465197207E-2</v>
      </c>
    </row>
    <row r="163" spans="1:14" ht="36" x14ac:dyDescent="0.25">
      <c r="A163" s="48" t="s">
        <v>223</v>
      </c>
      <c r="B163" s="48"/>
      <c r="C163" s="48"/>
      <c r="D163" s="59" t="s">
        <v>224</v>
      </c>
      <c r="E163" s="48" t="s">
        <v>1322</v>
      </c>
      <c r="F163" s="48">
        <v>136.19300000000001</v>
      </c>
      <c r="G163" s="65">
        <v>375.74</v>
      </c>
      <c r="H163" s="65">
        <v>459.26</v>
      </c>
      <c r="I163" s="65">
        <f>F163*H163</f>
        <v>62547.997180000006</v>
      </c>
      <c r="J163" s="66">
        <v>5.1999999999999998E-3</v>
      </c>
      <c r="K163" s="67">
        <f>ROUND(H163*'Leia-me'!$B$35/(1+'Leia-me'!$B$33),2)</f>
        <v>353.43</v>
      </c>
      <c r="L163" s="65">
        <f>K163*(1+'Leia-me'!$B$33)</f>
        <v>431.99748899999997</v>
      </c>
      <c r="M163" s="65">
        <f>F163*L163</f>
        <v>58835.034019377003</v>
      </c>
      <c r="N163" s="66">
        <f>IFERROR(M163/'Planilha Detalhada'!$M$698,0)</f>
        <v>5.2426736928476393E-3</v>
      </c>
    </row>
    <row r="164" spans="1:14" x14ac:dyDescent="0.25">
      <c r="A164" s="47" t="s">
        <v>1509</v>
      </c>
      <c r="B164" s="47"/>
      <c r="C164" s="47"/>
      <c r="D164" s="58" t="s">
        <v>1510</v>
      </c>
      <c r="E164" s="47"/>
      <c r="F164" s="47">
        <v>1</v>
      </c>
      <c r="G164" s="63"/>
      <c r="H164" s="63"/>
      <c r="I164" s="63">
        <f>I165+I166+I167</f>
        <v>205889.37719999999</v>
      </c>
      <c r="J164" s="64">
        <v>1.7299999999999999E-2</v>
      </c>
      <c r="K164" s="63"/>
      <c r="L164" s="63"/>
      <c r="M164" s="63">
        <f>M165+M166+M167</f>
        <v>193672.97066045296</v>
      </c>
      <c r="N164" s="64">
        <f>IFERROR(M164/'Planilha Detalhada'!$M$698,0)</f>
        <v>1.7257815946240547E-2</v>
      </c>
    </row>
    <row r="165" spans="1:14" ht="36" x14ac:dyDescent="0.25">
      <c r="A165" s="48" t="s">
        <v>131</v>
      </c>
      <c r="B165" s="48" t="s">
        <v>1511</v>
      </c>
      <c r="C165" s="48" t="s">
        <v>114</v>
      </c>
      <c r="D165" s="59" t="s">
        <v>1512</v>
      </c>
      <c r="E165" s="48" t="s">
        <v>1322</v>
      </c>
      <c r="F165" s="48">
        <v>1325.896</v>
      </c>
      <c r="G165" s="65">
        <v>123.96</v>
      </c>
      <c r="H165" s="65">
        <v>151.51</v>
      </c>
      <c r="I165" s="65">
        <f>F165*H165</f>
        <v>200886.50295999998</v>
      </c>
      <c r="J165" s="66">
        <v>1.6799999999999999E-2</v>
      </c>
      <c r="K165" s="67">
        <f>ROUND(H165*'Leia-me'!$B$35/(1+'Leia-me'!$B$33),2)</f>
        <v>116.6</v>
      </c>
      <c r="L165" s="65">
        <f>K165*(1+'Leia-me'!$B$33)</f>
        <v>142.52017999999998</v>
      </c>
      <c r="M165" s="65">
        <f>F165*L165</f>
        <v>188966.93658127997</v>
      </c>
      <c r="N165" s="66">
        <f>IFERROR(M165/'Planilha Detalhada'!$M$698,0)</f>
        <v>1.6838470543017032E-2</v>
      </c>
    </row>
    <row r="166" spans="1:14" ht="24" x14ac:dyDescent="0.25">
      <c r="A166" s="48" t="s">
        <v>686</v>
      </c>
      <c r="B166" s="48" t="s">
        <v>1513</v>
      </c>
      <c r="C166" s="48" t="s">
        <v>114</v>
      </c>
      <c r="D166" s="59" t="s">
        <v>687</v>
      </c>
      <c r="E166" s="48" t="s">
        <v>1322</v>
      </c>
      <c r="F166" s="48">
        <v>29.904</v>
      </c>
      <c r="G166" s="65">
        <v>84.68</v>
      </c>
      <c r="H166" s="65">
        <v>103.5</v>
      </c>
      <c r="I166" s="65">
        <f>F166*H166</f>
        <v>3095.0639999999999</v>
      </c>
      <c r="J166" s="66">
        <v>2.9999999999999997E-4</v>
      </c>
      <c r="K166" s="67">
        <f>ROUND(H166*'Leia-me'!$B$35/(1+'Leia-me'!$B$33),2)</f>
        <v>79.650000000000006</v>
      </c>
      <c r="L166" s="65">
        <f>K166*(1+'Leia-me'!$B$33)</f>
        <v>97.356195</v>
      </c>
      <c r="M166" s="65">
        <f>F166*L166</f>
        <v>2911.33965528</v>
      </c>
      <c r="N166" s="66">
        <f>IFERROR(M166/'Planilha Detalhada'!$M$698,0)</f>
        <v>2.5942372730937348E-4</v>
      </c>
    </row>
    <row r="167" spans="1:14" ht="24" x14ac:dyDescent="0.25">
      <c r="A167" s="48" t="s">
        <v>762</v>
      </c>
      <c r="B167" s="48" t="s">
        <v>1514</v>
      </c>
      <c r="C167" s="48" t="s">
        <v>114</v>
      </c>
      <c r="D167" s="59" t="s">
        <v>763</v>
      </c>
      <c r="E167" s="48" t="s">
        <v>1322</v>
      </c>
      <c r="F167" s="48">
        <v>19.806999999999999</v>
      </c>
      <c r="G167" s="65">
        <v>78.81</v>
      </c>
      <c r="H167" s="65">
        <v>96.32</v>
      </c>
      <c r="I167" s="65">
        <f>F167*H167</f>
        <v>1907.8102399999998</v>
      </c>
      <c r="J167" s="66">
        <v>2.0000000000000001E-4</v>
      </c>
      <c r="K167" s="67">
        <f>ROUND(H167*'Leia-me'!$B$35/(1+'Leia-me'!$B$33),2)</f>
        <v>74.13</v>
      </c>
      <c r="L167" s="65">
        <f>K167*(1+'Leia-me'!$B$33)</f>
        <v>90.609098999999986</v>
      </c>
      <c r="M167" s="65">
        <f>F167*L167</f>
        <v>1794.6944238929996</v>
      </c>
      <c r="N167" s="66">
        <f>IFERROR(M167/'Planilha Detalhada'!$M$698,0)</f>
        <v>1.5992167591413945E-4</v>
      </c>
    </row>
    <row r="168" spans="1:14" x14ac:dyDescent="0.25">
      <c r="A168" s="47" t="s">
        <v>1515</v>
      </c>
      <c r="B168" s="47"/>
      <c r="C168" s="47"/>
      <c r="D168" s="58" t="s">
        <v>1516</v>
      </c>
      <c r="E168" s="47"/>
      <c r="F168" s="47">
        <v>1</v>
      </c>
      <c r="G168" s="63"/>
      <c r="H168" s="63"/>
      <c r="I168" s="63">
        <f>I169+I170+I171+I172+I173+I174+I175+I176+I177+I178+I179+I180</f>
        <v>495350.01605000009</v>
      </c>
      <c r="J168" s="64">
        <v>4.1500000000000002E-2</v>
      </c>
      <c r="K168" s="63"/>
      <c r="L168" s="63"/>
      <c r="M168" s="63">
        <f>M169+M170+M171+M172+M173+M174+M175+M176+M177+M178+M179+M180</f>
        <v>465948.023529973</v>
      </c>
      <c r="N168" s="64">
        <f>IFERROR(M168/'Planilha Detalhada'!$M$698,0)</f>
        <v>4.1519708213144144E-2</v>
      </c>
    </row>
    <row r="169" spans="1:14" ht="48" x14ac:dyDescent="0.25">
      <c r="A169" s="48" t="s">
        <v>221</v>
      </c>
      <c r="B169" s="48" t="s">
        <v>1517</v>
      </c>
      <c r="C169" s="48" t="s">
        <v>114</v>
      </c>
      <c r="D169" s="59" t="s">
        <v>1518</v>
      </c>
      <c r="E169" s="48" t="s">
        <v>1322</v>
      </c>
      <c r="F169" s="48">
        <v>1131.93</v>
      </c>
      <c r="G169" s="65">
        <v>45.43</v>
      </c>
      <c r="H169" s="65">
        <v>55.52</v>
      </c>
      <c r="I169" s="65">
        <f t="shared" ref="I169:I180" si="26">F169*H169</f>
        <v>62844.753600000004</v>
      </c>
      <c r="J169" s="66">
        <v>5.3E-3</v>
      </c>
      <c r="K169" s="67">
        <f>ROUND(H169*'Leia-me'!$B$35/(1+'Leia-me'!$B$33),2)</f>
        <v>42.73</v>
      </c>
      <c r="L169" s="65">
        <f>K169*(1+'Leia-me'!$B$33)</f>
        <v>52.228878999999992</v>
      </c>
      <c r="M169" s="65">
        <f t="shared" ref="M169:M180" si="27">F169*L169</f>
        <v>59119.435006469997</v>
      </c>
      <c r="N169" s="66">
        <f>IFERROR(M169/'Planilha Detalhada'!$M$698,0)</f>
        <v>5.2680161031666561E-3</v>
      </c>
    </row>
    <row r="170" spans="1:14" ht="48" x14ac:dyDescent="0.25">
      <c r="A170" s="48" t="s">
        <v>337</v>
      </c>
      <c r="B170" s="48" t="s">
        <v>1519</v>
      </c>
      <c r="C170" s="48" t="s">
        <v>114</v>
      </c>
      <c r="D170" s="59" t="s">
        <v>1520</v>
      </c>
      <c r="E170" s="48" t="s">
        <v>1322</v>
      </c>
      <c r="F170" s="48">
        <v>262.12400000000002</v>
      </c>
      <c r="G170" s="65">
        <v>63.41</v>
      </c>
      <c r="H170" s="65">
        <v>77.5</v>
      </c>
      <c r="I170" s="65">
        <f t="shared" si="26"/>
        <v>20314.61</v>
      </c>
      <c r="J170" s="66">
        <v>1.6999999999999999E-3</v>
      </c>
      <c r="K170" s="67">
        <f>ROUND(H170*'Leia-me'!$B$35/(1+'Leia-me'!$B$33),2)</f>
        <v>59.64</v>
      </c>
      <c r="L170" s="65">
        <f>K170*(1+'Leia-me'!$B$33)</f>
        <v>72.897971999999996</v>
      </c>
      <c r="M170" s="65">
        <f t="shared" si="27"/>
        <v>19108.308012527999</v>
      </c>
      <c r="N170" s="66">
        <f>IFERROR(M170/'Planilha Detalhada'!$M$698,0)</f>
        <v>1.7027035915219665E-3</v>
      </c>
    </row>
    <row r="171" spans="1:14" ht="36" x14ac:dyDescent="0.25">
      <c r="A171" s="48" t="s">
        <v>532</v>
      </c>
      <c r="B171" s="48"/>
      <c r="C171" s="48"/>
      <c r="D171" s="59" t="s">
        <v>533</v>
      </c>
      <c r="E171" s="48" t="s">
        <v>1521</v>
      </c>
      <c r="F171" s="48">
        <v>14.662000000000001</v>
      </c>
      <c r="G171" s="65">
        <v>437.1</v>
      </c>
      <c r="H171" s="65">
        <v>534.26</v>
      </c>
      <c r="I171" s="65">
        <f t="shared" si="26"/>
        <v>7833.3201200000003</v>
      </c>
      <c r="J171" s="66">
        <v>6.9999999999999999E-4</v>
      </c>
      <c r="K171" s="67">
        <f>ROUND(H171*'Leia-me'!$B$35/(1+'Leia-me'!$B$33),2)</f>
        <v>411.15</v>
      </c>
      <c r="L171" s="65">
        <f>K171*(1+'Leia-me'!$B$33)</f>
        <v>502.54864499999996</v>
      </c>
      <c r="M171" s="65">
        <f t="shared" si="27"/>
        <v>7368.3682329900003</v>
      </c>
      <c r="N171" s="66">
        <f>IFERROR(M171/'Planilha Detalhada'!$M$698,0)</f>
        <v>6.5658074203863554E-4</v>
      </c>
    </row>
    <row r="172" spans="1:14" ht="84" x14ac:dyDescent="0.25">
      <c r="A172" s="48" t="s">
        <v>118</v>
      </c>
      <c r="B172" s="48" t="s">
        <v>1522</v>
      </c>
      <c r="C172" s="48" t="s">
        <v>120</v>
      </c>
      <c r="D172" s="59" t="s">
        <v>1523</v>
      </c>
      <c r="E172" s="48" t="s">
        <v>1322</v>
      </c>
      <c r="F172" s="48">
        <v>1316.288</v>
      </c>
      <c r="G172" s="65">
        <v>180.57</v>
      </c>
      <c r="H172" s="65">
        <v>220.71</v>
      </c>
      <c r="I172" s="65">
        <f t="shared" si="26"/>
        <v>290517.92447999999</v>
      </c>
      <c r="J172" s="66">
        <v>2.4400000000000002E-2</v>
      </c>
      <c r="K172" s="67">
        <f>ROUND(H172*'Leia-me'!$B$35/(1+'Leia-me'!$B$33),2)</f>
        <v>169.85</v>
      </c>
      <c r="L172" s="65">
        <f>K172*(1+'Leia-me'!$B$33)</f>
        <v>207.60765499999999</v>
      </c>
      <c r="M172" s="65">
        <f t="shared" si="27"/>
        <v>273271.46498464001</v>
      </c>
      <c r="N172" s="66">
        <f>IFERROR(M172/'Planilha Detalhada'!$M$698,0)</f>
        <v>2.4350680582747072E-2</v>
      </c>
    </row>
    <row r="173" spans="1:14" ht="24" x14ac:dyDescent="0.25">
      <c r="A173" s="48" t="s">
        <v>312</v>
      </c>
      <c r="B173" s="48" t="s">
        <v>1524</v>
      </c>
      <c r="C173" s="48" t="s">
        <v>114</v>
      </c>
      <c r="D173" s="59" t="s">
        <v>313</v>
      </c>
      <c r="E173" s="48" t="s">
        <v>1322</v>
      </c>
      <c r="F173" s="48">
        <v>90.578999999999994</v>
      </c>
      <c r="G173" s="65">
        <v>220.82</v>
      </c>
      <c r="H173" s="65">
        <v>269.89999999999998</v>
      </c>
      <c r="I173" s="65">
        <f t="shared" si="26"/>
        <v>24447.272099999995</v>
      </c>
      <c r="J173" s="66">
        <v>2E-3</v>
      </c>
      <c r="K173" s="67">
        <f>ROUND(H173*'Leia-me'!$B$35/(1+'Leia-me'!$B$33),2)</f>
        <v>207.71</v>
      </c>
      <c r="L173" s="65">
        <f>K173*(1+'Leia-me'!$B$33)</f>
        <v>253.88393299999998</v>
      </c>
      <c r="M173" s="65">
        <f t="shared" si="27"/>
        <v>22996.552767206998</v>
      </c>
      <c r="N173" s="66">
        <f>IFERROR(M173/'Planilha Detalhada'!$M$698,0)</f>
        <v>2.0491774030267714E-3</v>
      </c>
    </row>
    <row r="174" spans="1:14" ht="24" x14ac:dyDescent="0.25">
      <c r="A174" s="48" t="s">
        <v>334</v>
      </c>
      <c r="B174" s="48" t="s">
        <v>1525</v>
      </c>
      <c r="C174" s="48" t="s">
        <v>114</v>
      </c>
      <c r="D174" s="59" t="s">
        <v>335</v>
      </c>
      <c r="E174" s="48" t="s">
        <v>1322</v>
      </c>
      <c r="F174" s="48">
        <v>32.209000000000003</v>
      </c>
      <c r="G174" s="65">
        <v>530.41</v>
      </c>
      <c r="H174" s="65">
        <v>648.32000000000005</v>
      </c>
      <c r="I174" s="65">
        <f t="shared" si="26"/>
        <v>20881.738880000004</v>
      </c>
      <c r="J174" s="66">
        <v>1.8E-3</v>
      </c>
      <c r="K174" s="67">
        <f>ROUND(H174*'Leia-me'!$B$35/(1+'Leia-me'!$B$33),2)</f>
        <v>498.93</v>
      </c>
      <c r="L174" s="65">
        <f>K174*(1+'Leia-me'!$B$33)</f>
        <v>609.84213899999997</v>
      </c>
      <c r="M174" s="65">
        <f t="shared" si="27"/>
        <v>19642.405455051001</v>
      </c>
      <c r="N174" s="66">
        <f>IFERROR(M174/'Planilha Detalhada'!$M$698,0)</f>
        <v>1.7502959598787238E-3</v>
      </c>
    </row>
    <row r="175" spans="1:14" ht="24" x14ac:dyDescent="0.25">
      <c r="A175" s="48" t="s">
        <v>640</v>
      </c>
      <c r="B175" s="48" t="s">
        <v>1526</v>
      </c>
      <c r="C175" s="48" t="s">
        <v>114</v>
      </c>
      <c r="D175" s="59" t="s">
        <v>641</v>
      </c>
      <c r="E175" s="48" t="s">
        <v>1322</v>
      </c>
      <c r="F175" s="48">
        <v>19.687000000000001</v>
      </c>
      <c r="G175" s="65">
        <v>181.41</v>
      </c>
      <c r="H175" s="65">
        <v>221.73</v>
      </c>
      <c r="I175" s="65">
        <f t="shared" si="26"/>
        <v>4365.1985100000002</v>
      </c>
      <c r="J175" s="66">
        <v>4.0000000000000002E-4</v>
      </c>
      <c r="K175" s="67">
        <f>ROUND(H175*'Leia-me'!$B$35/(1+'Leia-me'!$B$33),2)</f>
        <v>170.64</v>
      </c>
      <c r="L175" s="65">
        <f>K175*(1+'Leia-me'!$B$33)</f>
        <v>208.57327199999997</v>
      </c>
      <c r="M175" s="65">
        <f t="shared" si="27"/>
        <v>4106.1820058639996</v>
      </c>
      <c r="N175" s="66">
        <f>IFERROR(M175/'Planilha Detalhada'!$M$698,0)</f>
        <v>3.6589376957099433E-4</v>
      </c>
    </row>
    <row r="176" spans="1:14" x14ac:dyDescent="0.25">
      <c r="A176" s="48" t="s">
        <v>581</v>
      </c>
      <c r="B176" s="48" t="s">
        <v>1527</v>
      </c>
      <c r="C176" s="48" t="s">
        <v>174</v>
      </c>
      <c r="D176" s="59" t="s">
        <v>582</v>
      </c>
      <c r="E176" s="48" t="s">
        <v>1371</v>
      </c>
      <c r="F176" s="48">
        <v>30.75</v>
      </c>
      <c r="G176" s="65">
        <v>173.85</v>
      </c>
      <c r="H176" s="65">
        <v>212.49</v>
      </c>
      <c r="I176" s="65">
        <f t="shared" si="26"/>
        <v>6534.0675000000001</v>
      </c>
      <c r="J176" s="66">
        <v>5.0000000000000001E-4</v>
      </c>
      <c r="K176" s="67">
        <f>ROUND(H176*'Leia-me'!$B$35/(1+'Leia-me'!$B$33),2)</f>
        <v>163.53</v>
      </c>
      <c r="L176" s="65">
        <f>K176*(1+'Leia-me'!$B$33)</f>
        <v>199.88271899999998</v>
      </c>
      <c r="M176" s="65">
        <f t="shared" si="27"/>
        <v>6146.3936092499998</v>
      </c>
      <c r="N176" s="66">
        <f>IFERROR(M176/'Planilha Detalhada'!$M$698,0)</f>
        <v>5.4769299649744707E-4</v>
      </c>
    </row>
    <row r="177" spans="1:14" ht="36" x14ac:dyDescent="0.25">
      <c r="A177" s="48" t="s">
        <v>939</v>
      </c>
      <c r="B177" s="48" t="s">
        <v>1528</v>
      </c>
      <c r="C177" s="48" t="s">
        <v>161</v>
      </c>
      <c r="D177" s="59" t="s">
        <v>940</v>
      </c>
      <c r="E177" s="48"/>
      <c r="F177" s="48">
        <v>1.996</v>
      </c>
      <c r="G177" s="65">
        <v>249.55</v>
      </c>
      <c r="H177" s="65">
        <v>305.02</v>
      </c>
      <c r="I177" s="65">
        <f t="shared" si="26"/>
        <v>608.81991999999991</v>
      </c>
      <c r="J177" s="66">
        <v>1E-4</v>
      </c>
      <c r="K177" s="67">
        <f>ROUND(H177*'Leia-me'!$B$35/(1+'Leia-me'!$B$33),2)</f>
        <v>234.74</v>
      </c>
      <c r="L177" s="65">
        <f>K177*(1+'Leia-me'!$B$33)</f>
        <v>286.92270200000002</v>
      </c>
      <c r="M177" s="65">
        <f t="shared" si="27"/>
        <v>572.69771319200004</v>
      </c>
      <c r="N177" s="66">
        <f>IFERROR(M177/'Planilha Detalhada'!$M$698,0)</f>
        <v>5.1031962247474091E-5</v>
      </c>
    </row>
    <row r="178" spans="1:14" x14ac:dyDescent="0.25">
      <c r="A178" s="48" t="s">
        <v>258</v>
      </c>
      <c r="B178" s="48" t="s">
        <v>1529</v>
      </c>
      <c r="C178" s="48" t="s">
        <v>161</v>
      </c>
      <c r="D178" s="59" t="s">
        <v>259</v>
      </c>
      <c r="E178" s="48"/>
      <c r="F178" s="48">
        <v>626.70600000000002</v>
      </c>
      <c r="G178" s="65">
        <v>56.59</v>
      </c>
      <c r="H178" s="65">
        <v>69.16</v>
      </c>
      <c r="I178" s="65">
        <f t="shared" si="26"/>
        <v>43342.986960000002</v>
      </c>
      <c r="J178" s="66">
        <v>3.5999999999999999E-3</v>
      </c>
      <c r="K178" s="67">
        <f>ROUND(H178*'Leia-me'!$B$35/(1+'Leia-me'!$B$33),2)</f>
        <v>53.22</v>
      </c>
      <c r="L178" s="65">
        <f>K178*(1+'Leia-me'!$B$33)</f>
        <v>65.050805999999994</v>
      </c>
      <c r="M178" s="65">
        <f t="shared" si="27"/>
        <v>40767.730425035996</v>
      </c>
      <c r="N178" s="66">
        <f>IFERROR(M178/'Planilha Detalhada'!$M$698,0)</f>
        <v>3.6327319492336671E-3</v>
      </c>
    </row>
    <row r="179" spans="1:14" ht="24" x14ac:dyDescent="0.25">
      <c r="A179" s="48" t="s">
        <v>455</v>
      </c>
      <c r="B179" s="48" t="s">
        <v>1530</v>
      </c>
      <c r="C179" s="48" t="s">
        <v>114</v>
      </c>
      <c r="D179" s="59" t="s">
        <v>456</v>
      </c>
      <c r="E179" s="48" t="s">
        <v>1371</v>
      </c>
      <c r="F179" s="48">
        <v>73.102000000000004</v>
      </c>
      <c r="G179" s="65">
        <v>135.37</v>
      </c>
      <c r="H179" s="65">
        <v>165.46</v>
      </c>
      <c r="I179" s="65">
        <f t="shared" si="26"/>
        <v>12095.456920000001</v>
      </c>
      <c r="J179" s="66">
        <v>1E-3</v>
      </c>
      <c r="K179" s="67">
        <f>ROUND(H179*'Leia-me'!$B$35/(1+'Leia-me'!$B$33),2)</f>
        <v>127.33</v>
      </c>
      <c r="L179" s="65">
        <f>K179*(1+'Leia-me'!$B$33)</f>
        <v>155.635459</v>
      </c>
      <c r="M179" s="65">
        <f t="shared" si="27"/>
        <v>11377.263323818001</v>
      </c>
      <c r="N179" s="66">
        <f>IFERROR(M179/'Planilha Detalhada'!$M$698,0)</f>
        <v>1.0138054667349458E-3</v>
      </c>
    </row>
    <row r="180" spans="1:14" x14ac:dyDescent="0.25">
      <c r="A180" s="48" t="s">
        <v>790</v>
      </c>
      <c r="B180" s="48" t="s">
        <v>1531</v>
      </c>
      <c r="C180" s="48" t="s">
        <v>174</v>
      </c>
      <c r="D180" s="59" t="s">
        <v>791</v>
      </c>
      <c r="E180" s="48" t="s">
        <v>1371</v>
      </c>
      <c r="F180" s="48">
        <v>38.198999999999998</v>
      </c>
      <c r="G180" s="65">
        <v>33.5</v>
      </c>
      <c r="H180" s="65">
        <v>40.94</v>
      </c>
      <c r="I180" s="65">
        <f t="shared" si="26"/>
        <v>1563.8670599999998</v>
      </c>
      <c r="J180" s="66">
        <v>1E-4</v>
      </c>
      <c r="K180" s="67">
        <f>ROUND(H180*'Leia-me'!$B$35/(1+'Leia-me'!$B$33),2)</f>
        <v>31.51</v>
      </c>
      <c r="L180" s="65">
        <f>K180*(1+'Leia-me'!$B$33)</f>
        <v>38.514673000000002</v>
      </c>
      <c r="M180" s="65">
        <f t="shared" si="27"/>
        <v>1471.2219939270001</v>
      </c>
      <c r="N180" s="66">
        <f>IFERROR(M180/'Planilha Detalhada'!$M$698,0)</f>
        <v>1.3109768647978775E-4</v>
      </c>
    </row>
    <row r="181" spans="1:14" x14ac:dyDescent="0.25">
      <c r="A181" s="47" t="s">
        <v>1532</v>
      </c>
      <c r="B181" s="47"/>
      <c r="C181" s="47"/>
      <c r="D181" s="58" t="s">
        <v>1533</v>
      </c>
      <c r="E181" s="47"/>
      <c r="F181" s="47">
        <v>1</v>
      </c>
      <c r="G181" s="63"/>
      <c r="H181" s="63"/>
      <c r="I181" s="63">
        <f>I182+I183+I184+I185+I186</f>
        <v>469801.05442000006</v>
      </c>
      <c r="J181" s="64">
        <v>3.9399999999999998E-2</v>
      </c>
      <c r="K181" s="63"/>
      <c r="L181" s="63"/>
      <c r="M181" s="63">
        <f>M182+M183+M184+M185+M186</f>
        <v>441922.81463032903</v>
      </c>
      <c r="N181" s="64">
        <f>IFERROR(M181/'Planilha Detalhada'!$M$698,0)</f>
        <v>3.9378869293566918E-2</v>
      </c>
    </row>
    <row r="182" spans="1:14" ht="36" x14ac:dyDescent="0.25">
      <c r="A182" s="48" t="s">
        <v>183</v>
      </c>
      <c r="B182" s="48" t="s">
        <v>1534</v>
      </c>
      <c r="C182" s="48" t="s">
        <v>114</v>
      </c>
      <c r="D182" s="59" t="s">
        <v>184</v>
      </c>
      <c r="E182" s="48" t="s">
        <v>1322</v>
      </c>
      <c r="F182" s="48">
        <v>834.29499999999996</v>
      </c>
      <c r="G182" s="65">
        <v>98.28</v>
      </c>
      <c r="H182" s="65">
        <v>120.12</v>
      </c>
      <c r="I182" s="65">
        <f>F182*H182</f>
        <v>100215.5154</v>
      </c>
      <c r="J182" s="66">
        <v>8.3999999999999995E-3</v>
      </c>
      <c r="K182" s="67">
        <f>ROUND(H182*'Leia-me'!$B$35/(1+'Leia-me'!$B$33),2)</f>
        <v>92.44</v>
      </c>
      <c r="L182" s="65">
        <f>K182*(1+'Leia-me'!$B$33)</f>
        <v>112.98941199999999</v>
      </c>
      <c r="M182" s="65">
        <f>F182*L182</f>
        <v>94266.501484539986</v>
      </c>
      <c r="N182" s="66">
        <f>IFERROR(M182/'Planilha Detalhada'!$M$698,0)</f>
        <v>8.3999017878873972E-3</v>
      </c>
    </row>
    <row r="183" spans="1:14" ht="24" x14ac:dyDescent="0.25">
      <c r="A183" s="48" t="s">
        <v>137</v>
      </c>
      <c r="B183" s="48" t="s">
        <v>1535</v>
      </c>
      <c r="C183" s="48" t="s">
        <v>114</v>
      </c>
      <c r="D183" s="59" t="s">
        <v>138</v>
      </c>
      <c r="E183" s="48" t="s">
        <v>1322</v>
      </c>
      <c r="F183" s="48">
        <v>766.25300000000004</v>
      </c>
      <c r="G183" s="65">
        <v>205.2</v>
      </c>
      <c r="H183" s="65">
        <v>250.81</v>
      </c>
      <c r="I183" s="65">
        <f>F183*H183</f>
        <v>192183.91493</v>
      </c>
      <c r="J183" s="66">
        <v>1.61E-2</v>
      </c>
      <c r="K183" s="67">
        <f>ROUND(H183*'Leia-me'!$B$35/(1+'Leia-me'!$B$33),2)</f>
        <v>193.02</v>
      </c>
      <c r="L183" s="65">
        <f>K183*(1+'Leia-me'!$B$33)</f>
        <v>235.928346</v>
      </c>
      <c r="M183" s="65">
        <f>F183*L183</f>
        <v>180780.80290753802</v>
      </c>
      <c r="N183" s="66">
        <f>IFERROR(M183/'Planilha Detalhada'!$M$698,0)</f>
        <v>1.6109020337492778E-2</v>
      </c>
    </row>
    <row r="184" spans="1:14" ht="36" x14ac:dyDescent="0.25">
      <c r="A184" s="48" t="s">
        <v>236</v>
      </c>
      <c r="B184" s="48" t="s">
        <v>1536</v>
      </c>
      <c r="C184" s="48" t="s">
        <v>114</v>
      </c>
      <c r="D184" s="59" t="s">
        <v>1537</v>
      </c>
      <c r="E184" s="48" t="s">
        <v>1322</v>
      </c>
      <c r="F184" s="48">
        <v>548.673</v>
      </c>
      <c r="G184" s="65">
        <v>80.510000000000005</v>
      </c>
      <c r="H184" s="65">
        <v>98.4</v>
      </c>
      <c r="I184" s="65">
        <f>F184*H184</f>
        <v>53989.423200000005</v>
      </c>
      <c r="J184" s="66">
        <v>4.4999999999999997E-3</v>
      </c>
      <c r="K184" s="67">
        <f>ROUND(H184*'Leia-me'!$B$35/(1+'Leia-me'!$B$33),2)</f>
        <v>75.73</v>
      </c>
      <c r="L184" s="65">
        <f>K184*(1+'Leia-me'!$B$33)</f>
        <v>92.564779000000001</v>
      </c>
      <c r="M184" s="65">
        <f>F184*L184</f>
        <v>50787.794988267</v>
      </c>
      <c r="N184" s="66">
        <f>IFERROR(M184/'Planilha Detalhada'!$M$698,0)</f>
        <v>4.525600114636358E-3</v>
      </c>
    </row>
    <row r="185" spans="1:14" ht="60" x14ac:dyDescent="0.25">
      <c r="A185" s="48" t="s">
        <v>412</v>
      </c>
      <c r="B185" s="48" t="s">
        <v>1538</v>
      </c>
      <c r="C185" s="48" t="s">
        <v>114</v>
      </c>
      <c r="D185" s="59" t="s">
        <v>1539</v>
      </c>
      <c r="E185" s="48" t="s">
        <v>1371</v>
      </c>
      <c r="F185" s="48">
        <v>202.65799999999999</v>
      </c>
      <c r="G185" s="65">
        <v>56.46</v>
      </c>
      <c r="H185" s="65">
        <v>69.010000000000005</v>
      </c>
      <c r="I185" s="65">
        <f>F185*H185</f>
        <v>13985.42858</v>
      </c>
      <c r="J185" s="66">
        <v>1.1999999999999999E-3</v>
      </c>
      <c r="K185" s="67">
        <f>ROUND(H185*'Leia-me'!$B$35/(1+'Leia-me'!$B$33),2)</f>
        <v>53.11</v>
      </c>
      <c r="L185" s="65">
        <f>K185*(1+'Leia-me'!$B$33)</f>
        <v>64.916353000000001</v>
      </c>
      <c r="M185" s="65">
        <f>F185*L185</f>
        <v>13155.818266274</v>
      </c>
      <c r="N185" s="66">
        <f>IFERROR(M185/'Planilha Detalhada'!$M$698,0)</f>
        <v>1.1722889853308098E-3</v>
      </c>
    </row>
    <row r="186" spans="1:14" x14ac:dyDescent="0.25">
      <c r="A186" s="48" t="s">
        <v>172</v>
      </c>
      <c r="B186" s="48" t="s">
        <v>1540</v>
      </c>
      <c r="C186" s="48" t="s">
        <v>174</v>
      </c>
      <c r="D186" s="59" t="s">
        <v>173</v>
      </c>
      <c r="E186" s="48" t="s">
        <v>1322</v>
      </c>
      <c r="F186" s="48">
        <v>483.697</v>
      </c>
      <c r="G186" s="65">
        <v>185.09</v>
      </c>
      <c r="H186" s="65">
        <v>226.23</v>
      </c>
      <c r="I186" s="65">
        <f>F186*H186</f>
        <v>109426.77231</v>
      </c>
      <c r="J186" s="66">
        <v>9.1999999999999998E-3</v>
      </c>
      <c r="K186" s="67">
        <f>ROUND(H186*'Leia-me'!$B$35/(1+'Leia-me'!$B$33),2)</f>
        <v>174.1</v>
      </c>
      <c r="L186" s="65">
        <f>K186*(1+'Leia-me'!$B$33)</f>
        <v>212.80242999999999</v>
      </c>
      <c r="M186" s="65">
        <f>F186*L186</f>
        <v>102931.89698371</v>
      </c>
      <c r="N186" s="66">
        <f>IFERROR(M186/'Planilha Detalhada'!$M$698,0)</f>
        <v>9.1720580682195692E-3</v>
      </c>
    </row>
    <row r="187" spans="1:14" x14ac:dyDescent="0.25">
      <c r="A187" s="47" t="s">
        <v>1541</v>
      </c>
      <c r="B187" s="47"/>
      <c r="C187" s="47"/>
      <c r="D187" s="58" t="s">
        <v>1542</v>
      </c>
      <c r="E187" s="47"/>
      <c r="F187" s="47">
        <v>1</v>
      </c>
      <c r="G187" s="63"/>
      <c r="H187" s="63"/>
      <c r="I187" s="63">
        <f>I188+I189+I190+I191</f>
        <v>99476.80677000001</v>
      </c>
      <c r="J187" s="64">
        <v>8.3000000000000001E-3</v>
      </c>
      <c r="K187" s="63"/>
      <c r="L187" s="63"/>
      <c r="M187" s="63">
        <f>M188+M189+M190+M191</f>
        <v>93573.383215375987</v>
      </c>
      <c r="N187" s="64">
        <f>IFERROR(M187/'Planilha Detalhada'!$M$698,0)</f>
        <v>8.3381393877062157E-3</v>
      </c>
    </row>
    <row r="188" spans="1:14" ht="24" x14ac:dyDescent="0.25">
      <c r="A188" s="48" t="s">
        <v>542</v>
      </c>
      <c r="B188" s="48" t="s">
        <v>1543</v>
      </c>
      <c r="C188" s="48" t="s">
        <v>114</v>
      </c>
      <c r="D188" s="59" t="s">
        <v>543</v>
      </c>
      <c r="E188" s="48" t="s">
        <v>1371</v>
      </c>
      <c r="F188" s="48">
        <v>42.094999999999999</v>
      </c>
      <c r="G188" s="65">
        <v>146.9</v>
      </c>
      <c r="H188" s="65">
        <v>179.55</v>
      </c>
      <c r="I188" s="65">
        <f>F188*H188</f>
        <v>7558.1572500000002</v>
      </c>
      <c r="J188" s="66">
        <v>5.9999999999999995E-4</v>
      </c>
      <c r="K188" s="67">
        <f>ROUND(H188*'Leia-me'!$B$35/(1+'Leia-me'!$B$33),2)</f>
        <v>138.18</v>
      </c>
      <c r="L188" s="65">
        <f>K188*(1+'Leia-me'!$B$33)</f>
        <v>168.897414</v>
      </c>
      <c r="M188" s="65">
        <f>F188*L188</f>
        <v>7109.73664233</v>
      </c>
      <c r="N188" s="66">
        <f>IFERROR(M188/'Planilha Detalhada'!$M$698,0)</f>
        <v>6.335345917458363E-4</v>
      </c>
    </row>
    <row r="189" spans="1:14" ht="24" x14ac:dyDescent="0.25">
      <c r="A189" s="48" t="s">
        <v>209</v>
      </c>
      <c r="B189" s="48" t="s">
        <v>1544</v>
      </c>
      <c r="C189" s="48" t="s">
        <v>114</v>
      </c>
      <c r="D189" s="59" t="s">
        <v>210</v>
      </c>
      <c r="E189" s="48" t="s">
        <v>1371</v>
      </c>
      <c r="F189" s="48">
        <v>336.04300000000001</v>
      </c>
      <c r="G189" s="65">
        <v>176.05</v>
      </c>
      <c r="H189" s="65">
        <v>215.18</v>
      </c>
      <c r="I189" s="65">
        <f>F189*H189</f>
        <v>72309.732740000007</v>
      </c>
      <c r="J189" s="66">
        <v>6.1000000000000004E-3</v>
      </c>
      <c r="K189" s="67">
        <f>ROUND(H189*'Leia-me'!$B$35/(1+'Leia-me'!$B$33),2)</f>
        <v>165.6</v>
      </c>
      <c r="L189" s="65">
        <f>K189*(1+'Leia-me'!$B$33)</f>
        <v>202.41287999999997</v>
      </c>
      <c r="M189" s="65">
        <f>F189*L189</f>
        <v>68019.431433839985</v>
      </c>
      <c r="N189" s="66">
        <f>IFERROR(M189/'Planilha Detalhada'!$M$698,0)</f>
        <v>6.0610772089160544E-3</v>
      </c>
    </row>
    <row r="190" spans="1:14" ht="48" x14ac:dyDescent="0.25">
      <c r="A190" s="48" t="s">
        <v>357</v>
      </c>
      <c r="B190" s="48" t="s">
        <v>1545</v>
      </c>
      <c r="C190" s="48" t="s">
        <v>120</v>
      </c>
      <c r="D190" s="59" t="s">
        <v>1546</v>
      </c>
      <c r="E190" s="48" t="s">
        <v>1371</v>
      </c>
      <c r="F190" s="48">
        <v>230.05</v>
      </c>
      <c r="G190" s="65">
        <v>64.61</v>
      </c>
      <c r="H190" s="65">
        <v>78.97</v>
      </c>
      <c r="I190" s="65">
        <f>F190*H190</f>
        <v>18167.048500000001</v>
      </c>
      <c r="J190" s="66">
        <v>1.5E-3</v>
      </c>
      <c r="K190" s="67">
        <f>ROUND(H190*'Leia-me'!$B$35/(1+'Leia-me'!$B$33),2)</f>
        <v>60.77</v>
      </c>
      <c r="L190" s="65">
        <f>K190*(1+'Leia-me'!$B$33)</f>
        <v>74.279171000000005</v>
      </c>
      <c r="M190" s="65">
        <f>F190*L190</f>
        <v>17087.923288550002</v>
      </c>
      <c r="N190" s="66">
        <f>IFERROR(M190/'Planilha Detalhada'!$M$698,0)</f>
        <v>1.5226710986650373E-3</v>
      </c>
    </row>
    <row r="191" spans="1:14" ht="36" x14ac:dyDescent="0.25">
      <c r="A191" s="48" t="s">
        <v>814</v>
      </c>
      <c r="B191" s="48" t="s">
        <v>1547</v>
      </c>
      <c r="C191" s="48" t="s">
        <v>114</v>
      </c>
      <c r="D191" s="59" t="s">
        <v>815</v>
      </c>
      <c r="E191" s="48" t="s">
        <v>1384</v>
      </c>
      <c r="F191" s="48">
        <v>0.69399999999999995</v>
      </c>
      <c r="G191" s="65">
        <v>1699.77</v>
      </c>
      <c r="H191" s="65">
        <v>2077.62</v>
      </c>
      <c r="I191" s="65">
        <f>F191*H191</f>
        <v>1441.8682799999999</v>
      </c>
      <c r="J191" s="66">
        <v>1E-4</v>
      </c>
      <c r="K191" s="67">
        <f>ROUND(H191*'Leia-me'!$B$35/(1+'Leia-me'!$B$33),2)</f>
        <v>1598.88</v>
      </c>
      <c r="L191" s="65">
        <f>K191*(1+'Leia-me'!$B$33)</f>
        <v>1954.3110240000001</v>
      </c>
      <c r="M191" s="65">
        <f>F191*L191</f>
        <v>1356.291850656</v>
      </c>
      <c r="N191" s="66">
        <f>IFERROR(M191/'Planilha Detalhada'!$M$698,0)</f>
        <v>1.2085648837928799E-4</v>
      </c>
    </row>
    <row r="192" spans="1:14" x14ac:dyDescent="0.25">
      <c r="A192" s="46" t="s">
        <v>53</v>
      </c>
      <c r="B192" s="46"/>
      <c r="C192" s="46"/>
      <c r="D192" s="57" t="s">
        <v>54</v>
      </c>
      <c r="E192" s="46"/>
      <c r="F192" s="46">
        <v>1</v>
      </c>
      <c r="G192" s="61"/>
      <c r="H192" s="61"/>
      <c r="I192" s="61">
        <f>I193+I197+I202+I205</f>
        <v>298273.64249</v>
      </c>
      <c r="J192" s="62">
        <v>2.5000000000000001E-2</v>
      </c>
      <c r="K192" s="61"/>
      <c r="L192" s="61"/>
      <c r="M192" s="61">
        <f>M193+M197+M202+M205</f>
        <v>280568.27872445202</v>
      </c>
      <c r="N192" s="62">
        <f>IFERROR(M192/'Planilha Detalhada'!$M$698,0)</f>
        <v>2.500088524520588E-2</v>
      </c>
    </row>
    <row r="193" spans="1:14" x14ac:dyDescent="0.25">
      <c r="A193" s="47" t="s">
        <v>1548</v>
      </c>
      <c r="B193" s="47"/>
      <c r="C193" s="47"/>
      <c r="D193" s="58" t="s">
        <v>1549</v>
      </c>
      <c r="E193" s="47"/>
      <c r="F193" s="47">
        <v>1</v>
      </c>
      <c r="G193" s="63"/>
      <c r="H193" s="63"/>
      <c r="I193" s="63">
        <f>I194+I195+I196</f>
        <v>134259.73344000001</v>
      </c>
      <c r="J193" s="64">
        <v>1.1299999999999999E-2</v>
      </c>
      <c r="K193" s="63"/>
      <c r="L193" s="63"/>
      <c r="M193" s="63">
        <f>M194+M195+M196</f>
        <v>126275.46740689801</v>
      </c>
      <c r="N193" s="64">
        <f>IFERROR(M193/'Planilha Detalhada'!$M$698,0)</f>
        <v>1.1252157529273301E-2</v>
      </c>
    </row>
    <row r="194" spans="1:14" ht="24" x14ac:dyDescent="0.25">
      <c r="A194" s="48" t="s">
        <v>326</v>
      </c>
      <c r="B194" s="48" t="s">
        <v>1550</v>
      </c>
      <c r="C194" s="48" t="s">
        <v>114</v>
      </c>
      <c r="D194" s="59" t="s">
        <v>327</v>
      </c>
      <c r="E194" s="48" t="s">
        <v>1322</v>
      </c>
      <c r="F194" s="48">
        <v>3376.1179999999999</v>
      </c>
      <c r="G194" s="65">
        <v>5.43</v>
      </c>
      <c r="H194" s="65">
        <v>6.63</v>
      </c>
      <c r="I194" s="65">
        <f>F194*H194</f>
        <v>22383.662339999999</v>
      </c>
      <c r="J194" s="66">
        <v>1.9E-3</v>
      </c>
      <c r="K194" s="67">
        <f>ROUND(H194*'Leia-me'!$B$35/(1+'Leia-me'!$B$33),2)</f>
        <v>5.0999999999999996</v>
      </c>
      <c r="L194" s="65">
        <f>K194*(1+'Leia-me'!$B$33)</f>
        <v>6.2337299999999995</v>
      </c>
      <c r="M194" s="65">
        <f>F194*L194</f>
        <v>21045.80806014</v>
      </c>
      <c r="N194" s="66">
        <f>IFERROR(M194/'Planilha Detalhada'!$M$698,0)</f>
        <v>1.8753503945502627E-3</v>
      </c>
    </row>
    <row r="195" spans="1:14" ht="24" x14ac:dyDescent="0.25">
      <c r="A195" s="48" t="s">
        <v>217</v>
      </c>
      <c r="B195" s="48" t="s">
        <v>1551</v>
      </c>
      <c r="C195" s="48" t="s">
        <v>114</v>
      </c>
      <c r="D195" s="59" t="s">
        <v>218</v>
      </c>
      <c r="E195" s="48" t="s">
        <v>1322</v>
      </c>
      <c r="F195" s="48">
        <v>2257.8420000000001</v>
      </c>
      <c r="G195" s="65">
        <v>24.05</v>
      </c>
      <c r="H195" s="65">
        <v>29.39</v>
      </c>
      <c r="I195" s="65">
        <f>F195*H195</f>
        <v>66357.976380000007</v>
      </c>
      <c r="J195" s="66">
        <v>5.5999999999999999E-3</v>
      </c>
      <c r="K195" s="67">
        <f>ROUND(H195*'Leia-me'!$B$35/(1+'Leia-me'!$B$33),2)</f>
        <v>22.62</v>
      </c>
      <c r="L195" s="65">
        <f>K195*(1+'Leia-me'!$B$33)</f>
        <v>27.648426000000001</v>
      </c>
      <c r="M195" s="65">
        <f>F195*L195</f>
        <v>62425.777456692005</v>
      </c>
      <c r="N195" s="66">
        <f>IFERROR(M195/'Planilha Detalhada'!$M$698,0)</f>
        <v>5.5626377494737769E-3</v>
      </c>
    </row>
    <row r="196" spans="1:14" ht="24" x14ac:dyDescent="0.25">
      <c r="A196" s="48" t="s">
        <v>254</v>
      </c>
      <c r="B196" s="48" t="s">
        <v>1552</v>
      </c>
      <c r="C196" s="48" t="s">
        <v>114</v>
      </c>
      <c r="D196" s="59" t="s">
        <v>255</v>
      </c>
      <c r="E196" s="48" t="s">
        <v>1322</v>
      </c>
      <c r="F196" s="48">
        <v>2257.8420000000001</v>
      </c>
      <c r="G196" s="65">
        <v>16.5</v>
      </c>
      <c r="H196" s="65">
        <v>20.16</v>
      </c>
      <c r="I196" s="65">
        <f>F196*H196</f>
        <v>45518.094720000001</v>
      </c>
      <c r="J196" s="66">
        <v>3.8E-3</v>
      </c>
      <c r="K196" s="67">
        <f>ROUND(H196*'Leia-me'!$B$35/(1+'Leia-me'!$B$33),2)</f>
        <v>15.51</v>
      </c>
      <c r="L196" s="65">
        <f>K196*(1+'Leia-me'!$B$33)</f>
        <v>18.957872999999999</v>
      </c>
      <c r="M196" s="65">
        <f>F196*L196</f>
        <v>42803.881890065997</v>
      </c>
      <c r="N196" s="66">
        <f>IFERROR(M196/'Planilha Detalhada'!$M$698,0)</f>
        <v>3.8141693852492601E-3</v>
      </c>
    </row>
    <row r="197" spans="1:14" x14ac:dyDescent="0.25">
      <c r="A197" s="47" t="s">
        <v>1553</v>
      </c>
      <c r="B197" s="47"/>
      <c r="C197" s="47"/>
      <c r="D197" s="58" t="s">
        <v>1554</v>
      </c>
      <c r="E197" s="47"/>
      <c r="F197" s="47">
        <v>1</v>
      </c>
      <c r="G197" s="63"/>
      <c r="H197" s="63"/>
      <c r="I197" s="63">
        <f>I198+I199+I200+I201</f>
        <v>155031.19968999998</v>
      </c>
      <c r="J197" s="64">
        <v>1.2999999999999999E-2</v>
      </c>
      <c r="K197" s="63"/>
      <c r="L197" s="63"/>
      <c r="M197" s="63">
        <f>M198+M199+M200+M201</f>
        <v>145844.70214592697</v>
      </c>
      <c r="N197" s="64">
        <f>IFERROR(M197/'Planilha Detalhada'!$M$698,0)</f>
        <v>1.2995933391146316E-2</v>
      </c>
    </row>
    <row r="198" spans="1:14" ht="24" x14ac:dyDescent="0.25">
      <c r="A198" s="48" t="s">
        <v>923</v>
      </c>
      <c r="B198" s="48" t="s">
        <v>1555</v>
      </c>
      <c r="C198" s="48" t="s">
        <v>114</v>
      </c>
      <c r="D198" s="59" t="s">
        <v>924</v>
      </c>
      <c r="E198" s="48" t="s">
        <v>1322</v>
      </c>
      <c r="F198" s="48">
        <v>39.978999999999999</v>
      </c>
      <c r="G198" s="65">
        <v>13.64</v>
      </c>
      <c r="H198" s="65">
        <v>16.670000000000002</v>
      </c>
      <c r="I198" s="65">
        <f>F198*H198</f>
        <v>666.44993000000011</v>
      </c>
      <c r="J198" s="66">
        <v>1E-4</v>
      </c>
      <c r="K198" s="67">
        <f>ROUND(H198*'Leia-me'!$B$35/(1+'Leia-me'!$B$33),2)</f>
        <v>12.83</v>
      </c>
      <c r="L198" s="65">
        <f>K198*(1+'Leia-me'!$B$33)</f>
        <v>15.682108999999999</v>
      </c>
      <c r="M198" s="65">
        <f>F198*L198</f>
        <v>626.95503571099994</v>
      </c>
      <c r="N198" s="66">
        <f>IFERROR(M198/'Planilha Detalhada'!$M$698,0)</f>
        <v>5.586672510868069E-5</v>
      </c>
    </row>
    <row r="199" spans="1:14" ht="36" x14ac:dyDescent="0.25">
      <c r="A199" s="48" t="s">
        <v>310</v>
      </c>
      <c r="B199" s="48" t="s">
        <v>1556</v>
      </c>
      <c r="C199" s="48" t="s">
        <v>114</v>
      </c>
      <c r="D199" s="59" t="s">
        <v>311</v>
      </c>
      <c r="E199" s="48" t="s">
        <v>1322</v>
      </c>
      <c r="F199" s="48">
        <v>1359.8</v>
      </c>
      <c r="G199" s="65">
        <v>14.96</v>
      </c>
      <c r="H199" s="65">
        <v>18.28</v>
      </c>
      <c r="I199" s="65">
        <f>F199*H199</f>
        <v>24857.144</v>
      </c>
      <c r="J199" s="66">
        <v>2.0999999999999999E-3</v>
      </c>
      <c r="K199" s="67">
        <f>ROUND(H199*'Leia-me'!$B$35/(1+'Leia-me'!$B$33),2)</f>
        <v>14.07</v>
      </c>
      <c r="L199" s="65">
        <f>K199*(1+'Leia-me'!$B$33)</f>
        <v>17.197761</v>
      </c>
      <c r="M199" s="65">
        <f>F199*L199</f>
        <v>23385.515407799998</v>
      </c>
      <c r="N199" s="66">
        <f>IFERROR(M199/'Planilha Detalhada'!$M$698,0)</f>
        <v>2.0838370957986982E-3</v>
      </c>
    </row>
    <row r="200" spans="1:14" ht="48" x14ac:dyDescent="0.25">
      <c r="A200" s="48" t="s">
        <v>170</v>
      </c>
      <c r="B200" s="48" t="s">
        <v>1557</v>
      </c>
      <c r="C200" s="48" t="s">
        <v>114</v>
      </c>
      <c r="D200" s="59" t="s">
        <v>1558</v>
      </c>
      <c r="E200" s="48" t="s">
        <v>1322</v>
      </c>
      <c r="F200" s="48">
        <v>1359.8</v>
      </c>
      <c r="G200" s="65">
        <v>67.55</v>
      </c>
      <c r="H200" s="65">
        <v>82.56</v>
      </c>
      <c r="I200" s="65">
        <f>F200*H200</f>
        <v>112265.088</v>
      </c>
      <c r="J200" s="66">
        <v>9.4000000000000004E-3</v>
      </c>
      <c r="K200" s="67">
        <f>ROUND(H200*'Leia-me'!$B$35/(1+'Leia-me'!$B$33),2)</f>
        <v>63.54</v>
      </c>
      <c r="L200" s="65">
        <f>K200*(1+'Leia-me'!$B$33)</f>
        <v>77.664941999999996</v>
      </c>
      <c r="M200" s="65">
        <f>F200*L200</f>
        <v>105608.7881316</v>
      </c>
      <c r="N200" s="66">
        <f>IFERROR(M200/'Planilha Detalhada'!$M$698,0)</f>
        <v>9.410590552029089E-3</v>
      </c>
    </row>
    <row r="201" spans="1:14" x14ac:dyDescent="0.25">
      <c r="A201" s="48" t="s">
        <v>374</v>
      </c>
      <c r="B201" s="48" t="s">
        <v>1559</v>
      </c>
      <c r="C201" s="48" t="s">
        <v>120</v>
      </c>
      <c r="D201" s="59" t="s">
        <v>375</v>
      </c>
      <c r="E201" s="48" t="s">
        <v>1423</v>
      </c>
      <c r="F201" s="48">
        <v>940.67200000000003</v>
      </c>
      <c r="G201" s="65">
        <v>15</v>
      </c>
      <c r="H201" s="65">
        <v>18.329999999999998</v>
      </c>
      <c r="I201" s="65">
        <f>F201*H201</f>
        <v>17242.517759999999</v>
      </c>
      <c r="J201" s="66">
        <v>1.4E-3</v>
      </c>
      <c r="K201" s="67">
        <f>ROUND(H201*'Leia-me'!$B$35/(1+'Leia-me'!$B$33),2)</f>
        <v>14.11</v>
      </c>
      <c r="L201" s="65">
        <f>K201*(1+'Leia-me'!$B$33)</f>
        <v>17.246652999999998</v>
      </c>
      <c r="M201" s="65">
        <f>F201*L201</f>
        <v>16223.443570815998</v>
      </c>
      <c r="N201" s="66">
        <f>IFERROR(M201/'Planilha Detalhada'!$M$698,0)</f>
        <v>1.4456390182098484E-3</v>
      </c>
    </row>
    <row r="202" spans="1:14" x14ac:dyDescent="0.25">
      <c r="A202" s="47" t="s">
        <v>1560</v>
      </c>
      <c r="B202" s="47"/>
      <c r="C202" s="47"/>
      <c r="D202" s="58" t="s">
        <v>1561</v>
      </c>
      <c r="E202" s="47"/>
      <c r="F202" s="47">
        <v>1</v>
      </c>
      <c r="G202" s="63"/>
      <c r="H202" s="63"/>
      <c r="I202" s="63">
        <f>I203+I204</f>
        <v>6397.5085600000002</v>
      </c>
      <c r="J202" s="64">
        <v>5.0000000000000001E-4</v>
      </c>
      <c r="K202" s="63"/>
      <c r="L202" s="63"/>
      <c r="M202" s="63">
        <f>M203+M204</f>
        <v>6015.9617684590003</v>
      </c>
      <c r="N202" s="64">
        <f>IFERROR(M202/'Planilha Detalhada'!$M$698,0)</f>
        <v>5.3607047274400695E-4</v>
      </c>
    </row>
    <row r="203" spans="1:14" ht="24" x14ac:dyDescent="0.25">
      <c r="A203" s="48" t="s">
        <v>655</v>
      </c>
      <c r="B203" s="48" t="s">
        <v>1562</v>
      </c>
      <c r="C203" s="48" t="s">
        <v>114</v>
      </c>
      <c r="D203" s="59" t="s">
        <v>656</v>
      </c>
      <c r="E203" s="48" t="s">
        <v>1371</v>
      </c>
      <c r="F203" s="48">
        <v>374.10399999999998</v>
      </c>
      <c r="G203" s="65">
        <v>8.65</v>
      </c>
      <c r="H203" s="65">
        <v>10.57</v>
      </c>
      <c r="I203" s="65">
        <f>F203*H203</f>
        <v>3954.2792799999997</v>
      </c>
      <c r="J203" s="66">
        <v>2.9999999999999997E-4</v>
      </c>
      <c r="K203" s="67">
        <f>ROUND(H203*'Leia-me'!$B$35/(1+'Leia-me'!$B$33),2)</f>
        <v>8.1300000000000008</v>
      </c>
      <c r="L203" s="65">
        <f>K203*(1+'Leia-me'!$B$33)</f>
        <v>9.9372990000000012</v>
      </c>
      <c r="M203" s="65">
        <f>F203*L203</f>
        <v>3717.5833050960005</v>
      </c>
      <c r="N203" s="66">
        <f>IFERROR(M203/'Planilha Detalhada'!$M$698,0)</f>
        <v>3.3126650675815755E-4</v>
      </c>
    </row>
    <row r="204" spans="1:14" ht="24" x14ac:dyDescent="0.25">
      <c r="A204" s="48" t="s">
        <v>718</v>
      </c>
      <c r="B204" s="48" t="s">
        <v>1563</v>
      </c>
      <c r="C204" s="48" t="s">
        <v>114</v>
      </c>
      <c r="D204" s="59" t="s">
        <v>719</v>
      </c>
      <c r="E204" s="48" t="s">
        <v>1322</v>
      </c>
      <c r="F204" s="48">
        <v>73.769000000000005</v>
      </c>
      <c r="G204" s="65">
        <v>27.1</v>
      </c>
      <c r="H204" s="65">
        <v>33.119999999999997</v>
      </c>
      <c r="I204" s="65">
        <f>F204*H204</f>
        <v>2443.22928</v>
      </c>
      <c r="J204" s="66">
        <v>2.0000000000000001E-4</v>
      </c>
      <c r="K204" s="67">
        <f>ROUND(H204*'Leia-me'!$B$35/(1+'Leia-me'!$B$33),2)</f>
        <v>25.49</v>
      </c>
      <c r="L204" s="65">
        <f>K204*(1+'Leia-me'!$B$33)</f>
        <v>31.156426999999997</v>
      </c>
      <c r="M204" s="65">
        <f>F204*L204</f>
        <v>2298.3784633629998</v>
      </c>
      <c r="N204" s="66">
        <f>IFERROR(M204/'Planilha Detalhada'!$M$698,0)</f>
        <v>2.0480396598584943E-4</v>
      </c>
    </row>
    <row r="205" spans="1:14" x14ac:dyDescent="0.25">
      <c r="A205" s="47" t="s">
        <v>1564</v>
      </c>
      <c r="B205" s="47"/>
      <c r="C205" s="47"/>
      <c r="D205" s="58" t="s">
        <v>1565</v>
      </c>
      <c r="E205" s="47"/>
      <c r="F205" s="47">
        <v>1</v>
      </c>
      <c r="G205" s="63"/>
      <c r="H205" s="63"/>
      <c r="I205" s="63">
        <f>I206+I207+I208</f>
        <v>2585.2007999999996</v>
      </c>
      <c r="J205" s="64">
        <v>2.0000000000000001E-4</v>
      </c>
      <c r="K205" s="63"/>
      <c r="L205" s="63"/>
      <c r="M205" s="63">
        <f>M206+M207+M208</f>
        <v>2432.147403168</v>
      </c>
      <c r="N205" s="64">
        <f>IFERROR(M205/'Planilha Detalhada'!$M$698,0)</f>
        <v>2.1672385204225624E-4</v>
      </c>
    </row>
    <row r="206" spans="1:14" ht="24" x14ac:dyDescent="0.25">
      <c r="A206" s="48" t="s">
        <v>1052</v>
      </c>
      <c r="B206" s="48" t="s">
        <v>1566</v>
      </c>
      <c r="C206" s="48" t="s">
        <v>114</v>
      </c>
      <c r="D206" s="59" t="s">
        <v>1053</v>
      </c>
      <c r="E206" s="48" t="s">
        <v>1322</v>
      </c>
      <c r="F206" s="48">
        <v>29.904</v>
      </c>
      <c r="G206" s="65">
        <v>6.8</v>
      </c>
      <c r="H206" s="65">
        <v>8.31</v>
      </c>
      <c r="I206" s="65">
        <f>F206*H206</f>
        <v>248.50224</v>
      </c>
      <c r="J206" s="66">
        <v>0</v>
      </c>
      <c r="K206" s="67">
        <f>ROUND(H206*'Leia-me'!$B$35/(1+'Leia-me'!$B$33),2)</f>
        <v>6.4</v>
      </c>
      <c r="L206" s="65">
        <f>K206*(1+'Leia-me'!$B$33)</f>
        <v>7.8227200000000003</v>
      </c>
      <c r="M206" s="65">
        <f>F206*L206</f>
        <v>233.93061888</v>
      </c>
      <c r="N206" s="66">
        <f>IFERROR(M206/'Planilha Detalhada'!$M$698,0)</f>
        <v>2.0845095477463783E-5</v>
      </c>
    </row>
    <row r="207" spans="1:14" ht="24" x14ac:dyDescent="0.25">
      <c r="A207" s="48" t="s">
        <v>782</v>
      </c>
      <c r="B207" s="48" t="s">
        <v>1567</v>
      </c>
      <c r="C207" s="48" t="s">
        <v>114</v>
      </c>
      <c r="D207" s="59" t="s">
        <v>783</v>
      </c>
      <c r="E207" s="48" t="s">
        <v>1322</v>
      </c>
      <c r="F207" s="48">
        <v>29.904</v>
      </c>
      <c r="G207" s="65">
        <v>44.08</v>
      </c>
      <c r="H207" s="65">
        <v>53.87</v>
      </c>
      <c r="I207" s="65">
        <f>F207*H207</f>
        <v>1610.9284799999998</v>
      </c>
      <c r="J207" s="66">
        <v>1E-4</v>
      </c>
      <c r="K207" s="67">
        <f>ROUND(H207*'Leia-me'!$B$35/(1+'Leia-me'!$B$33),2)</f>
        <v>41.46</v>
      </c>
      <c r="L207" s="65">
        <f>K207*(1+'Leia-me'!$B$33)</f>
        <v>50.676558</v>
      </c>
      <c r="M207" s="65">
        <f>F207*L207</f>
        <v>1515.4317904320001</v>
      </c>
      <c r="N207" s="66">
        <f>IFERROR(M207/'Planilha Detalhada'!$M$698,0)</f>
        <v>1.3503713413994507E-4</v>
      </c>
    </row>
    <row r="208" spans="1:14" ht="24" x14ac:dyDescent="0.25">
      <c r="A208" s="48" t="s">
        <v>901</v>
      </c>
      <c r="B208" s="48" t="s">
        <v>1568</v>
      </c>
      <c r="C208" s="48" t="s">
        <v>114</v>
      </c>
      <c r="D208" s="59" t="s">
        <v>902</v>
      </c>
      <c r="E208" s="48" t="s">
        <v>1322</v>
      </c>
      <c r="F208" s="48">
        <v>29.904</v>
      </c>
      <c r="G208" s="65">
        <v>19.86</v>
      </c>
      <c r="H208" s="65">
        <v>24.27</v>
      </c>
      <c r="I208" s="65">
        <f>F208*H208</f>
        <v>725.77008000000001</v>
      </c>
      <c r="J208" s="66">
        <v>1E-4</v>
      </c>
      <c r="K208" s="67">
        <f>ROUND(H208*'Leia-me'!$B$35/(1+'Leia-me'!$B$33),2)</f>
        <v>18.68</v>
      </c>
      <c r="L208" s="65">
        <f>K208*(1+'Leia-me'!$B$33)</f>
        <v>22.832563999999998</v>
      </c>
      <c r="M208" s="65">
        <f>F208*L208</f>
        <v>682.78499385599991</v>
      </c>
      <c r="N208" s="66">
        <f>IFERROR(M208/'Planilha Detalhada'!$M$698,0)</f>
        <v>6.0841622424847404E-5</v>
      </c>
    </row>
    <row r="209" spans="1:14" ht="24" x14ac:dyDescent="0.25">
      <c r="A209" s="46" t="s">
        <v>55</v>
      </c>
      <c r="B209" s="46"/>
      <c r="C209" s="46"/>
      <c r="D209" s="57" t="s">
        <v>56</v>
      </c>
      <c r="E209" s="46"/>
      <c r="F209" s="46">
        <v>1</v>
      </c>
      <c r="G209" s="61"/>
      <c r="H209" s="61"/>
      <c r="I209" s="61">
        <f>I210+I223+I234+I247+I252</f>
        <v>1034893.7871000001</v>
      </c>
      <c r="J209" s="62">
        <v>8.6699999999999999E-2</v>
      </c>
      <c r="K209" s="61"/>
      <c r="L209" s="61"/>
      <c r="M209" s="61">
        <f>M210+M223+M234+M247+M252</f>
        <v>973473.777348259</v>
      </c>
      <c r="N209" s="62">
        <f>IFERROR(M209/'Planilha Detalhada'!$M$698,0)</f>
        <v>8.6744325863734401E-2</v>
      </c>
    </row>
    <row r="210" spans="1:14" x14ac:dyDescent="0.25">
      <c r="A210" s="47" t="s">
        <v>1569</v>
      </c>
      <c r="B210" s="47"/>
      <c r="C210" s="47"/>
      <c r="D210" s="58" t="s">
        <v>1570</v>
      </c>
      <c r="E210" s="47"/>
      <c r="F210" s="47">
        <v>1</v>
      </c>
      <c r="G210" s="63"/>
      <c r="H210" s="63"/>
      <c r="I210" s="63">
        <f>I211+I212+I213+I214+I215+I216+I217+I218+I219+I220+I221+I222</f>
        <v>271193.07250000001</v>
      </c>
      <c r="J210" s="64">
        <v>2.2700000000000001E-2</v>
      </c>
      <c r="K210" s="63"/>
      <c r="L210" s="63"/>
      <c r="M210" s="63">
        <f>M211+M212+M213+M214+M215+M216+M217+M218+M219+M220+M221+M222</f>
        <v>255097.76645792098</v>
      </c>
      <c r="N210" s="64">
        <f>IFERROR(M210/'Planilha Detalhada'!$M$698,0)</f>
        <v>2.2731258196819766E-2</v>
      </c>
    </row>
    <row r="211" spans="1:14" ht="48" x14ac:dyDescent="0.25">
      <c r="A211" s="48" t="s">
        <v>286</v>
      </c>
      <c r="B211" s="48" t="s">
        <v>1571</v>
      </c>
      <c r="C211" s="48" t="s">
        <v>114</v>
      </c>
      <c r="D211" s="59" t="s">
        <v>1572</v>
      </c>
      <c r="E211" s="48" t="s">
        <v>1360</v>
      </c>
      <c r="F211" s="48">
        <v>26</v>
      </c>
      <c r="G211" s="65">
        <v>987.35</v>
      </c>
      <c r="H211" s="65">
        <v>1206.83</v>
      </c>
      <c r="I211" s="65">
        <f t="shared" ref="I211:I222" si="28">F211*H211</f>
        <v>31377.579999999998</v>
      </c>
      <c r="J211" s="66">
        <v>2.5999999999999999E-3</v>
      </c>
      <c r="K211" s="67">
        <f>ROUND(H211*'Leia-me'!$B$35/(1+'Leia-me'!$B$33),2)</f>
        <v>928.74</v>
      </c>
      <c r="L211" s="65">
        <f>K211*(1+'Leia-me'!$B$33)</f>
        <v>1135.1989019999999</v>
      </c>
      <c r="M211" s="65">
        <f t="shared" ref="M211:M222" si="29">F211*L211</f>
        <v>29515.171451999995</v>
      </c>
      <c r="N211" s="66">
        <f>IFERROR(M211/'Planilha Detalhada'!$M$698,0)</f>
        <v>2.6300386409282227E-3</v>
      </c>
    </row>
    <row r="212" spans="1:14" ht="48" x14ac:dyDescent="0.25">
      <c r="A212" s="48" t="s">
        <v>694</v>
      </c>
      <c r="B212" s="48" t="s">
        <v>1573</v>
      </c>
      <c r="C212" s="48" t="s">
        <v>114</v>
      </c>
      <c r="D212" s="59" t="s">
        <v>1574</v>
      </c>
      <c r="E212" s="48" t="s">
        <v>1360</v>
      </c>
      <c r="F212" s="48">
        <v>2</v>
      </c>
      <c r="G212" s="65">
        <v>1217.72</v>
      </c>
      <c r="H212" s="65">
        <v>1488.41</v>
      </c>
      <c r="I212" s="65">
        <f t="shared" si="28"/>
        <v>2976.82</v>
      </c>
      <c r="J212" s="66">
        <v>2.0000000000000001E-4</v>
      </c>
      <c r="K212" s="67">
        <f>ROUND(H212*'Leia-me'!$B$35/(1+'Leia-me'!$B$33),2)</f>
        <v>1145.44</v>
      </c>
      <c r="L212" s="65">
        <f>K212*(1+'Leia-me'!$B$33)</f>
        <v>1400.071312</v>
      </c>
      <c r="M212" s="65">
        <f t="shared" si="29"/>
        <v>2800.1426240000001</v>
      </c>
      <c r="N212" s="66">
        <f>IFERROR(M212/'Planilha Detalhada'!$M$698,0)</f>
        <v>2.4951517944616643E-4</v>
      </c>
    </row>
    <row r="213" spans="1:14" ht="24" x14ac:dyDescent="0.25">
      <c r="A213" s="48" t="s">
        <v>274</v>
      </c>
      <c r="B213" s="48" t="s">
        <v>1575</v>
      </c>
      <c r="C213" s="48" t="s">
        <v>174</v>
      </c>
      <c r="D213" s="59" t="s">
        <v>275</v>
      </c>
      <c r="E213" s="48" t="s">
        <v>1360</v>
      </c>
      <c r="F213" s="48">
        <v>11</v>
      </c>
      <c r="G213" s="65">
        <v>2776.67</v>
      </c>
      <c r="H213" s="65">
        <v>3393.92</v>
      </c>
      <c r="I213" s="65">
        <f t="shared" si="28"/>
        <v>37333.120000000003</v>
      </c>
      <c r="J213" s="66">
        <v>3.0999999999999999E-3</v>
      </c>
      <c r="K213" s="67">
        <f>ROUND(H213*'Leia-me'!$B$35/(1+'Leia-me'!$B$33),2)</f>
        <v>2611.87</v>
      </c>
      <c r="L213" s="65">
        <f>K213*(1+'Leia-me'!$B$33)</f>
        <v>3192.4887009999998</v>
      </c>
      <c r="M213" s="65">
        <f t="shared" si="29"/>
        <v>35117.375711000001</v>
      </c>
      <c r="N213" s="66">
        <f>IFERROR(M213/'Planilha Detalhada'!$M$698,0)</f>
        <v>3.1292399991010643E-3</v>
      </c>
    </row>
    <row r="214" spans="1:14" ht="48" x14ac:dyDescent="0.25">
      <c r="A214" s="48" t="s">
        <v>278</v>
      </c>
      <c r="B214" s="48"/>
      <c r="C214" s="48"/>
      <c r="D214" s="59" t="s">
        <v>1576</v>
      </c>
      <c r="E214" s="48" t="s">
        <v>1360</v>
      </c>
      <c r="F214" s="48">
        <v>11</v>
      </c>
      <c r="G214" s="65">
        <v>2679.64</v>
      </c>
      <c r="H214" s="65">
        <v>3275.32</v>
      </c>
      <c r="I214" s="65">
        <f t="shared" si="28"/>
        <v>36028.520000000004</v>
      </c>
      <c r="J214" s="66">
        <v>3.0000000000000001E-3</v>
      </c>
      <c r="K214" s="67">
        <f>ROUND(H214*'Leia-me'!$B$35/(1+'Leia-me'!$B$33),2)</f>
        <v>2520.6</v>
      </c>
      <c r="L214" s="65">
        <f>K214*(1+'Leia-me'!$B$33)</f>
        <v>3080.9293799999996</v>
      </c>
      <c r="M214" s="65">
        <f t="shared" si="29"/>
        <v>33890.223179999994</v>
      </c>
      <c r="N214" s="66">
        <f>IFERROR(M214/'Planilha Detalhada'!$M$698,0)</f>
        <v>3.0198908604693727E-3</v>
      </c>
    </row>
    <row r="215" spans="1:14" ht="36" x14ac:dyDescent="0.25">
      <c r="A215" s="48" t="s">
        <v>453</v>
      </c>
      <c r="B215" s="48" t="s">
        <v>1577</v>
      </c>
      <c r="C215" s="48" t="s">
        <v>114</v>
      </c>
      <c r="D215" s="59" t="s">
        <v>454</v>
      </c>
      <c r="E215" s="48" t="s">
        <v>1322</v>
      </c>
      <c r="F215" s="48">
        <v>10.71</v>
      </c>
      <c r="G215" s="65">
        <v>930.49</v>
      </c>
      <c r="H215" s="65">
        <v>1137.33</v>
      </c>
      <c r="I215" s="65">
        <f t="shared" si="28"/>
        <v>12180.8043</v>
      </c>
      <c r="J215" s="66">
        <v>1E-3</v>
      </c>
      <c r="K215" s="67">
        <f>ROUND(H215*'Leia-me'!$B$35/(1+'Leia-me'!$B$33),2)</f>
        <v>875.26</v>
      </c>
      <c r="L215" s="65">
        <f>K215*(1+'Leia-me'!$B$33)</f>
        <v>1069.8302979999999</v>
      </c>
      <c r="M215" s="65">
        <f t="shared" si="29"/>
        <v>11457.88249158</v>
      </c>
      <c r="N215" s="66">
        <f>IFERROR(M215/'Planilha Detalhada'!$M$698,0)</f>
        <v>1.0209892815658493E-3</v>
      </c>
    </row>
    <row r="216" spans="1:14" ht="24" x14ac:dyDescent="0.25">
      <c r="A216" s="48" t="s">
        <v>726</v>
      </c>
      <c r="B216" s="48" t="s">
        <v>1578</v>
      </c>
      <c r="C216" s="48" t="s">
        <v>114</v>
      </c>
      <c r="D216" s="59" t="s">
        <v>727</v>
      </c>
      <c r="E216" s="48" t="s">
        <v>1360</v>
      </c>
      <c r="F216" s="48">
        <v>1</v>
      </c>
      <c r="G216" s="65">
        <v>1928.09</v>
      </c>
      <c r="H216" s="65">
        <v>2356.6999999999998</v>
      </c>
      <c r="I216" s="65">
        <f t="shared" si="28"/>
        <v>2356.6999999999998</v>
      </c>
      <c r="J216" s="66">
        <v>2.0000000000000001E-4</v>
      </c>
      <c r="K216" s="67">
        <f>ROUND(H216*'Leia-me'!$B$35/(1+'Leia-me'!$B$33),2)</f>
        <v>1813.65</v>
      </c>
      <c r="L216" s="65">
        <f>K216*(1+'Leia-me'!$B$33)</f>
        <v>2216.8243950000001</v>
      </c>
      <c r="M216" s="65">
        <f t="shared" si="29"/>
        <v>2216.8243950000001</v>
      </c>
      <c r="N216" s="66">
        <f>IFERROR(M216/'Planilha Detalhada'!$M$698,0)</f>
        <v>1.975368440086516E-4</v>
      </c>
    </row>
    <row r="217" spans="1:14" ht="36" x14ac:dyDescent="0.25">
      <c r="A217" s="48" t="s">
        <v>536</v>
      </c>
      <c r="B217" s="48" t="s">
        <v>1579</v>
      </c>
      <c r="C217" s="48" t="s">
        <v>114</v>
      </c>
      <c r="D217" s="59" t="s">
        <v>537</v>
      </c>
      <c r="E217" s="48" t="s">
        <v>1360</v>
      </c>
      <c r="F217" s="48">
        <v>26</v>
      </c>
      <c r="G217" s="65">
        <v>243.8</v>
      </c>
      <c r="H217" s="65">
        <v>297.99</v>
      </c>
      <c r="I217" s="65">
        <f t="shared" si="28"/>
        <v>7747.74</v>
      </c>
      <c r="J217" s="66">
        <v>5.9999999999999995E-4</v>
      </c>
      <c r="K217" s="67">
        <f>ROUND(H217*'Leia-me'!$B$35/(1+'Leia-me'!$B$33),2)</f>
        <v>229.33</v>
      </c>
      <c r="L217" s="65">
        <f>K217*(1+'Leia-me'!$B$33)</f>
        <v>280.31005900000002</v>
      </c>
      <c r="M217" s="65">
        <f t="shared" si="29"/>
        <v>7288.0615340000004</v>
      </c>
      <c r="N217" s="66">
        <f>IFERROR(M217/'Planilha Detalhada'!$M$698,0)</f>
        <v>6.4942477068293545E-4</v>
      </c>
    </row>
    <row r="218" spans="1:14" ht="36" x14ac:dyDescent="0.25">
      <c r="A218" s="48" t="s">
        <v>975</v>
      </c>
      <c r="B218" s="48" t="s">
        <v>1580</v>
      </c>
      <c r="C218" s="48" t="s">
        <v>114</v>
      </c>
      <c r="D218" s="59" t="s">
        <v>976</v>
      </c>
      <c r="E218" s="48" t="s">
        <v>1360</v>
      </c>
      <c r="F218" s="48">
        <v>2</v>
      </c>
      <c r="G218" s="65">
        <v>210.28</v>
      </c>
      <c r="H218" s="65">
        <v>257.02</v>
      </c>
      <c r="I218" s="65">
        <f t="shared" si="28"/>
        <v>514.04</v>
      </c>
      <c r="J218" s="66">
        <v>0</v>
      </c>
      <c r="K218" s="67">
        <f>ROUND(H218*'Leia-me'!$B$35/(1+'Leia-me'!$B$33),2)</f>
        <v>197.8</v>
      </c>
      <c r="L218" s="65">
        <f>K218*(1+'Leia-me'!$B$33)</f>
        <v>241.77094</v>
      </c>
      <c r="M218" s="65">
        <f t="shared" si="29"/>
        <v>483.54187999999999</v>
      </c>
      <c r="N218" s="66">
        <f>IFERROR(M218/'Planilha Detalhada'!$M$698,0)</f>
        <v>4.3087462018483478E-5</v>
      </c>
    </row>
    <row r="219" spans="1:14" ht="48" x14ac:dyDescent="0.25">
      <c r="A219" s="48" t="s">
        <v>1044</v>
      </c>
      <c r="B219" s="48" t="s">
        <v>1581</v>
      </c>
      <c r="C219" s="48" t="s">
        <v>120</v>
      </c>
      <c r="D219" s="59" t="s">
        <v>1582</v>
      </c>
      <c r="E219" s="48" t="s">
        <v>1371</v>
      </c>
      <c r="F219" s="48">
        <v>3.6</v>
      </c>
      <c r="G219" s="65">
        <v>63.24</v>
      </c>
      <c r="H219" s="65">
        <v>77.290000000000006</v>
      </c>
      <c r="I219" s="65">
        <f t="shared" si="28"/>
        <v>278.24400000000003</v>
      </c>
      <c r="J219" s="66">
        <v>0</v>
      </c>
      <c r="K219" s="67">
        <f>ROUND(H219*'Leia-me'!$B$35/(1+'Leia-me'!$B$33),2)</f>
        <v>59.48</v>
      </c>
      <c r="L219" s="65">
        <f>K219*(1+'Leia-me'!$B$33)</f>
        <v>72.702403999999987</v>
      </c>
      <c r="M219" s="65">
        <f t="shared" si="29"/>
        <v>261.72865439999998</v>
      </c>
      <c r="N219" s="66">
        <f>IFERROR(M219/'Planilha Detalhada'!$M$698,0)</f>
        <v>2.3322123526526364E-5</v>
      </c>
    </row>
    <row r="220" spans="1:14" ht="36" x14ac:dyDescent="0.25">
      <c r="A220" s="48" t="s">
        <v>330</v>
      </c>
      <c r="B220" s="48"/>
      <c r="C220" s="48"/>
      <c r="D220" s="59" t="s">
        <v>331</v>
      </c>
      <c r="E220" s="48" t="s">
        <v>1360</v>
      </c>
      <c r="F220" s="48">
        <v>18</v>
      </c>
      <c r="G220" s="65">
        <v>1006.11</v>
      </c>
      <c r="H220" s="65">
        <v>1229.76</v>
      </c>
      <c r="I220" s="65">
        <f t="shared" si="28"/>
        <v>22135.68</v>
      </c>
      <c r="J220" s="66">
        <v>1.9E-3</v>
      </c>
      <c r="K220" s="67">
        <f>ROUND(H220*'Leia-me'!$B$35/(1+'Leia-me'!$B$33),2)</f>
        <v>946.39</v>
      </c>
      <c r="L220" s="65">
        <f>K220*(1+'Leia-me'!$B$33)</f>
        <v>1156.7724969999999</v>
      </c>
      <c r="M220" s="65">
        <f t="shared" si="29"/>
        <v>20821.904945999999</v>
      </c>
      <c r="N220" s="66">
        <f>IFERROR(M220/'Planilha Detalhada'!$M$698,0)</f>
        <v>1.8553988302176603E-3</v>
      </c>
    </row>
    <row r="221" spans="1:14" ht="84" x14ac:dyDescent="0.25">
      <c r="A221" s="48" t="s">
        <v>177</v>
      </c>
      <c r="B221" s="48" t="s">
        <v>1583</v>
      </c>
      <c r="C221" s="48" t="s">
        <v>120</v>
      </c>
      <c r="D221" s="59" t="s">
        <v>1584</v>
      </c>
      <c r="E221" s="48" t="s">
        <v>1322</v>
      </c>
      <c r="F221" s="48">
        <v>73.483000000000004</v>
      </c>
      <c r="G221" s="65">
        <v>1167.8</v>
      </c>
      <c r="H221" s="65">
        <v>1427.4</v>
      </c>
      <c r="I221" s="65">
        <f t="shared" si="28"/>
        <v>104889.63420000001</v>
      </c>
      <c r="J221" s="66">
        <v>8.8000000000000005E-3</v>
      </c>
      <c r="K221" s="67">
        <f>ROUND(H221*'Leia-me'!$B$35/(1+'Leia-me'!$B$33),2)</f>
        <v>1098.49</v>
      </c>
      <c r="L221" s="65">
        <f>K221*(1+'Leia-me'!$B$33)</f>
        <v>1342.6843269999999</v>
      </c>
      <c r="M221" s="65">
        <f t="shared" si="29"/>
        <v>98664.472400940998</v>
      </c>
      <c r="N221" s="66">
        <f>IFERROR(M221/'Planilha Detalhada'!$M$698,0)</f>
        <v>8.7917962910456834E-3</v>
      </c>
    </row>
    <row r="222" spans="1:14" ht="72" x14ac:dyDescent="0.25">
      <c r="A222" s="48" t="s">
        <v>430</v>
      </c>
      <c r="B222" s="48"/>
      <c r="C222" s="48"/>
      <c r="D222" s="59" t="s">
        <v>1585</v>
      </c>
      <c r="E222" s="48" t="s">
        <v>1360</v>
      </c>
      <c r="F222" s="48">
        <v>1</v>
      </c>
      <c r="G222" s="65">
        <v>10941.83</v>
      </c>
      <c r="H222" s="65">
        <v>13374.19</v>
      </c>
      <c r="I222" s="65">
        <f t="shared" si="28"/>
        <v>13374.19</v>
      </c>
      <c r="J222" s="66">
        <v>1.1000000000000001E-3</v>
      </c>
      <c r="K222" s="67">
        <f>ROUND(H222*'Leia-me'!$B$35/(1+'Leia-me'!$B$33),2)</f>
        <v>10292.43</v>
      </c>
      <c r="L222" s="65">
        <f>K222*(1+'Leia-me'!$B$33)</f>
        <v>12580.437189</v>
      </c>
      <c r="M222" s="65">
        <f t="shared" si="29"/>
        <v>12580.437189</v>
      </c>
      <c r="N222" s="66">
        <f>IFERROR(M222/'Planilha Detalhada'!$M$698,0)</f>
        <v>1.1210179138091505E-3</v>
      </c>
    </row>
    <row r="223" spans="1:14" x14ac:dyDescent="0.25">
      <c r="A223" s="47" t="s">
        <v>1586</v>
      </c>
      <c r="B223" s="47"/>
      <c r="C223" s="47"/>
      <c r="D223" s="58" t="s">
        <v>1587</v>
      </c>
      <c r="E223" s="47"/>
      <c r="F223" s="47">
        <v>1</v>
      </c>
      <c r="G223" s="63"/>
      <c r="H223" s="63"/>
      <c r="I223" s="63">
        <f>I224+I225+I226+I227+I228+I229+I230+I231+I232+I233</f>
        <v>280091.10759999999</v>
      </c>
      <c r="J223" s="64">
        <v>2.35E-2</v>
      </c>
      <c r="K223" s="63"/>
      <c r="L223" s="63"/>
      <c r="M223" s="63">
        <f>M224+M225+M226+M227+M228+M229+M230+M231+M232+M233</f>
        <v>263468.05238747498</v>
      </c>
      <c r="N223" s="64">
        <f>IFERROR(M223/'Planilha Detalhada'!$M$698,0)</f>
        <v>2.347711784619182E-2</v>
      </c>
    </row>
    <row r="224" spans="1:14" ht="36" x14ac:dyDescent="0.25">
      <c r="A224" s="48" t="s">
        <v>468</v>
      </c>
      <c r="B224" s="48" t="s">
        <v>1588</v>
      </c>
      <c r="C224" s="48" t="s">
        <v>120</v>
      </c>
      <c r="D224" s="59" t="s">
        <v>469</v>
      </c>
      <c r="E224" s="48" t="s">
        <v>1322</v>
      </c>
      <c r="F224" s="48">
        <v>14.077999999999999</v>
      </c>
      <c r="G224" s="65">
        <v>638.6</v>
      </c>
      <c r="H224" s="65">
        <v>780.56</v>
      </c>
      <c r="I224" s="65">
        <f t="shared" ref="I224:I233" si="30">F224*H224</f>
        <v>10988.723679999999</v>
      </c>
      <c r="J224" s="66">
        <v>8.9999999999999998E-4</v>
      </c>
      <c r="K224" s="67">
        <f>ROUND(H224*'Leia-me'!$B$35/(1+'Leia-me'!$B$33),2)</f>
        <v>600.70000000000005</v>
      </c>
      <c r="L224" s="65">
        <f>K224*(1+'Leia-me'!$B$33)</f>
        <v>734.23561000000007</v>
      </c>
      <c r="M224" s="65">
        <f t="shared" ref="M224:M233" si="31">F224*L224</f>
        <v>10336.56891758</v>
      </c>
      <c r="N224" s="66">
        <f>IFERROR(M224/'Planilha Detalhada'!$M$698,0)</f>
        <v>9.2107124337950858E-4</v>
      </c>
    </row>
    <row r="225" spans="1:14" ht="48" x14ac:dyDescent="0.25">
      <c r="A225" s="48" t="s">
        <v>862</v>
      </c>
      <c r="B225" s="48" t="s">
        <v>1589</v>
      </c>
      <c r="C225" s="48" t="s">
        <v>120</v>
      </c>
      <c r="D225" s="59" t="s">
        <v>1590</v>
      </c>
      <c r="E225" s="48" t="s">
        <v>1360</v>
      </c>
      <c r="F225" s="48">
        <v>4</v>
      </c>
      <c r="G225" s="65">
        <v>188.26</v>
      </c>
      <c r="H225" s="65">
        <v>230.11</v>
      </c>
      <c r="I225" s="65">
        <f t="shared" si="30"/>
        <v>920.44</v>
      </c>
      <c r="J225" s="66">
        <v>1E-4</v>
      </c>
      <c r="K225" s="67">
        <f>ROUND(H225*'Leia-me'!$B$35/(1+'Leia-me'!$B$33),2)</f>
        <v>177.09</v>
      </c>
      <c r="L225" s="65">
        <f>K225*(1+'Leia-me'!$B$33)</f>
        <v>216.45710700000001</v>
      </c>
      <c r="M225" s="65">
        <f t="shared" si="31"/>
        <v>865.82842800000003</v>
      </c>
      <c r="N225" s="66">
        <f>IFERROR(M225/'Planilha Detalhada'!$M$698,0)</f>
        <v>7.7152261363531237E-5</v>
      </c>
    </row>
    <row r="226" spans="1:14" ht="36" x14ac:dyDescent="0.25">
      <c r="A226" s="48" t="s">
        <v>449</v>
      </c>
      <c r="B226" s="48" t="s">
        <v>1591</v>
      </c>
      <c r="C226" s="48" t="s">
        <v>114</v>
      </c>
      <c r="D226" s="59" t="s">
        <v>450</v>
      </c>
      <c r="E226" s="48" t="s">
        <v>1360</v>
      </c>
      <c r="F226" s="48">
        <v>2</v>
      </c>
      <c r="G226" s="65">
        <v>5168.51</v>
      </c>
      <c r="H226" s="65">
        <v>6317.46</v>
      </c>
      <c r="I226" s="65">
        <f t="shared" si="30"/>
        <v>12634.92</v>
      </c>
      <c r="J226" s="66">
        <v>1.1000000000000001E-3</v>
      </c>
      <c r="K226" s="67">
        <f>ROUND(H226*'Leia-me'!$B$35/(1+'Leia-me'!$B$33),2)</f>
        <v>4861.75</v>
      </c>
      <c r="L226" s="65">
        <f>K226*(1+'Leia-me'!$B$33)</f>
        <v>5942.5170250000001</v>
      </c>
      <c r="M226" s="65">
        <f t="shared" si="31"/>
        <v>11885.03405</v>
      </c>
      <c r="N226" s="66">
        <f>IFERROR(M226/'Planilha Detalhada'!$M$698,0)</f>
        <v>1.0590519133890904E-3</v>
      </c>
    </row>
    <row r="227" spans="1:14" ht="36" x14ac:dyDescent="0.25">
      <c r="A227" s="48" t="s">
        <v>586</v>
      </c>
      <c r="B227" s="48" t="s">
        <v>1592</v>
      </c>
      <c r="C227" s="48" t="s">
        <v>114</v>
      </c>
      <c r="D227" s="59" t="s">
        <v>587</v>
      </c>
      <c r="E227" s="48" t="s">
        <v>1360</v>
      </c>
      <c r="F227" s="48">
        <v>2</v>
      </c>
      <c r="G227" s="65">
        <v>2576.1</v>
      </c>
      <c r="H227" s="65">
        <v>3148.76</v>
      </c>
      <c r="I227" s="65">
        <f t="shared" si="30"/>
        <v>6297.52</v>
      </c>
      <c r="J227" s="66">
        <v>5.0000000000000001E-4</v>
      </c>
      <c r="K227" s="67">
        <f>ROUND(H227*'Leia-me'!$B$35/(1+'Leia-me'!$B$33),2)</f>
        <v>2423.1999999999998</v>
      </c>
      <c r="L227" s="65">
        <f>K227*(1+'Leia-me'!$B$33)</f>
        <v>2961.8773599999995</v>
      </c>
      <c r="M227" s="65">
        <f t="shared" si="31"/>
        <v>5923.754719999999</v>
      </c>
      <c r="N227" s="66">
        <f>IFERROR(M227/'Planilha Detalhada'!$M$698,0)</f>
        <v>5.2785408474817573E-4</v>
      </c>
    </row>
    <row r="228" spans="1:14" ht="36" x14ac:dyDescent="0.25">
      <c r="A228" s="48" t="s">
        <v>147</v>
      </c>
      <c r="B228" s="48" t="s">
        <v>1593</v>
      </c>
      <c r="C228" s="48" t="s">
        <v>120</v>
      </c>
      <c r="D228" s="59" t="s">
        <v>148</v>
      </c>
      <c r="E228" s="48" t="s">
        <v>1322</v>
      </c>
      <c r="F228" s="48">
        <v>192.67599999999999</v>
      </c>
      <c r="G228" s="65">
        <v>646.83000000000004</v>
      </c>
      <c r="H228" s="65">
        <v>790.62</v>
      </c>
      <c r="I228" s="65">
        <f t="shared" si="30"/>
        <v>152333.49911999999</v>
      </c>
      <c r="J228" s="66">
        <v>1.2800000000000001E-2</v>
      </c>
      <c r="K228" s="67">
        <f>ROUND(H228*'Leia-me'!$B$35/(1+'Leia-me'!$B$33),2)</f>
        <v>608.44000000000005</v>
      </c>
      <c r="L228" s="65">
        <f>K228*(1+'Leia-me'!$B$33)</f>
        <v>743.69621200000006</v>
      </c>
      <c r="M228" s="65">
        <f t="shared" si="31"/>
        <v>143292.41134331201</v>
      </c>
      <c r="N228" s="66">
        <f>IFERROR(M228/'Planilha Detalhada'!$M$698,0)</f>
        <v>1.2768503798040964E-2</v>
      </c>
    </row>
    <row r="229" spans="1:14" ht="36" x14ac:dyDescent="0.25">
      <c r="A229" s="48" t="s">
        <v>205</v>
      </c>
      <c r="B229" s="48" t="s">
        <v>1594</v>
      </c>
      <c r="C229" s="48" t="s">
        <v>120</v>
      </c>
      <c r="D229" s="59" t="s">
        <v>1595</v>
      </c>
      <c r="E229" s="48" t="s">
        <v>1322</v>
      </c>
      <c r="F229" s="48">
        <v>140.98599999999999</v>
      </c>
      <c r="G229" s="65">
        <v>428.63</v>
      </c>
      <c r="H229" s="65">
        <v>523.91</v>
      </c>
      <c r="I229" s="65">
        <f t="shared" si="30"/>
        <v>73863.975259999992</v>
      </c>
      <c r="J229" s="66">
        <v>6.1999999999999998E-3</v>
      </c>
      <c r="K229" s="67">
        <f>ROUND(H229*'Leia-me'!$B$35/(1+'Leia-me'!$B$33),2)</f>
        <v>403.19</v>
      </c>
      <c r="L229" s="65">
        <f>K229*(1+'Leia-me'!$B$33)</f>
        <v>492.81913699999996</v>
      </c>
      <c r="M229" s="65">
        <f t="shared" si="31"/>
        <v>69480.598849081987</v>
      </c>
      <c r="N229" s="66">
        <f>IFERROR(M229/'Planilha Detalhada'!$M$698,0)</f>
        <v>6.1912789517452084E-3</v>
      </c>
    </row>
    <row r="230" spans="1:14" ht="72" x14ac:dyDescent="0.25">
      <c r="A230" s="48" t="s">
        <v>470</v>
      </c>
      <c r="B230" s="48" t="s">
        <v>1596</v>
      </c>
      <c r="C230" s="48" t="s">
        <v>120</v>
      </c>
      <c r="D230" s="59" t="s">
        <v>1597</v>
      </c>
      <c r="E230" s="48" t="s">
        <v>1322</v>
      </c>
      <c r="F230" s="48">
        <v>5.6769999999999996</v>
      </c>
      <c r="G230" s="65">
        <v>1579.08</v>
      </c>
      <c r="H230" s="65">
        <v>1930.1</v>
      </c>
      <c r="I230" s="65">
        <f t="shared" si="30"/>
        <v>10957.177699999998</v>
      </c>
      <c r="J230" s="66">
        <v>8.9999999999999998E-4</v>
      </c>
      <c r="K230" s="67">
        <f>ROUND(H230*'Leia-me'!$B$35/(1+'Leia-me'!$B$33),2)</f>
        <v>1485.35</v>
      </c>
      <c r="L230" s="65">
        <f>K230*(1+'Leia-me'!$B$33)</f>
        <v>1815.5433049999997</v>
      </c>
      <c r="M230" s="65">
        <f t="shared" si="31"/>
        <v>10306.839342484998</v>
      </c>
      <c r="N230" s="66">
        <f>IFERROR(M230/'Planilha Detalhada'!$M$698,0)</f>
        <v>9.184220996533612E-4</v>
      </c>
    </row>
    <row r="231" spans="1:14" ht="84" x14ac:dyDescent="0.25">
      <c r="A231" s="48" t="s">
        <v>662</v>
      </c>
      <c r="B231" s="48" t="s">
        <v>1598</v>
      </c>
      <c r="C231" s="48" t="s">
        <v>120</v>
      </c>
      <c r="D231" s="59" t="s">
        <v>1599</v>
      </c>
      <c r="E231" s="48" t="s">
        <v>1322</v>
      </c>
      <c r="F231" s="48">
        <v>1.944</v>
      </c>
      <c r="G231" s="65">
        <v>1506.07</v>
      </c>
      <c r="H231" s="65">
        <v>1840.86</v>
      </c>
      <c r="I231" s="65">
        <f t="shared" si="30"/>
        <v>3578.6318399999996</v>
      </c>
      <c r="J231" s="66">
        <v>2.9999999999999997E-4</v>
      </c>
      <c r="K231" s="67">
        <f>ROUND(H231*'Leia-me'!$B$35/(1+'Leia-me'!$B$33),2)</f>
        <v>1416.68</v>
      </c>
      <c r="L231" s="65">
        <f>K231*(1+'Leia-me'!$B$33)</f>
        <v>1731.607964</v>
      </c>
      <c r="M231" s="65">
        <f t="shared" si="31"/>
        <v>3366.245882016</v>
      </c>
      <c r="N231" s="66">
        <f>IFERROR(M231/'Planilha Detalhada'!$M$698,0)</f>
        <v>2.9995952281577101E-4</v>
      </c>
    </row>
    <row r="232" spans="1:14" ht="24" x14ac:dyDescent="0.25">
      <c r="A232" s="48" t="s">
        <v>530</v>
      </c>
      <c r="B232" s="48"/>
      <c r="C232" s="48"/>
      <c r="D232" s="59" t="s">
        <v>531</v>
      </c>
      <c r="E232" s="48" t="s">
        <v>1360</v>
      </c>
      <c r="F232" s="48">
        <v>1</v>
      </c>
      <c r="G232" s="65">
        <v>6437.06</v>
      </c>
      <c r="H232" s="65">
        <v>7868.01</v>
      </c>
      <c r="I232" s="65">
        <f t="shared" si="30"/>
        <v>7868.01</v>
      </c>
      <c r="J232" s="66">
        <v>6.9999999999999999E-4</v>
      </c>
      <c r="K232" s="67">
        <f>ROUND(H232*'Leia-me'!$B$35/(1+'Leia-me'!$B$33),2)</f>
        <v>6055.01</v>
      </c>
      <c r="L232" s="65">
        <f>K232*(1+'Leia-me'!$B$33)</f>
        <v>7401.0387229999997</v>
      </c>
      <c r="M232" s="65">
        <f t="shared" si="31"/>
        <v>7401.0387229999997</v>
      </c>
      <c r="N232" s="66">
        <f>IFERROR(M232/'Planilha Detalhada'!$M$698,0)</f>
        <v>6.5949194488508001E-4</v>
      </c>
    </row>
    <row r="233" spans="1:14" x14ac:dyDescent="0.25">
      <c r="A233" s="48" t="s">
        <v>927</v>
      </c>
      <c r="B233" s="48" t="s">
        <v>1600</v>
      </c>
      <c r="C233" s="48" t="s">
        <v>174</v>
      </c>
      <c r="D233" s="59" t="s">
        <v>928</v>
      </c>
      <c r="E233" s="48" t="s">
        <v>1360</v>
      </c>
      <c r="F233" s="48">
        <v>3</v>
      </c>
      <c r="G233" s="65">
        <v>176.78</v>
      </c>
      <c r="H233" s="65">
        <v>216.07</v>
      </c>
      <c r="I233" s="65">
        <f t="shared" si="30"/>
        <v>648.21</v>
      </c>
      <c r="J233" s="66">
        <v>1E-4</v>
      </c>
      <c r="K233" s="67">
        <f>ROUND(H233*'Leia-me'!$B$35/(1+'Leia-me'!$B$33),2)</f>
        <v>166.28</v>
      </c>
      <c r="L233" s="65">
        <f>K233*(1+'Leia-me'!$B$33)</f>
        <v>203.244044</v>
      </c>
      <c r="M233" s="65">
        <f t="shared" si="31"/>
        <v>609.73213199999998</v>
      </c>
      <c r="N233" s="66">
        <f>IFERROR(M233/'Planilha Detalhada'!$M$698,0)</f>
        <v>5.4332026171133214E-5</v>
      </c>
    </row>
    <row r="234" spans="1:14" x14ac:dyDescent="0.25">
      <c r="A234" s="47" t="s">
        <v>1601</v>
      </c>
      <c r="B234" s="47"/>
      <c r="C234" s="47"/>
      <c r="D234" s="58" t="s">
        <v>1602</v>
      </c>
      <c r="E234" s="47"/>
      <c r="F234" s="47">
        <v>1</v>
      </c>
      <c r="G234" s="63"/>
      <c r="H234" s="63"/>
      <c r="I234" s="63">
        <f>I235+I236+I237+I238+I239+I240+I241+I242+I243+I244+I245+I246</f>
        <v>241704.47065000006</v>
      </c>
      <c r="J234" s="64">
        <v>2.0299999999999999E-2</v>
      </c>
      <c r="K234" s="63"/>
      <c r="L234" s="63"/>
      <c r="M234" s="63">
        <f>M235+M236+M237+M238+M239+M240+M241+M242+M243+M244+M245+M246</f>
        <v>227359.07301621701</v>
      </c>
      <c r="N234" s="64">
        <f>IFERROR(M234/'Planilha Detalhada'!$M$698,0)</f>
        <v>2.0259518003164199E-2</v>
      </c>
    </row>
    <row r="235" spans="1:14" ht="72" x14ac:dyDescent="0.25">
      <c r="A235" s="48" t="s">
        <v>363</v>
      </c>
      <c r="B235" s="48" t="s">
        <v>1603</v>
      </c>
      <c r="C235" s="48" t="s">
        <v>120</v>
      </c>
      <c r="D235" s="59" t="s">
        <v>1604</v>
      </c>
      <c r="E235" s="48" t="s">
        <v>1371</v>
      </c>
      <c r="F235" s="48">
        <v>27.93</v>
      </c>
      <c r="G235" s="65">
        <v>522.12</v>
      </c>
      <c r="H235" s="65">
        <v>638.17999999999995</v>
      </c>
      <c r="I235" s="65">
        <f t="shared" ref="I235:I246" si="32">F235*H235</f>
        <v>17824.367399999999</v>
      </c>
      <c r="J235" s="66">
        <v>1.5E-3</v>
      </c>
      <c r="K235" s="67">
        <f>ROUND(H235*'Leia-me'!$B$35/(1+'Leia-me'!$B$33),2)</f>
        <v>491.13</v>
      </c>
      <c r="L235" s="65">
        <f>K235*(1+'Leia-me'!$B$33)</f>
        <v>600.30819899999995</v>
      </c>
      <c r="M235" s="65">
        <f t="shared" ref="M235:M246" si="33">F235*L235</f>
        <v>16766.607998069998</v>
      </c>
      <c r="N235" s="66">
        <f>IFERROR(M235/'Planilha Detalhada'!$M$698,0)</f>
        <v>1.4940393276703197E-3</v>
      </c>
    </row>
    <row r="236" spans="1:14" x14ac:dyDescent="0.25">
      <c r="A236" s="48" t="s">
        <v>573</v>
      </c>
      <c r="B236" s="48" t="s">
        <v>1605</v>
      </c>
      <c r="C236" s="48" t="s">
        <v>174</v>
      </c>
      <c r="D236" s="59" t="s">
        <v>574</v>
      </c>
      <c r="E236" s="48" t="s">
        <v>1371</v>
      </c>
      <c r="F236" s="48">
        <v>6.2030000000000003</v>
      </c>
      <c r="G236" s="65">
        <v>869.77</v>
      </c>
      <c r="H236" s="65">
        <v>1063.1099999999999</v>
      </c>
      <c r="I236" s="65">
        <f t="shared" si="32"/>
        <v>6594.4713299999994</v>
      </c>
      <c r="J236" s="66">
        <v>5.9999999999999995E-4</v>
      </c>
      <c r="K236" s="67">
        <f>ROUND(H236*'Leia-me'!$B$35/(1+'Leia-me'!$B$33),2)</f>
        <v>818.14</v>
      </c>
      <c r="L236" s="65">
        <f>K236*(1+'Leia-me'!$B$33)</f>
        <v>1000.012522</v>
      </c>
      <c r="M236" s="65">
        <f t="shared" si="33"/>
        <v>6203.0776739660005</v>
      </c>
      <c r="N236" s="66">
        <f>IFERROR(M236/'Planilha Detalhada'!$M$698,0)</f>
        <v>5.5274400156344868E-4</v>
      </c>
    </row>
    <row r="237" spans="1:14" ht="36" x14ac:dyDescent="0.25">
      <c r="A237" s="48" t="s">
        <v>604</v>
      </c>
      <c r="B237" s="48"/>
      <c r="C237" s="48"/>
      <c r="D237" s="59" t="s">
        <v>605</v>
      </c>
      <c r="E237" s="48" t="s">
        <v>1360</v>
      </c>
      <c r="F237" s="48">
        <v>12</v>
      </c>
      <c r="G237" s="65">
        <v>381.21</v>
      </c>
      <c r="H237" s="65">
        <v>465.95</v>
      </c>
      <c r="I237" s="65">
        <f t="shared" si="32"/>
        <v>5591.4</v>
      </c>
      <c r="J237" s="66">
        <v>5.0000000000000001E-4</v>
      </c>
      <c r="K237" s="67">
        <f>ROUND(H237*'Leia-me'!$B$35/(1+'Leia-me'!$B$33),2)</f>
        <v>358.58</v>
      </c>
      <c r="L237" s="65">
        <f>K237*(1+'Leia-me'!$B$33)</f>
        <v>438.29233399999998</v>
      </c>
      <c r="M237" s="65">
        <f t="shared" si="33"/>
        <v>5259.5080079999998</v>
      </c>
      <c r="N237" s="66">
        <f>IFERROR(M237/'Planilha Detalhada'!$M$698,0)</f>
        <v>4.6866437200974135E-4</v>
      </c>
    </row>
    <row r="238" spans="1:14" ht="36" x14ac:dyDescent="0.25">
      <c r="A238" s="48" t="s">
        <v>424</v>
      </c>
      <c r="B238" s="48"/>
      <c r="C238" s="48"/>
      <c r="D238" s="59" t="s">
        <v>425</v>
      </c>
      <c r="E238" s="48" t="s">
        <v>1360</v>
      </c>
      <c r="F238" s="48">
        <v>1</v>
      </c>
      <c r="G238" s="65">
        <v>11007.88</v>
      </c>
      <c r="H238" s="65">
        <v>13454.93</v>
      </c>
      <c r="I238" s="65">
        <f t="shared" si="32"/>
        <v>13454.93</v>
      </c>
      <c r="J238" s="66">
        <v>1.1000000000000001E-3</v>
      </c>
      <c r="K238" s="67">
        <f>ROUND(H238*'Leia-me'!$B$35/(1+'Leia-me'!$B$33),2)</f>
        <v>10354.56</v>
      </c>
      <c r="L238" s="65">
        <f>K238*(1+'Leia-me'!$B$33)</f>
        <v>12656.378687999999</v>
      </c>
      <c r="M238" s="65">
        <f t="shared" si="33"/>
        <v>12656.378687999999</v>
      </c>
      <c r="N238" s="66">
        <f>IFERROR(M238/'Planilha Detalhada'!$M$698,0)</f>
        <v>1.1277849108142272E-3</v>
      </c>
    </row>
    <row r="239" spans="1:14" ht="96" x14ac:dyDescent="0.25">
      <c r="A239" s="48" t="s">
        <v>155</v>
      </c>
      <c r="B239" s="48" t="s">
        <v>1606</v>
      </c>
      <c r="C239" s="48" t="s">
        <v>120</v>
      </c>
      <c r="D239" s="59" t="s">
        <v>1607</v>
      </c>
      <c r="E239" s="48" t="s">
        <v>1322</v>
      </c>
      <c r="F239" s="48">
        <v>115.76900000000001</v>
      </c>
      <c r="G239" s="65">
        <v>950</v>
      </c>
      <c r="H239" s="65">
        <v>1161.18</v>
      </c>
      <c r="I239" s="65">
        <f t="shared" si="32"/>
        <v>134428.64742000002</v>
      </c>
      <c r="J239" s="66">
        <v>1.1299999999999999E-2</v>
      </c>
      <c r="K239" s="67">
        <f>ROUND(H239*'Leia-me'!$B$35/(1+'Leia-me'!$B$33),2)</f>
        <v>893.61</v>
      </c>
      <c r="L239" s="65">
        <f>K239*(1+'Leia-me'!$B$33)</f>
        <v>1092.259503</v>
      </c>
      <c r="M239" s="65">
        <f t="shared" si="33"/>
        <v>126449.790402807</v>
      </c>
      <c r="N239" s="66">
        <f>IFERROR(M239/'Planilha Detalhada'!$M$698,0)</f>
        <v>1.1267691107182161E-2</v>
      </c>
    </row>
    <row r="240" spans="1:14" ht="108" x14ac:dyDescent="0.25">
      <c r="A240" s="48" t="s">
        <v>606</v>
      </c>
      <c r="B240" s="48" t="s">
        <v>1608</v>
      </c>
      <c r="C240" s="48" t="s">
        <v>120</v>
      </c>
      <c r="D240" s="59" t="s">
        <v>1609</v>
      </c>
      <c r="E240" s="48" t="s">
        <v>1371</v>
      </c>
      <c r="F240" s="48">
        <v>5.1369999999999996</v>
      </c>
      <c r="G240" s="65">
        <v>878.25</v>
      </c>
      <c r="H240" s="65">
        <v>1073.48</v>
      </c>
      <c r="I240" s="65">
        <f t="shared" si="32"/>
        <v>5514.4667599999993</v>
      </c>
      <c r="J240" s="66">
        <v>5.0000000000000001E-4</v>
      </c>
      <c r="K240" s="67">
        <f>ROUND(H240*'Leia-me'!$B$35/(1+'Leia-me'!$B$33),2)</f>
        <v>826.12</v>
      </c>
      <c r="L240" s="65">
        <f>K240*(1+'Leia-me'!$B$33)</f>
        <v>1009.766476</v>
      </c>
      <c r="M240" s="65">
        <f t="shared" si="33"/>
        <v>5187.1703872119997</v>
      </c>
      <c r="N240" s="66">
        <f>IFERROR(M240/'Planilha Detalhada'!$M$698,0)</f>
        <v>4.6221850947512401E-4</v>
      </c>
    </row>
    <row r="241" spans="1:14" ht="48" x14ac:dyDescent="0.25">
      <c r="A241" s="48" t="s">
        <v>365</v>
      </c>
      <c r="B241" s="48" t="s">
        <v>1610</v>
      </c>
      <c r="C241" s="48" t="s">
        <v>120</v>
      </c>
      <c r="D241" s="59" t="s">
        <v>1611</v>
      </c>
      <c r="E241" s="48" t="s">
        <v>1360</v>
      </c>
      <c r="F241" s="48">
        <v>120</v>
      </c>
      <c r="G241" s="65">
        <v>121.29</v>
      </c>
      <c r="H241" s="65">
        <v>148.25</v>
      </c>
      <c r="I241" s="65">
        <f t="shared" si="32"/>
        <v>17790</v>
      </c>
      <c r="J241" s="66">
        <v>1.5E-3</v>
      </c>
      <c r="K241" s="67">
        <f>ROUND(H241*'Leia-me'!$B$35/(1+'Leia-me'!$B$33),2)</f>
        <v>114.09</v>
      </c>
      <c r="L241" s="65">
        <f>K241*(1+'Leia-me'!$B$33)</f>
        <v>139.45220699999999</v>
      </c>
      <c r="M241" s="65">
        <f t="shared" si="33"/>
        <v>16734.26484</v>
      </c>
      <c r="N241" s="66">
        <f>IFERROR(M241/'Planilha Detalhada'!$M$698,0)</f>
        <v>1.4911572927266269E-3</v>
      </c>
    </row>
    <row r="242" spans="1:14" ht="84" x14ac:dyDescent="0.25">
      <c r="A242" s="48" t="s">
        <v>349</v>
      </c>
      <c r="B242" s="48" t="s">
        <v>1612</v>
      </c>
      <c r="C242" s="48" t="s">
        <v>120</v>
      </c>
      <c r="D242" s="59" t="s">
        <v>1613</v>
      </c>
      <c r="E242" s="48" t="s">
        <v>1322</v>
      </c>
      <c r="F242" s="48">
        <v>20.318000000000001</v>
      </c>
      <c r="G242" s="65">
        <v>745.76</v>
      </c>
      <c r="H242" s="65">
        <v>911.54</v>
      </c>
      <c r="I242" s="65">
        <f t="shared" si="32"/>
        <v>18520.669720000002</v>
      </c>
      <c r="J242" s="66">
        <v>1.6000000000000001E-3</v>
      </c>
      <c r="K242" s="67">
        <f>ROUND(H242*'Leia-me'!$B$35/(1+'Leia-me'!$B$33),2)</f>
        <v>701.5</v>
      </c>
      <c r="L242" s="65">
        <f>K242*(1+'Leia-me'!$B$33)</f>
        <v>857.44344999999998</v>
      </c>
      <c r="M242" s="65">
        <f t="shared" si="33"/>
        <v>17421.536017099999</v>
      </c>
      <c r="N242" s="66">
        <f>IFERROR(M242/'Planilha Detalhada'!$M$698,0)</f>
        <v>1.5523986700809414E-3</v>
      </c>
    </row>
    <row r="243" spans="1:14" ht="24" x14ac:dyDescent="0.25">
      <c r="A243" s="48" t="s">
        <v>575</v>
      </c>
      <c r="B243" s="48" t="s">
        <v>1614</v>
      </c>
      <c r="C243" s="48" t="s">
        <v>114</v>
      </c>
      <c r="D243" s="59" t="s">
        <v>576</v>
      </c>
      <c r="E243" s="48" t="s">
        <v>1322</v>
      </c>
      <c r="F243" s="48">
        <v>6.86</v>
      </c>
      <c r="G243" s="65">
        <v>786.37</v>
      </c>
      <c r="H243" s="65">
        <v>961.18</v>
      </c>
      <c r="I243" s="65">
        <f t="shared" si="32"/>
        <v>6593.6948000000002</v>
      </c>
      <c r="J243" s="66">
        <v>5.9999999999999995E-4</v>
      </c>
      <c r="K243" s="67">
        <f>ROUND(H243*'Leia-me'!$B$35/(1+'Leia-me'!$B$33),2)</f>
        <v>739.7</v>
      </c>
      <c r="L243" s="65">
        <f>K243*(1+'Leia-me'!$B$33)</f>
        <v>904.13531</v>
      </c>
      <c r="M243" s="65">
        <f t="shared" si="33"/>
        <v>6202.3682266000005</v>
      </c>
      <c r="N243" s="66">
        <f>IFERROR(M243/'Planilha Detalhada'!$M$698,0)</f>
        <v>5.5268078410969541E-4</v>
      </c>
    </row>
    <row r="244" spans="1:14" ht="24" x14ac:dyDescent="0.25">
      <c r="A244" s="48" t="s">
        <v>418</v>
      </c>
      <c r="B244" s="48" t="s">
        <v>1615</v>
      </c>
      <c r="C244" s="48" t="s">
        <v>174</v>
      </c>
      <c r="D244" s="59" t="s">
        <v>419</v>
      </c>
      <c r="E244" s="48" t="s">
        <v>1322</v>
      </c>
      <c r="F244" s="48">
        <v>11.638</v>
      </c>
      <c r="G244" s="65">
        <v>960.64</v>
      </c>
      <c r="H244" s="65">
        <v>1174.19</v>
      </c>
      <c r="I244" s="65">
        <f t="shared" si="32"/>
        <v>13665.22322</v>
      </c>
      <c r="J244" s="66">
        <v>1.1000000000000001E-3</v>
      </c>
      <c r="K244" s="67">
        <f>ROUND(H244*'Leia-me'!$B$35/(1+'Leia-me'!$B$33),2)</f>
        <v>903.63</v>
      </c>
      <c r="L244" s="65">
        <f>K244*(1+'Leia-me'!$B$33)</f>
        <v>1104.5069489999998</v>
      </c>
      <c r="M244" s="65">
        <f t="shared" si="33"/>
        <v>12854.251872461999</v>
      </c>
      <c r="N244" s="66">
        <f>IFERROR(M244/'Planilha Detalhada'!$M$698,0)</f>
        <v>1.1454169995176562E-3</v>
      </c>
    </row>
    <row r="245" spans="1:14" x14ac:dyDescent="0.25">
      <c r="A245" s="48" t="s">
        <v>784</v>
      </c>
      <c r="B245" s="48" t="s">
        <v>1616</v>
      </c>
      <c r="C245" s="48" t="s">
        <v>174</v>
      </c>
      <c r="D245" s="59" t="s">
        <v>785</v>
      </c>
      <c r="E245" s="48" t="s">
        <v>1360</v>
      </c>
      <c r="F245" s="48">
        <v>1</v>
      </c>
      <c r="G245" s="65">
        <v>1312.33</v>
      </c>
      <c r="H245" s="65">
        <v>1604.06</v>
      </c>
      <c r="I245" s="65">
        <f t="shared" si="32"/>
        <v>1604.06</v>
      </c>
      <c r="J245" s="66">
        <v>1E-4</v>
      </c>
      <c r="K245" s="67">
        <f>ROUND(H245*'Leia-me'!$B$35/(1+'Leia-me'!$B$33),2)</f>
        <v>1234.44</v>
      </c>
      <c r="L245" s="65">
        <f>K245*(1+'Leia-me'!$B$33)</f>
        <v>1508.856012</v>
      </c>
      <c r="M245" s="65">
        <f t="shared" si="33"/>
        <v>1508.856012</v>
      </c>
      <c r="N245" s="66">
        <f>IFERROR(M245/'Planilha Detalhada'!$M$698,0)</f>
        <v>1.3445117950985021E-4</v>
      </c>
    </row>
    <row r="246" spans="1:14" ht="24" x14ac:dyDescent="0.25">
      <c r="A246" s="48" t="s">
        <v>1138</v>
      </c>
      <c r="B246" s="48" t="s">
        <v>1617</v>
      </c>
      <c r="C246" s="48" t="s">
        <v>120</v>
      </c>
      <c r="D246" s="59" t="s">
        <v>1139</v>
      </c>
      <c r="E246" s="48" t="s">
        <v>1360</v>
      </c>
      <c r="F246" s="48">
        <v>2</v>
      </c>
      <c r="G246" s="65">
        <v>50.13</v>
      </c>
      <c r="H246" s="65">
        <v>61.27</v>
      </c>
      <c r="I246" s="65">
        <f t="shared" si="32"/>
        <v>122.54</v>
      </c>
      <c r="J246" s="66">
        <v>0</v>
      </c>
      <c r="K246" s="67">
        <f>ROUND(H246*'Leia-me'!$B$35/(1+'Leia-me'!$B$33),2)</f>
        <v>47.15</v>
      </c>
      <c r="L246" s="65">
        <f>K246*(1+'Leia-me'!$B$33)</f>
        <v>57.631444999999992</v>
      </c>
      <c r="M246" s="65">
        <f t="shared" si="33"/>
        <v>115.26288999999998</v>
      </c>
      <c r="N246" s="66">
        <f>IFERROR(M246/'Planilha Detalhada'!$M$698,0)</f>
        <v>1.0270848504405945E-5</v>
      </c>
    </row>
    <row r="247" spans="1:14" x14ac:dyDescent="0.25">
      <c r="A247" s="47" t="s">
        <v>1618</v>
      </c>
      <c r="B247" s="47"/>
      <c r="C247" s="47"/>
      <c r="D247" s="58" t="s">
        <v>1619</v>
      </c>
      <c r="E247" s="47"/>
      <c r="F247" s="47">
        <v>1</v>
      </c>
      <c r="G247" s="63"/>
      <c r="H247" s="63"/>
      <c r="I247" s="63">
        <f>I248+I249+I250+I251</f>
        <v>217669.89405</v>
      </c>
      <c r="J247" s="64">
        <v>1.8200000000000001E-2</v>
      </c>
      <c r="K247" s="63"/>
      <c r="L247" s="63"/>
      <c r="M247" s="63">
        <f>M248+M249+M250+M251</f>
        <v>204751.91247916099</v>
      </c>
      <c r="N247" s="64">
        <f>IFERROR(M247/'Planilha Detalhada'!$M$698,0)</f>
        <v>1.8245038572786504E-2</v>
      </c>
    </row>
    <row r="248" spans="1:14" ht="36" x14ac:dyDescent="0.25">
      <c r="A248" s="48" t="s">
        <v>378</v>
      </c>
      <c r="B248" s="48"/>
      <c r="C248" s="48"/>
      <c r="D248" s="59" t="s">
        <v>379</v>
      </c>
      <c r="E248" s="48"/>
      <c r="F248" s="48">
        <v>30.593</v>
      </c>
      <c r="G248" s="65">
        <v>455.55</v>
      </c>
      <c r="H248" s="65">
        <v>556.80999999999995</v>
      </c>
      <c r="I248" s="65">
        <f>F248*H248</f>
        <v>17034.48833</v>
      </c>
      <c r="J248" s="66">
        <v>1.4E-3</v>
      </c>
      <c r="K248" s="67">
        <f>ROUND(H248*'Leia-me'!$B$35/(1+'Leia-me'!$B$33),2)</f>
        <v>428.51</v>
      </c>
      <c r="L248" s="65">
        <f>K248*(1+'Leia-me'!$B$33)</f>
        <v>523.76777299999992</v>
      </c>
      <c r="M248" s="65">
        <f>F248*L248</f>
        <v>16023.627479388997</v>
      </c>
      <c r="N248" s="66">
        <f>IFERROR(M248/'Planilha Detalhada'!$M$698,0)</f>
        <v>1.4278338009036603E-3</v>
      </c>
    </row>
    <row r="249" spans="1:14" x14ac:dyDescent="0.25">
      <c r="A249" s="48" t="s">
        <v>179</v>
      </c>
      <c r="B249" s="48" t="s">
        <v>1620</v>
      </c>
      <c r="C249" s="48" t="s">
        <v>174</v>
      </c>
      <c r="D249" s="59" t="s">
        <v>180</v>
      </c>
      <c r="E249" s="48" t="s">
        <v>1322</v>
      </c>
      <c r="F249" s="48">
        <v>173.72300000000001</v>
      </c>
      <c r="G249" s="65">
        <v>492.1</v>
      </c>
      <c r="H249" s="65">
        <v>601.49</v>
      </c>
      <c r="I249" s="65">
        <f>F249*H249</f>
        <v>104492.64727000002</v>
      </c>
      <c r="J249" s="66">
        <v>8.8000000000000005E-3</v>
      </c>
      <c r="K249" s="67">
        <f>ROUND(H249*'Leia-me'!$B$35/(1+'Leia-me'!$B$33),2)</f>
        <v>462.89</v>
      </c>
      <c r="L249" s="65">
        <f>K249*(1+'Leia-me'!$B$33)</f>
        <v>565.79044699999997</v>
      </c>
      <c r="M249" s="65">
        <f>F249*L249</f>
        <v>98290.813824181008</v>
      </c>
      <c r="N249" s="66">
        <f>IFERROR(M249/'Planilha Detalhada'!$M$698,0)</f>
        <v>8.7585003131791395E-3</v>
      </c>
    </row>
    <row r="250" spans="1:14" ht="36" x14ac:dyDescent="0.25">
      <c r="A250" s="48" t="s">
        <v>322</v>
      </c>
      <c r="B250" s="48"/>
      <c r="C250" s="48"/>
      <c r="D250" s="59" t="s">
        <v>1621</v>
      </c>
      <c r="E250" s="48" t="s">
        <v>1371</v>
      </c>
      <c r="F250" s="48">
        <v>322.73500000000001</v>
      </c>
      <c r="G250" s="65">
        <v>57.5</v>
      </c>
      <c r="H250" s="65">
        <v>70.28</v>
      </c>
      <c r="I250" s="65">
        <f>F250*H250</f>
        <v>22681.8158</v>
      </c>
      <c r="J250" s="66">
        <v>1.9E-3</v>
      </c>
      <c r="K250" s="67">
        <f>ROUND(H250*'Leia-me'!$B$35/(1+'Leia-me'!$B$33),2)</f>
        <v>54.09</v>
      </c>
      <c r="L250" s="65">
        <f>K250*(1+'Leia-me'!$B$33)</f>
        <v>66.114207000000007</v>
      </c>
      <c r="M250" s="65">
        <f>F250*L250</f>
        <v>21337.368596145003</v>
      </c>
      <c r="N250" s="66">
        <f>IFERROR(M250/'Planilha Detalhada'!$M$698,0)</f>
        <v>1.9013307781340057E-3</v>
      </c>
    </row>
    <row r="251" spans="1:14" ht="24" x14ac:dyDescent="0.25">
      <c r="A251" s="48" t="s">
        <v>207</v>
      </c>
      <c r="B251" s="48" t="s">
        <v>1622</v>
      </c>
      <c r="C251" s="48" t="s">
        <v>174</v>
      </c>
      <c r="D251" s="59" t="s">
        <v>208</v>
      </c>
      <c r="E251" s="48" t="s">
        <v>1322</v>
      </c>
      <c r="F251" s="48">
        <v>208.96299999999999</v>
      </c>
      <c r="G251" s="65">
        <v>287.62</v>
      </c>
      <c r="H251" s="65">
        <v>351.55</v>
      </c>
      <c r="I251" s="65">
        <f>F251*H251</f>
        <v>73460.942649999997</v>
      </c>
      <c r="J251" s="66">
        <v>6.1999999999999998E-3</v>
      </c>
      <c r="K251" s="67">
        <f>ROUND(H251*'Leia-me'!$B$35/(1+'Leia-me'!$B$33),2)</f>
        <v>270.54000000000002</v>
      </c>
      <c r="L251" s="65">
        <f>K251*(1+'Leia-me'!$B$33)</f>
        <v>330.68104199999999</v>
      </c>
      <c r="M251" s="65">
        <f>F251*L251</f>
        <v>69100.102579446</v>
      </c>
      <c r="N251" s="66">
        <f>IFERROR(M251/'Planilha Detalhada'!$M$698,0)</f>
        <v>6.1573736805696994E-3</v>
      </c>
    </row>
    <row r="252" spans="1:14" x14ac:dyDescent="0.25">
      <c r="A252" s="47" t="s">
        <v>1623</v>
      </c>
      <c r="B252" s="47"/>
      <c r="C252" s="47"/>
      <c r="D252" s="58" t="s">
        <v>1624</v>
      </c>
      <c r="E252" s="47"/>
      <c r="F252" s="47">
        <v>1</v>
      </c>
      <c r="G252" s="63"/>
      <c r="H252" s="63"/>
      <c r="I252" s="63">
        <f>I253</f>
        <v>24235.242300000002</v>
      </c>
      <c r="J252" s="64">
        <v>2E-3</v>
      </c>
      <c r="K252" s="63"/>
      <c r="L252" s="63"/>
      <c r="M252" s="63">
        <f>M253</f>
        <v>22796.973007484998</v>
      </c>
      <c r="N252" s="64">
        <f>IFERROR(M252/'Planilha Detalhada'!$M$698,0)</f>
        <v>2.031393244772103E-3</v>
      </c>
    </row>
    <row r="253" spans="1:14" ht="36" x14ac:dyDescent="0.25">
      <c r="A253" s="48" t="s">
        <v>315</v>
      </c>
      <c r="B253" s="48"/>
      <c r="C253" s="48"/>
      <c r="D253" s="59" t="s">
        <v>316</v>
      </c>
      <c r="E253" s="48" t="s">
        <v>1322</v>
      </c>
      <c r="F253" s="48">
        <v>15.467000000000001</v>
      </c>
      <c r="G253" s="65">
        <v>1281.93</v>
      </c>
      <c r="H253" s="65">
        <v>1566.9</v>
      </c>
      <c r="I253" s="65">
        <f>F253*H253</f>
        <v>24235.242300000002</v>
      </c>
      <c r="J253" s="66">
        <v>2E-3</v>
      </c>
      <c r="K253" s="67">
        <f>ROUND(H253*'Leia-me'!$B$35/(1+'Leia-me'!$B$33),2)</f>
        <v>1205.8499999999999</v>
      </c>
      <c r="L253" s="65">
        <f>K253*(1+'Leia-me'!$B$33)</f>
        <v>1473.9104549999997</v>
      </c>
      <c r="M253" s="65">
        <f>F253*L253</f>
        <v>22796.973007484998</v>
      </c>
      <c r="N253" s="66">
        <f>IFERROR(M253/'Planilha Detalhada'!$M$698,0)</f>
        <v>2.031393244772103E-3</v>
      </c>
    </row>
    <row r="254" spans="1:14" x14ac:dyDescent="0.25">
      <c r="A254" s="46" t="s">
        <v>57</v>
      </c>
      <c r="B254" s="46"/>
      <c r="C254" s="46"/>
      <c r="D254" s="57" t="s">
        <v>58</v>
      </c>
      <c r="E254" s="46"/>
      <c r="F254" s="46">
        <v>1</v>
      </c>
      <c r="G254" s="61"/>
      <c r="H254" s="61"/>
      <c r="I254" s="61">
        <f>I255+I295+I330+I355+I391+I407+I433+I445+I450</f>
        <v>450927.84061999997</v>
      </c>
      <c r="J254" s="62">
        <v>3.78E-2</v>
      </c>
      <c r="K254" s="61"/>
      <c r="L254" s="61"/>
      <c r="M254" s="61">
        <f>M255+M295+M330+M355+M391+M407+M433+M445+M450</f>
        <v>424164.74544328899</v>
      </c>
      <c r="N254" s="62">
        <f>IFERROR(M254/'Planilha Detalhada'!$M$698,0)</f>
        <v>3.7796482817305146E-2</v>
      </c>
    </row>
    <row r="255" spans="1:14" x14ac:dyDescent="0.25">
      <c r="A255" s="47" t="s">
        <v>1625</v>
      </c>
      <c r="B255" s="47"/>
      <c r="C255" s="47"/>
      <c r="D255" s="58" t="s">
        <v>1626</v>
      </c>
      <c r="E255" s="47"/>
      <c r="F255" s="47">
        <v>1</v>
      </c>
      <c r="G255" s="63"/>
      <c r="H255" s="63"/>
      <c r="I255" s="63">
        <f>I256+I257+I258+I259+I260+I261+I262+I263+I264+I265+I266+I267+I268+I269+I270+I271+I272+I273+I274+I275+I276+I277+I278+I279+I280+I281+I282+I283+I284+I285+I286+I287+I288+I289+I290+I291+I292+I293+I294</f>
        <v>24081.191399999996</v>
      </c>
      <c r="J255" s="64">
        <v>2E-3</v>
      </c>
      <c r="K255" s="63"/>
      <c r="L255" s="63"/>
      <c r="M255" s="63">
        <f>M256+M257+M258+M259+M260+M261+M262+M263+M264+M265+M266+M267+M268+M269+M270+M271+M272+M273+M274+M275+M276+M277+M278+M279+M280+M281+M282+M283+M284+M285+M286+M287+M288+M289+M290+M291+M292+M293+M294</f>
        <v>22651.502011940003</v>
      </c>
      <c r="N255" s="64">
        <f>IFERROR(M255/'Planilha Detalhada'!$M$698,0)</f>
        <v>2.0184306116381627E-3</v>
      </c>
    </row>
    <row r="256" spans="1:14" ht="36" x14ac:dyDescent="0.25">
      <c r="A256" s="48" t="s">
        <v>1000</v>
      </c>
      <c r="B256" s="48" t="s">
        <v>1627</v>
      </c>
      <c r="C256" s="48" t="s">
        <v>114</v>
      </c>
      <c r="D256" s="59" t="s">
        <v>1001</v>
      </c>
      <c r="E256" s="48" t="s">
        <v>1360</v>
      </c>
      <c r="F256" s="48">
        <v>1</v>
      </c>
      <c r="G256" s="65">
        <v>337.36</v>
      </c>
      <c r="H256" s="65">
        <v>412.35</v>
      </c>
      <c r="I256" s="65">
        <f t="shared" ref="I256:I294" si="34">F256*H256</f>
        <v>412.35</v>
      </c>
      <c r="J256" s="66">
        <v>0</v>
      </c>
      <c r="K256" s="67">
        <f>ROUND(H256*'Leia-me'!$B$35/(1+'Leia-me'!$B$33),2)</f>
        <v>317.33</v>
      </c>
      <c r="L256" s="65">
        <f>K256*(1+'Leia-me'!$B$33)</f>
        <v>387.87245899999994</v>
      </c>
      <c r="M256" s="65">
        <f t="shared" ref="M256:M294" si="35">F256*L256</f>
        <v>387.87245899999994</v>
      </c>
      <c r="N256" s="66">
        <f>IFERROR(M256/'Planilha Detalhada'!$M$698,0)</f>
        <v>3.4562548843087364E-5</v>
      </c>
    </row>
    <row r="257" spans="1:14" ht="36" x14ac:dyDescent="0.25">
      <c r="A257" s="48" t="s">
        <v>1027</v>
      </c>
      <c r="B257" s="48" t="s">
        <v>1628</v>
      </c>
      <c r="C257" s="48" t="s">
        <v>114</v>
      </c>
      <c r="D257" s="59" t="s">
        <v>1028</v>
      </c>
      <c r="E257" s="48" t="s">
        <v>1360</v>
      </c>
      <c r="F257" s="48">
        <v>1</v>
      </c>
      <c r="G257" s="65">
        <v>252.49</v>
      </c>
      <c r="H257" s="65">
        <v>308.61</v>
      </c>
      <c r="I257" s="65">
        <f t="shared" si="34"/>
        <v>308.61</v>
      </c>
      <c r="J257" s="66">
        <v>0</v>
      </c>
      <c r="K257" s="67">
        <f>ROUND(H257*'Leia-me'!$B$35/(1+'Leia-me'!$B$33),2)</f>
        <v>237.5</v>
      </c>
      <c r="L257" s="65">
        <f>K257*(1+'Leia-me'!$B$33)</f>
        <v>290.29624999999999</v>
      </c>
      <c r="M257" s="65">
        <f t="shared" si="35"/>
        <v>290.29624999999999</v>
      </c>
      <c r="N257" s="66">
        <f>IFERROR(M257/'Planilha Detalhada'!$M$698,0)</f>
        <v>2.5867725554574888E-5</v>
      </c>
    </row>
    <row r="258" spans="1:14" ht="96" x14ac:dyDescent="0.25">
      <c r="A258" s="48" t="s">
        <v>905</v>
      </c>
      <c r="B258" s="48" t="s">
        <v>1629</v>
      </c>
      <c r="C258" s="48" t="s">
        <v>120</v>
      </c>
      <c r="D258" s="59" t="s">
        <v>1630</v>
      </c>
      <c r="E258" s="48" t="s">
        <v>1360</v>
      </c>
      <c r="F258" s="48">
        <v>1</v>
      </c>
      <c r="G258" s="65">
        <v>589.75</v>
      </c>
      <c r="H258" s="65">
        <v>720.85</v>
      </c>
      <c r="I258" s="65">
        <f t="shared" si="34"/>
        <v>720.85</v>
      </c>
      <c r="J258" s="66">
        <v>1E-4</v>
      </c>
      <c r="K258" s="67">
        <f>ROUND(H258*'Leia-me'!$B$35/(1+'Leia-me'!$B$33),2)</f>
        <v>554.75</v>
      </c>
      <c r="L258" s="65">
        <f>K258*(1+'Leia-me'!$B$33)</f>
        <v>678.07092499999999</v>
      </c>
      <c r="M258" s="65">
        <f t="shared" si="35"/>
        <v>678.07092499999999</v>
      </c>
      <c r="N258" s="66">
        <f>IFERROR(M258/'Planilha Detalhada'!$M$698,0)</f>
        <v>6.0421561058528084E-5</v>
      </c>
    </row>
    <row r="259" spans="1:14" ht="24" x14ac:dyDescent="0.25">
      <c r="A259" s="48" t="s">
        <v>602</v>
      </c>
      <c r="B259" s="48" t="s">
        <v>1631</v>
      </c>
      <c r="C259" s="48" t="s">
        <v>114</v>
      </c>
      <c r="D259" s="59" t="s">
        <v>603</v>
      </c>
      <c r="E259" s="48" t="s">
        <v>1360</v>
      </c>
      <c r="F259" s="48">
        <v>3</v>
      </c>
      <c r="G259" s="65">
        <v>1542.99</v>
      </c>
      <c r="H259" s="65">
        <v>1885.99</v>
      </c>
      <c r="I259" s="65">
        <f t="shared" si="34"/>
        <v>5657.97</v>
      </c>
      <c r="J259" s="66">
        <v>5.0000000000000001E-4</v>
      </c>
      <c r="K259" s="67">
        <f>ROUND(H259*'Leia-me'!$B$35/(1+'Leia-me'!$B$33),2)</f>
        <v>1451.41</v>
      </c>
      <c r="L259" s="65">
        <f>K259*(1+'Leia-me'!$B$33)</f>
        <v>1774.0584430000001</v>
      </c>
      <c r="M259" s="65">
        <f t="shared" si="35"/>
        <v>5322.1753290000006</v>
      </c>
      <c r="N259" s="66">
        <f>IFERROR(M259/'Planilha Detalhada'!$M$698,0)</f>
        <v>4.7424853322735428E-4</v>
      </c>
    </row>
    <row r="260" spans="1:14" ht="24" x14ac:dyDescent="0.25">
      <c r="A260" s="48" t="s">
        <v>653</v>
      </c>
      <c r="B260" s="48" t="s">
        <v>1632</v>
      </c>
      <c r="C260" s="48" t="s">
        <v>114</v>
      </c>
      <c r="D260" s="59" t="s">
        <v>654</v>
      </c>
      <c r="E260" s="48" t="s">
        <v>1360</v>
      </c>
      <c r="F260" s="48">
        <v>2</v>
      </c>
      <c r="G260" s="65">
        <v>1639.72</v>
      </c>
      <c r="H260" s="65">
        <v>2004.22</v>
      </c>
      <c r="I260" s="65">
        <f t="shared" si="34"/>
        <v>4008.44</v>
      </c>
      <c r="J260" s="66">
        <v>2.9999999999999997E-4</v>
      </c>
      <c r="K260" s="67">
        <f>ROUND(H260*'Leia-me'!$B$35/(1+'Leia-me'!$B$33),2)</f>
        <v>1542.4</v>
      </c>
      <c r="L260" s="65">
        <f>K260*(1+'Leia-me'!$B$33)</f>
        <v>1885.2755199999999</v>
      </c>
      <c r="M260" s="65">
        <f t="shared" si="35"/>
        <v>3770.5510399999998</v>
      </c>
      <c r="N260" s="66">
        <f>IFERROR(M260/'Planilha Detalhada'!$M$698,0)</f>
        <v>3.3598635701369522E-4</v>
      </c>
    </row>
    <row r="261" spans="1:14" ht="24" x14ac:dyDescent="0.25">
      <c r="A261" s="48" t="s">
        <v>1040</v>
      </c>
      <c r="B261" s="48" t="s">
        <v>1633</v>
      </c>
      <c r="C261" s="48" t="s">
        <v>114</v>
      </c>
      <c r="D261" s="59" t="s">
        <v>1041</v>
      </c>
      <c r="E261" s="48" t="s">
        <v>1360</v>
      </c>
      <c r="F261" s="48">
        <v>2</v>
      </c>
      <c r="G261" s="65">
        <v>115.79</v>
      </c>
      <c r="H261" s="65">
        <v>141.53</v>
      </c>
      <c r="I261" s="65">
        <f t="shared" si="34"/>
        <v>283.06</v>
      </c>
      <c r="J261" s="66">
        <v>0</v>
      </c>
      <c r="K261" s="67">
        <f>ROUND(H261*'Leia-me'!$B$35/(1+'Leia-me'!$B$33),2)</f>
        <v>108.92</v>
      </c>
      <c r="L261" s="65">
        <f>K261*(1+'Leia-me'!$B$33)</f>
        <v>133.13291599999999</v>
      </c>
      <c r="M261" s="65">
        <f t="shared" si="35"/>
        <v>266.26583199999999</v>
      </c>
      <c r="N261" s="66">
        <f>IFERROR(M261/'Planilha Detalhada'!$M$698,0)</f>
        <v>2.3726422462351973E-5</v>
      </c>
    </row>
    <row r="262" spans="1:14" ht="24" x14ac:dyDescent="0.25">
      <c r="A262" s="48" t="s">
        <v>1015</v>
      </c>
      <c r="B262" s="48" t="s">
        <v>1634</v>
      </c>
      <c r="C262" s="48" t="s">
        <v>114</v>
      </c>
      <c r="D262" s="59" t="s">
        <v>1016</v>
      </c>
      <c r="E262" s="48" t="s">
        <v>1360</v>
      </c>
      <c r="F262" s="48">
        <v>1</v>
      </c>
      <c r="G262" s="65">
        <v>289.05</v>
      </c>
      <c r="H262" s="65">
        <v>353.3</v>
      </c>
      <c r="I262" s="65">
        <f t="shared" si="34"/>
        <v>353.3</v>
      </c>
      <c r="J262" s="66">
        <v>0</v>
      </c>
      <c r="K262" s="67">
        <f>ROUND(H262*'Leia-me'!$B$35/(1+'Leia-me'!$B$33),2)</f>
        <v>271.89</v>
      </c>
      <c r="L262" s="65">
        <f>K262*(1+'Leia-me'!$B$33)</f>
        <v>332.33114699999999</v>
      </c>
      <c r="M262" s="65">
        <f t="shared" si="35"/>
        <v>332.33114699999999</v>
      </c>
      <c r="N262" s="66">
        <f>IFERROR(M262/'Planilha Detalhada'!$M$698,0)</f>
        <v>2.9613372214877334E-5</v>
      </c>
    </row>
    <row r="263" spans="1:14" ht="24" x14ac:dyDescent="0.25">
      <c r="A263" s="48" t="s">
        <v>1250</v>
      </c>
      <c r="B263" s="48" t="s">
        <v>1635</v>
      </c>
      <c r="C263" s="48" t="s">
        <v>114</v>
      </c>
      <c r="D263" s="59" t="s">
        <v>1251</v>
      </c>
      <c r="E263" s="48" t="s">
        <v>1360</v>
      </c>
      <c r="F263" s="48">
        <v>1</v>
      </c>
      <c r="G263" s="65">
        <v>26.45</v>
      </c>
      <c r="H263" s="65">
        <v>32.32</v>
      </c>
      <c r="I263" s="65">
        <f t="shared" si="34"/>
        <v>32.32</v>
      </c>
      <c r="J263" s="66">
        <v>0</v>
      </c>
      <c r="K263" s="67">
        <f>ROUND(H263*'Leia-me'!$B$35/(1+'Leia-me'!$B$33),2)</f>
        <v>24.87</v>
      </c>
      <c r="L263" s="65">
        <f>K263*(1+'Leia-me'!$B$33)</f>
        <v>30.398600999999999</v>
      </c>
      <c r="M263" s="65">
        <f t="shared" si="35"/>
        <v>30.398600999999999</v>
      </c>
      <c r="N263" s="66">
        <f>IFERROR(M263/'Planilha Detalhada'!$M$698,0)</f>
        <v>2.7087593033359054E-6</v>
      </c>
    </row>
    <row r="264" spans="1:14" ht="36" x14ac:dyDescent="0.25">
      <c r="A264" s="48" t="s">
        <v>970</v>
      </c>
      <c r="B264" s="48" t="s">
        <v>1636</v>
      </c>
      <c r="C264" s="48" t="s">
        <v>114</v>
      </c>
      <c r="D264" s="59" t="s">
        <v>789</v>
      </c>
      <c r="E264" s="48" t="s">
        <v>1371</v>
      </c>
      <c r="F264" s="48">
        <v>12.1</v>
      </c>
      <c r="G264" s="65">
        <v>36.03</v>
      </c>
      <c r="H264" s="65">
        <v>44.03</v>
      </c>
      <c r="I264" s="65">
        <f t="shared" si="34"/>
        <v>532.76300000000003</v>
      </c>
      <c r="J264" s="66">
        <v>0</v>
      </c>
      <c r="K264" s="67">
        <f>ROUND(H264*'Leia-me'!$B$35/(1+'Leia-me'!$B$33),2)</f>
        <v>33.880000000000003</v>
      </c>
      <c r="L264" s="65">
        <f>K264*(1+'Leia-me'!$B$33)</f>
        <v>41.411524</v>
      </c>
      <c r="M264" s="65">
        <f t="shared" si="35"/>
        <v>501.07944040000001</v>
      </c>
      <c r="N264" s="66">
        <f>IFERROR(M264/'Planilha Detalhada'!$M$698,0)</f>
        <v>4.4650199392197334E-5</v>
      </c>
    </row>
    <row r="265" spans="1:14" ht="36" x14ac:dyDescent="0.25">
      <c r="A265" s="48" t="s">
        <v>1294</v>
      </c>
      <c r="B265" s="48" t="s">
        <v>1637</v>
      </c>
      <c r="C265" s="48" t="s">
        <v>114</v>
      </c>
      <c r="D265" s="59" t="s">
        <v>629</v>
      </c>
      <c r="E265" s="48" t="s">
        <v>1371</v>
      </c>
      <c r="F265" s="48">
        <v>0.3</v>
      </c>
      <c r="G265" s="65">
        <v>31.41</v>
      </c>
      <c r="H265" s="65">
        <v>38.39</v>
      </c>
      <c r="I265" s="65">
        <f t="shared" si="34"/>
        <v>11.516999999999999</v>
      </c>
      <c r="J265" s="66">
        <v>0</v>
      </c>
      <c r="K265" s="67">
        <f>ROUND(H265*'Leia-me'!$B$35/(1+'Leia-me'!$B$33),2)</f>
        <v>29.54</v>
      </c>
      <c r="L265" s="65">
        <f>K265*(1+'Leia-me'!$B$33)</f>
        <v>36.106741999999997</v>
      </c>
      <c r="M265" s="65">
        <f t="shared" si="35"/>
        <v>10.832022599999998</v>
      </c>
      <c r="N265" s="66">
        <f>IFERROR(M265/'Planilha Detalhada'!$M$698,0)</f>
        <v>9.6522014258796908E-7</v>
      </c>
    </row>
    <row r="266" spans="1:14" ht="24" x14ac:dyDescent="0.25">
      <c r="A266" s="48" t="s">
        <v>598</v>
      </c>
      <c r="B266" s="48" t="s">
        <v>1638</v>
      </c>
      <c r="C266" s="48" t="s">
        <v>114</v>
      </c>
      <c r="D266" s="59" t="s">
        <v>599</v>
      </c>
      <c r="E266" s="48" t="s">
        <v>1371</v>
      </c>
      <c r="F266" s="48">
        <v>109.7</v>
      </c>
      <c r="G266" s="65">
        <v>42.32</v>
      </c>
      <c r="H266" s="65">
        <v>51.72</v>
      </c>
      <c r="I266" s="65">
        <f t="shared" si="34"/>
        <v>5673.6840000000002</v>
      </c>
      <c r="J266" s="66">
        <v>5.0000000000000001E-4</v>
      </c>
      <c r="K266" s="67">
        <f>ROUND(H266*'Leia-me'!$B$35/(1+'Leia-me'!$B$33),2)</f>
        <v>39.799999999999997</v>
      </c>
      <c r="L266" s="65">
        <f>K266*(1+'Leia-me'!$B$33)</f>
        <v>48.647539999999992</v>
      </c>
      <c r="M266" s="65">
        <f t="shared" si="35"/>
        <v>5336.6351379999996</v>
      </c>
      <c r="N266" s="66">
        <f>IFERROR(M266/'Planilha Detalhada'!$M$698,0)</f>
        <v>4.7553701825181997E-4</v>
      </c>
    </row>
    <row r="267" spans="1:14" ht="24" x14ac:dyDescent="0.25">
      <c r="A267" s="48" t="s">
        <v>796</v>
      </c>
      <c r="B267" s="48" t="s">
        <v>1639</v>
      </c>
      <c r="C267" s="48" t="s">
        <v>114</v>
      </c>
      <c r="D267" s="59" t="s">
        <v>568</v>
      </c>
      <c r="E267" s="48" t="s">
        <v>1371</v>
      </c>
      <c r="F267" s="48">
        <v>39.700000000000003</v>
      </c>
      <c r="G267" s="65">
        <v>31.82</v>
      </c>
      <c r="H267" s="65">
        <v>38.89</v>
      </c>
      <c r="I267" s="65">
        <f t="shared" si="34"/>
        <v>1543.9330000000002</v>
      </c>
      <c r="J267" s="66">
        <v>1E-4</v>
      </c>
      <c r="K267" s="67">
        <f>ROUND(H267*'Leia-me'!$B$35/(1+'Leia-me'!$B$33),2)</f>
        <v>29.93</v>
      </c>
      <c r="L267" s="65">
        <f>K267*(1+'Leia-me'!$B$33)</f>
        <v>36.583438999999998</v>
      </c>
      <c r="M267" s="65">
        <f t="shared" si="35"/>
        <v>1452.3625283000001</v>
      </c>
      <c r="N267" s="66">
        <f>IFERROR(M267/'Planilha Detalhada'!$M$698,0)</f>
        <v>1.2941715674182118E-4</v>
      </c>
    </row>
    <row r="268" spans="1:14" ht="24" x14ac:dyDescent="0.25">
      <c r="A268" s="48" t="s">
        <v>1232</v>
      </c>
      <c r="B268" s="48" t="s">
        <v>1640</v>
      </c>
      <c r="C268" s="48" t="s">
        <v>114</v>
      </c>
      <c r="D268" s="59" t="s">
        <v>1233</v>
      </c>
      <c r="E268" s="48" t="s">
        <v>1360</v>
      </c>
      <c r="F268" s="48">
        <v>1</v>
      </c>
      <c r="G268" s="65">
        <v>37.049999999999997</v>
      </c>
      <c r="H268" s="65">
        <v>45.28</v>
      </c>
      <c r="I268" s="65">
        <f t="shared" si="34"/>
        <v>45.28</v>
      </c>
      <c r="J268" s="66">
        <v>0</v>
      </c>
      <c r="K268" s="67">
        <f>ROUND(H268*'Leia-me'!$B$35/(1+'Leia-me'!$B$33),2)</f>
        <v>34.85</v>
      </c>
      <c r="L268" s="65">
        <f>K268*(1+'Leia-me'!$B$33)</f>
        <v>42.597155000000001</v>
      </c>
      <c r="M268" s="65">
        <f t="shared" si="35"/>
        <v>42.597155000000001</v>
      </c>
      <c r="N268" s="66">
        <f>IFERROR(M268/'Planilha Detalhada'!$M$698,0)</f>
        <v>3.7957483603239368E-6</v>
      </c>
    </row>
    <row r="269" spans="1:14" ht="24" x14ac:dyDescent="0.25">
      <c r="A269" s="48" t="s">
        <v>1218</v>
      </c>
      <c r="B269" s="48" t="s">
        <v>1641</v>
      </c>
      <c r="C269" s="48" t="s">
        <v>114</v>
      </c>
      <c r="D269" s="59" t="s">
        <v>1145</v>
      </c>
      <c r="E269" s="48" t="s">
        <v>1360</v>
      </c>
      <c r="F269" s="48">
        <v>1</v>
      </c>
      <c r="G269" s="65">
        <v>44.71</v>
      </c>
      <c r="H269" s="65">
        <v>54.64</v>
      </c>
      <c r="I269" s="65">
        <f t="shared" si="34"/>
        <v>54.64</v>
      </c>
      <c r="J269" s="66">
        <v>0</v>
      </c>
      <c r="K269" s="67">
        <f>ROUND(H269*'Leia-me'!$B$35/(1+'Leia-me'!$B$33),2)</f>
        <v>42.05</v>
      </c>
      <c r="L269" s="65">
        <f>K269*(1+'Leia-me'!$B$33)</f>
        <v>51.397714999999991</v>
      </c>
      <c r="M269" s="65">
        <f t="shared" si="35"/>
        <v>51.397714999999991</v>
      </c>
      <c r="N269" s="66">
        <f>IFERROR(M269/'Planilha Detalhada'!$M$698,0)</f>
        <v>4.5799488823994693E-6</v>
      </c>
    </row>
    <row r="270" spans="1:14" ht="24" x14ac:dyDescent="0.25">
      <c r="A270" s="48" t="s">
        <v>925</v>
      </c>
      <c r="B270" s="48" t="s">
        <v>1642</v>
      </c>
      <c r="C270" s="48" t="s">
        <v>114</v>
      </c>
      <c r="D270" s="59" t="s">
        <v>926</v>
      </c>
      <c r="E270" s="48" t="s">
        <v>1360</v>
      </c>
      <c r="F270" s="48">
        <v>8</v>
      </c>
      <c r="G270" s="65">
        <v>66.650000000000006</v>
      </c>
      <c r="H270" s="65">
        <v>81.459999999999994</v>
      </c>
      <c r="I270" s="65">
        <f t="shared" si="34"/>
        <v>651.67999999999995</v>
      </c>
      <c r="J270" s="66">
        <v>1E-4</v>
      </c>
      <c r="K270" s="67">
        <f>ROUND(H270*'Leia-me'!$B$35/(1+'Leia-me'!$B$33),2)</f>
        <v>62.69</v>
      </c>
      <c r="L270" s="65">
        <f>K270*(1+'Leia-me'!$B$33)</f>
        <v>76.625986999999995</v>
      </c>
      <c r="M270" s="65">
        <f t="shared" si="35"/>
        <v>613.00789599999996</v>
      </c>
      <c r="N270" s="66">
        <f>IFERROR(M270/'Planilha Detalhada'!$M$698,0)</f>
        <v>5.4623923032127994E-5</v>
      </c>
    </row>
    <row r="271" spans="1:14" ht="24" x14ac:dyDescent="0.25">
      <c r="A271" s="48" t="s">
        <v>1062</v>
      </c>
      <c r="B271" s="48" t="s">
        <v>1643</v>
      </c>
      <c r="C271" s="48" t="s">
        <v>114</v>
      </c>
      <c r="D271" s="59" t="s">
        <v>958</v>
      </c>
      <c r="E271" s="48" t="s">
        <v>1360</v>
      </c>
      <c r="F271" s="48">
        <v>2</v>
      </c>
      <c r="G271" s="65">
        <v>93.12</v>
      </c>
      <c r="H271" s="65">
        <v>113.82</v>
      </c>
      <c r="I271" s="65">
        <f t="shared" si="34"/>
        <v>227.64</v>
      </c>
      <c r="J271" s="66">
        <v>0</v>
      </c>
      <c r="K271" s="67">
        <f>ROUND(H271*'Leia-me'!$B$35/(1+'Leia-me'!$B$33),2)</f>
        <v>87.59</v>
      </c>
      <c r="L271" s="65">
        <f>K271*(1+'Leia-me'!$B$33)</f>
        <v>107.061257</v>
      </c>
      <c r="M271" s="65">
        <f t="shared" si="35"/>
        <v>214.122514</v>
      </c>
      <c r="N271" s="66">
        <f>IFERROR(M271/'Planilha Detalhada'!$M$698,0)</f>
        <v>1.9080034369054437E-5</v>
      </c>
    </row>
    <row r="272" spans="1:14" ht="36" x14ac:dyDescent="0.25">
      <c r="A272" s="48" t="s">
        <v>1258</v>
      </c>
      <c r="B272" s="48" t="s">
        <v>1644</v>
      </c>
      <c r="C272" s="48" t="s">
        <v>114</v>
      </c>
      <c r="D272" s="59" t="s">
        <v>1645</v>
      </c>
      <c r="E272" s="48" t="s">
        <v>1360</v>
      </c>
      <c r="F272" s="48">
        <v>1</v>
      </c>
      <c r="G272" s="65">
        <v>22.78</v>
      </c>
      <c r="H272" s="65">
        <v>27.84</v>
      </c>
      <c r="I272" s="65">
        <f t="shared" si="34"/>
        <v>27.84</v>
      </c>
      <c r="J272" s="66">
        <v>0</v>
      </c>
      <c r="K272" s="67">
        <f>ROUND(H272*'Leia-me'!$B$35/(1+'Leia-me'!$B$33),2)</f>
        <v>21.42</v>
      </c>
      <c r="L272" s="65">
        <f>K272*(1+'Leia-me'!$B$33)</f>
        <v>26.181666</v>
      </c>
      <c r="M272" s="65">
        <f t="shared" si="35"/>
        <v>26.181666</v>
      </c>
      <c r="N272" s="66">
        <f>IFERROR(M272/'Planilha Detalhada'!$M$698,0)</f>
        <v>2.332996553174712E-6</v>
      </c>
    </row>
    <row r="273" spans="1:14" ht="36" x14ac:dyDescent="0.25">
      <c r="A273" s="48" t="s">
        <v>1266</v>
      </c>
      <c r="B273" s="48" t="s">
        <v>1646</v>
      </c>
      <c r="C273" s="48" t="s">
        <v>114</v>
      </c>
      <c r="D273" s="59" t="s">
        <v>1647</v>
      </c>
      <c r="E273" s="48" t="s">
        <v>1360</v>
      </c>
      <c r="F273" s="48">
        <v>3</v>
      </c>
      <c r="G273" s="65">
        <v>6.31</v>
      </c>
      <c r="H273" s="65">
        <v>7.71</v>
      </c>
      <c r="I273" s="65">
        <f t="shared" si="34"/>
        <v>23.13</v>
      </c>
      <c r="J273" s="66">
        <v>0</v>
      </c>
      <c r="K273" s="67">
        <f>ROUND(H273*'Leia-me'!$B$35/(1+'Leia-me'!$B$33),2)</f>
        <v>5.93</v>
      </c>
      <c r="L273" s="65">
        <f>K273*(1+'Leia-me'!$B$33)</f>
        <v>7.248238999999999</v>
      </c>
      <c r="M273" s="65">
        <f t="shared" si="35"/>
        <v>21.744716999999998</v>
      </c>
      <c r="N273" s="66">
        <f>IFERROR(M273/'Planilha Detalhada'!$M$698,0)</f>
        <v>1.9376287899616306E-6</v>
      </c>
    </row>
    <row r="274" spans="1:14" ht="48" x14ac:dyDescent="0.25">
      <c r="A274" s="48" t="s">
        <v>1295</v>
      </c>
      <c r="B274" s="48" t="s">
        <v>1648</v>
      </c>
      <c r="C274" s="48" t="s">
        <v>114</v>
      </c>
      <c r="D274" s="59" t="s">
        <v>1649</v>
      </c>
      <c r="E274" s="48" t="s">
        <v>1360</v>
      </c>
      <c r="F274" s="48">
        <v>1</v>
      </c>
      <c r="G274" s="65">
        <v>7.98</v>
      </c>
      <c r="H274" s="65">
        <v>9.75</v>
      </c>
      <c r="I274" s="65">
        <f t="shared" si="34"/>
        <v>9.75</v>
      </c>
      <c r="J274" s="66">
        <v>0</v>
      </c>
      <c r="K274" s="67">
        <f>ROUND(H274*'Leia-me'!$B$35/(1+'Leia-me'!$B$33),2)</f>
        <v>7.5</v>
      </c>
      <c r="L274" s="65">
        <f>K274*(1+'Leia-me'!$B$33)</f>
        <v>9.1672499999999992</v>
      </c>
      <c r="M274" s="65">
        <f t="shared" si="35"/>
        <v>9.1672499999999992</v>
      </c>
      <c r="N274" s="66">
        <f>IFERROR(M274/'Planilha Detalhada'!$M$698,0)</f>
        <v>8.1687554382868068E-7</v>
      </c>
    </row>
    <row r="275" spans="1:14" ht="36" x14ac:dyDescent="0.25">
      <c r="A275" s="48" t="s">
        <v>1241</v>
      </c>
      <c r="B275" s="48" t="s">
        <v>1650</v>
      </c>
      <c r="C275" s="48" t="s">
        <v>114</v>
      </c>
      <c r="D275" s="59" t="s">
        <v>1173</v>
      </c>
      <c r="E275" s="48" t="s">
        <v>1360</v>
      </c>
      <c r="F275" s="48">
        <v>2</v>
      </c>
      <c r="G275" s="65">
        <v>16.420000000000002</v>
      </c>
      <c r="H275" s="65">
        <v>20.07</v>
      </c>
      <c r="I275" s="65">
        <f t="shared" si="34"/>
        <v>40.14</v>
      </c>
      <c r="J275" s="66">
        <v>0</v>
      </c>
      <c r="K275" s="67">
        <f>ROUND(H275*'Leia-me'!$B$35/(1+'Leia-me'!$B$33),2)</f>
        <v>15.45</v>
      </c>
      <c r="L275" s="65">
        <f>K275*(1+'Leia-me'!$B$33)</f>
        <v>18.884535</v>
      </c>
      <c r="M275" s="65">
        <f t="shared" si="35"/>
        <v>37.769069999999999</v>
      </c>
      <c r="N275" s="66">
        <f>IFERROR(M275/'Planilha Detalhada'!$M$698,0)</f>
        <v>3.3655272405741646E-6</v>
      </c>
    </row>
    <row r="276" spans="1:14" ht="36" x14ac:dyDescent="0.25">
      <c r="A276" s="48" t="s">
        <v>1268</v>
      </c>
      <c r="B276" s="48" t="s">
        <v>1651</v>
      </c>
      <c r="C276" s="48" t="s">
        <v>114</v>
      </c>
      <c r="D276" s="59" t="s">
        <v>1269</v>
      </c>
      <c r="E276" s="48" t="s">
        <v>1360</v>
      </c>
      <c r="F276" s="48">
        <v>1</v>
      </c>
      <c r="G276" s="65">
        <v>18.89</v>
      </c>
      <c r="H276" s="65">
        <v>23.08</v>
      </c>
      <c r="I276" s="65">
        <f t="shared" si="34"/>
        <v>23.08</v>
      </c>
      <c r="J276" s="66">
        <v>0</v>
      </c>
      <c r="K276" s="67">
        <f>ROUND(H276*'Leia-me'!$B$35/(1+'Leia-me'!$B$33),2)</f>
        <v>17.760000000000002</v>
      </c>
      <c r="L276" s="65">
        <f>K276*(1+'Leia-me'!$B$33)</f>
        <v>21.708048000000002</v>
      </c>
      <c r="M276" s="65">
        <f t="shared" si="35"/>
        <v>21.708048000000002</v>
      </c>
      <c r="N276" s="66">
        <f>IFERROR(M276/'Planilha Detalhada'!$M$698,0)</f>
        <v>1.9343612877863163E-6</v>
      </c>
    </row>
    <row r="277" spans="1:14" ht="36" x14ac:dyDescent="0.25">
      <c r="A277" s="48" t="s">
        <v>1195</v>
      </c>
      <c r="B277" s="48" t="s">
        <v>1652</v>
      </c>
      <c r="C277" s="48" t="s">
        <v>114</v>
      </c>
      <c r="D277" s="59" t="s">
        <v>825</v>
      </c>
      <c r="E277" s="48" t="s">
        <v>1360</v>
      </c>
      <c r="F277" s="48">
        <v>4</v>
      </c>
      <c r="G277" s="65">
        <v>12.82</v>
      </c>
      <c r="H277" s="65">
        <v>15.66</v>
      </c>
      <c r="I277" s="65">
        <f t="shared" si="34"/>
        <v>62.64</v>
      </c>
      <c r="J277" s="66">
        <v>0</v>
      </c>
      <c r="K277" s="67">
        <f>ROUND(H277*'Leia-me'!$B$35/(1+'Leia-me'!$B$33),2)</f>
        <v>12.05</v>
      </c>
      <c r="L277" s="65">
        <f>K277*(1+'Leia-me'!$B$33)</f>
        <v>14.728714999999999</v>
      </c>
      <c r="M277" s="65">
        <f t="shared" si="35"/>
        <v>58.914859999999997</v>
      </c>
      <c r="N277" s="66">
        <f>IFERROR(M277/'Planilha Detalhada'!$M$698,0)</f>
        <v>5.2497868283389879E-6</v>
      </c>
    </row>
    <row r="278" spans="1:14" ht="36" x14ac:dyDescent="0.25">
      <c r="A278" s="48" t="s">
        <v>966</v>
      </c>
      <c r="B278" s="48" t="s">
        <v>1653</v>
      </c>
      <c r="C278" s="48" t="s">
        <v>114</v>
      </c>
      <c r="D278" s="59" t="s">
        <v>967</v>
      </c>
      <c r="E278" s="48" t="s">
        <v>1360</v>
      </c>
      <c r="F278" s="48">
        <v>26</v>
      </c>
      <c r="G278" s="65">
        <v>17.100000000000001</v>
      </c>
      <c r="H278" s="65">
        <v>20.9</v>
      </c>
      <c r="I278" s="65">
        <f t="shared" si="34"/>
        <v>543.4</v>
      </c>
      <c r="J278" s="66">
        <v>0</v>
      </c>
      <c r="K278" s="67">
        <f>ROUND(H278*'Leia-me'!$B$35/(1+'Leia-me'!$B$33),2)</f>
        <v>16.079999999999998</v>
      </c>
      <c r="L278" s="65">
        <f>K278*(1+'Leia-me'!$B$33)</f>
        <v>19.654583999999996</v>
      </c>
      <c r="M278" s="65">
        <f t="shared" si="35"/>
        <v>511.01918399999988</v>
      </c>
      <c r="N278" s="66">
        <f>IFERROR(M278/'Planilha Detalhada'!$M$698,0)</f>
        <v>4.5535910315185967E-5</v>
      </c>
    </row>
    <row r="279" spans="1:14" ht="36" x14ac:dyDescent="0.25">
      <c r="A279" s="48" t="s">
        <v>1221</v>
      </c>
      <c r="B279" s="48" t="s">
        <v>1654</v>
      </c>
      <c r="C279" s="48" t="s">
        <v>114</v>
      </c>
      <c r="D279" s="59" t="s">
        <v>1222</v>
      </c>
      <c r="E279" s="48" t="s">
        <v>1360</v>
      </c>
      <c r="F279" s="48">
        <v>2</v>
      </c>
      <c r="G279" s="65">
        <v>21.93</v>
      </c>
      <c r="H279" s="65">
        <v>26.8</v>
      </c>
      <c r="I279" s="65">
        <f t="shared" si="34"/>
        <v>53.6</v>
      </c>
      <c r="J279" s="66">
        <v>0</v>
      </c>
      <c r="K279" s="67">
        <f>ROUND(H279*'Leia-me'!$B$35/(1+'Leia-me'!$B$33),2)</f>
        <v>20.62</v>
      </c>
      <c r="L279" s="65">
        <f>K279*(1+'Leia-me'!$B$33)</f>
        <v>25.203825999999999</v>
      </c>
      <c r="M279" s="65">
        <f t="shared" si="35"/>
        <v>50.407651999999999</v>
      </c>
      <c r="N279" s="66">
        <f>IFERROR(M279/'Planilha Detalhada'!$M$698,0)</f>
        <v>4.4917263236659725E-6</v>
      </c>
    </row>
    <row r="280" spans="1:14" ht="36" x14ac:dyDescent="0.25">
      <c r="A280" s="48" t="s">
        <v>1056</v>
      </c>
      <c r="B280" s="48" t="s">
        <v>1655</v>
      </c>
      <c r="C280" s="48" t="s">
        <v>114</v>
      </c>
      <c r="D280" s="59" t="s">
        <v>1057</v>
      </c>
      <c r="E280" s="48" t="s">
        <v>1360</v>
      </c>
      <c r="F280" s="48">
        <v>8</v>
      </c>
      <c r="G280" s="65">
        <v>24.67</v>
      </c>
      <c r="H280" s="65">
        <v>30.15</v>
      </c>
      <c r="I280" s="65">
        <f t="shared" si="34"/>
        <v>241.2</v>
      </c>
      <c r="J280" s="66">
        <v>0</v>
      </c>
      <c r="K280" s="67">
        <f>ROUND(H280*'Leia-me'!$B$35/(1+'Leia-me'!$B$33),2)</f>
        <v>23.2</v>
      </c>
      <c r="L280" s="65">
        <f>K280*(1+'Leia-me'!$B$33)</f>
        <v>28.357359999999996</v>
      </c>
      <c r="M280" s="65">
        <f t="shared" si="35"/>
        <v>226.85887999999997</v>
      </c>
      <c r="N280" s="66">
        <f>IFERROR(M280/'Planilha Detalhada'!$M$698,0)</f>
        <v>2.0214946791280416E-5</v>
      </c>
    </row>
    <row r="281" spans="1:14" ht="36" x14ac:dyDescent="0.25">
      <c r="A281" s="48" t="s">
        <v>1272</v>
      </c>
      <c r="B281" s="48" t="s">
        <v>1656</v>
      </c>
      <c r="C281" s="48" t="s">
        <v>114</v>
      </c>
      <c r="D281" s="59" t="s">
        <v>1273</v>
      </c>
      <c r="E281" s="48" t="s">
        <v>1360</v>
      </c>
      <c r="F281" s="48">
        <v>1</v>
      </c>
      <c r="G281" s="65">
        <v>18.72</v>
      </c>
      <c r="H281" s="65">
        <v>22.88</v>
      </c>
      <c r="I281" s="65">
        <f t="shared" si="34"/>
        <v>22.88</v>
      </c>
      <c r="J281" s="66">
        <v>0</v>
      </c>
      <c r="K281" s="67">
        <f>ROUND(H281*'Leia-me'!$B$35/(1+'Leia-me'!$B$33),2)</f>
        <v>17.61</v>
      </c>
      <c r="L281" s="65">
        <f>K281*(1+'Leia-me'!$B$33)</f>
        <v>21.524702999999999</v>
      </c>
      <c r="M281" s="65">
        <f t="shared" si="35"/>
        <v>21.524702999999999</v>
      </c>
      <c r="N281" s="66">
        <f>IFERROR(M281/'Planilha Detalhada'!$M$698,0)</f>
        <v>1.9180237769097421E-6</v>
      </c>
    </row>
    <row r="282" spans="1:14" ht="36" x14ac:dyDescent="0.25">
      <c r="A282" s="48" t="s">
        <v>1212</v>
      </c>
      <c r="B282" s="48" t="s">
        <v>1657</v>
      </c>
      <c r="C282" s="48" t="s">
        <v>114</v>
      </c>
      <c r="D282" s="59" t="s">
        <v>1213</v>
      </c>
      <c r="E282" s="48" t="s">
        <v>1360</v>
      </c>
      <c r="F282" s="48">
        <v>4</v>
      </c>
      <c r="G282" s="65">
        <v>11.44</v>
      </c>
      <c r="H282" s="65">
        <v>13.98</v>
      </c>
      <c r="I282" s="65">
        <f t="shared" si="34"/>
        <v>55.92</v>
      </c>
      <c r="J282" s="66">
        <v>0</v>
      </c>
      <c r="K282" s="67">
        <f>ROUND(H282*'Leia-me'!$B$35/(1+'Leia-me'!$B$33),2)</f>
        <v>10.76</v>
      </c>
      <c r="L282" s="65">
        <f>K282*(1+'Leia-me'!$B$33)</f>
        <v>13.151947999999999</v>
      </c>
      <c r="M282" s="65">
        <f t="shared" si="35"/>
        <v>52.607791999999996</v>
      </c>
      <c r="N282" s="66">
        <f>IFERROR(M282/'Planilha Detalhada'!$M$698,0)</f>
        <v>4.6877764541848554E-6</v>
      </c>
    </row>
    <row r="283" spans="1:14" ht="36" x14ac:dyDescent="0.25">
      <c r="A283" s="48" t="s">
        <v>1186</v>
      </c>
      <c r="B283" s="48" t="s">
        <v>1658</v>
      </c>
      <c r="C283" s="48" t="s">
        <v>114</v>
      </c>
      <c r="D283" s="59" t="s">
        <v>1125</v>
      </c>
      <c r="E283" s="48" t="s">
        <v>1360</v>
      </c>
      <c r="F283" s="48">
        <v>3</v>
      </c>
      <c r="G283" s="65">
        <v>18.559999999999999</v>
      </c>
      <c r="H283" s="65">
        <v>22.68</v>
      </c>
      <c r="I283" s="65">
        <f t="shared" si="34"/>
        <v>68.039999999999992</v>
      </c>
      <c r="J283" s="66">
        <v>0</v>
      </c>
      <c r="K283" s="67">
        <f>ROUND(H283*'Leia-me'!$B$35/(1+'Leia-me'!$B$33),2)</f>
        <v>17.45</v>
      </c>
      <c r="L283" s="65">
        <f>K283*(1+'Leia-me'!$B$33)</f>
        <v>21.329134999999997</v>
      </c>
      <c r="M283" s="65">
        <f t="shared" si="35"/>
        <v>63.987404999999995</v>
      </c>
      <c r="N283" s="66">
        <f>IFERROR(M283/'Planilha Detalhada'!$M$698,0)</f>
        <v>5.7017912959241914E-6</v>
      </c>
    </row>
    <row r="284" spans="1:14" ht="24" x14ac:dyDescent="0.25">
      <c r="A284" s="48" t="s">
        <v>1142</v>
      </c>
      <c r="B284" s="48" t="s">
        <v>1659</v>
      </c>
      <c r="C284" s="48" t="s">
        <v>114</v>
      </c>
      <c r="D284" s="59" t="s">
        <v>1143</v>
      </c>
      <c r="E284" s="48" t="s">
        <v>1360</v>
      </c>
      <c r="F284" s="48">
        <v>4</v>
      </c>
      <c r="G284" s="65">
        <v>23.65</v>
      </c>
      <c r="H284" s="65">
        <v>28.9</v>
      </c>
      <c r="I284" s="65">
        <f t="shared" si="34"/>
        <v>115.6</v>
      </c>
      <c r="J284" s="66">
        <v>0</v>
      </c>
      <c r="K284" s="67">
        <f>ROUND(H284*'Leia-me'!$B$35/(1+'Leia-me'!$B$33),2)</f>
        <v>22.24</v>
      </c>
      <c r="L284" s="65">
        <f>K284*(1+'Leia-me'!$B$33)</f>
        <v>27.183951999999998</v>
      </c>
      <c r="M284" s="65">
        <f t="shared" si="35"/>
        <v>108.73580799999999</v>
      </c>
      <c r="N284" s="66">
        <f>IFERROR(M284/'Planilha Detalhada'!$M$698,0)</f>
        <v>9.6892331171999244E-6</v>
      </c>
    </row>
    <row r="285" spans="1:14" ht="36" x14ac:dyDescent="0.25">
      <c r="A285" s="48" t="s">
        <v>1234</v>
      </c>
      <c r="B285" s="48" t="s">
        <v>1660</v>
      </c>
      <c r="C285" s="48" t="s">
        <v>114</v>
      </c>
      <c r="D285" s="59" t="s">
        <v>1024</v>
      </c>
      <c r="E285" s="48" t="s">
        <v>1360</v>
      </c>
      <c r="F285" s="48">
        <v>1</v>
      </c>
      <c r="G285" s="65">
        <v>36.520000000000003</v>
      </c>
      <c r="H285" s="65">
        <v>44.63</v>
      </c>
      <c r="I285" s="65">
        <f t="shared" si="34"/>
        <v>44.63</v>
      </c>
      <c r="J285" s="66">
        <v>0</v>
      </c>
      <c r="K285" s="67">
        <f>ROUND(H285*'Leia-me'!$B$35/(1+'Leia-me'!$B$33),2)</f>
        <v>34.35</v>
      </c>
      <c r="L285" s="65">
        <f>K285*(1+'Leia-me'!$B$33)</f>
        <v>41.986004999999999</v>
      </c>
      <c r="M285" s="65">
        <f t="shared" si="35"/>
        <v>41.986004999999999</v>
      </c>
      <c r="N285" s="66">
        <f>IFERROR(M285/'Planilha Detalhada'!$M$698,0)</f>
        <v>3.7412899907353576E-6</v>
      </c>
    </row>
    <row r="286" spans="1:14" ht="36" x14ac:dyDescent="0.25">
      <c r="A286" s="48" t="s">
        <v>1238</v>
      </c>
      <c r="B286" s="48" t="s">
        <v>1661</v>
      </c>
      <c r="C286" s="48" t="s">
        <v>114</v>
      </c>
      <c r="D286" s="59" t="s">
        <v>1055</v>
      </c>
      <c r="E286" s="48" t="s">
        <v>1360</v>
      </c>
      <c r="F286" s="48">
        <v>1</v>
      </c>
      <c r="G286" s="65">
        <v>33.700000000000003</v>
      </c>
      <c r="H286" s="65">
        <v>41.19</v>
      </c>
      <c r="I286" s="65">
        <f t="shared" si="34"/>
        <v>41.19</v>
      </c>
      <c r="J286" s="66">
        <v>0</v>
      </c>
      <c r="K286" s="67">
        <f>ROUND(H286*'Leia-me'!$B$35/(1+'Leia-me'!$B$33),2)</f>
        <v>31.7</v>
      </c>
      <c r="L286" s="65">
        <f>K286*(1+'Leia-me'!$B$33)</f>
        <v>38.74691</v>
      </c>
      <c r="M286" s="65">
        <f t="shared" si="35"/>
        <v>38.74691</v>
      </c>
      <c r="N286" s="66">
        <f>IFERROR(M286/'Planilha Detalhada'!$M$698,0)</f>
        <v>3.4526606319158904E-6</v>
      </c>
    </row>
    <row r="287" spans="1:14" ht="24" x14ac:dyDescent="0.25">
      <c r="A287" s="48" t="s">
        <v>1140</v>
      </c>
      <c r="B287" s="48" t="s">
        <v>1662</v>
      </c>
      <c r="C287" s="48" t="s">
        <v>114</v>
      </c>
      <c r="D287" s="59" t="s">
        <v>1141</v>
      </c>
      <c r="E287" s="48" t="s">
        <v>1360</v>
      </c>
      <c r="F287" s="48">
        <v>5</v>
      </c>
      <c r="G287" s="65">
        <v>19.739999999999998</v>
      </c>
      <c r="H287" s="65">
        <v>24.12</v>
      </c>
      <c r="I287" s="65">
        <f t="shared" si="34"/>
        <v>120.60000000000001</v>
      </c>
      <c r="J287" s="66">
        <v>0</v>
      </c>
      <c r="K287" s="67">
        <f>ROUND(H287*'Leia-me'!$B$35/(1+'Leia-me'!$B$33),2)</f>
        <v>18.559999999999999</v>
      </c>
      <c r="L287" s="65">
        <f>K287*(1+'Leia-me'!$B$33)</f>
        <v>22.685887999999998</v>
      </c>
      <c r="M287" s="65">
        <f t="shared" si="35"/>
        <v>113.42944</v>
      </c>
      <c r="N287" s="66">
        <f>IFERROR(M287/'Planilha Detalhada'!$M$698,0)</f>
        <v>1.010747339564021E-5</v>
      </c>
    </row>
    <row r="288" spans="1:14" ht="24" x14ac:dyDescent="0.25">
      <c r="A288" s="48" t="s">
        <v>1170</v>
      </c>
      <c r="B288" s="48" t="s">
        <v>1663</v>
      </c>
      <c r="C288" s="48" t="s">
        <v>114</v>
      </c>
      <c r="D288" s="59" t="s">
        <v>1171</v>
      </c>
      <c r="E288" s="48" t="s">
        <v>1360</v>
      </c>
      <c r="F288" s="48">
        <v>2</v>
      </c>
      <c r="G288" s="65">
        <v>33.950000000000003</v>
      </c>
      <c r="H288" s="65">
        <v>41.49</v>
      </c>
      <c r="I288" s="65">
        <f t="shared" si="34"/>
        <v>82.98</v>
      </c>
      <c r="J288" s="66">
        <v>0</v>
      </c>
      <c r="K288" s="67">
        <f>ROUND(H288*'Leia-me'!$B$35/(1+'Leia-me'!$B$33),2)</f>
        <v>31.93</v>
      </c>
      <c r="L288" s="65">
        <f>K288*(1+'Leia-me'!$B$33)</f>
        <v>39.028039</v>
      </c>
      <c r="M288" s="65">
        <f t="shared" si="35"/>
        <v>78.056077999999999</v>
      </c>
      <c r="N288" s="66">
        <f>IFERROR(M288/'Planilha Detalhada'!$M$698,0)</f>
        <v>6.9554229638532738E-6</v>
      </c>
    </row>
    <row r="289" spans="1:14" ht="24" x14ac:dyDescent="0.25">
      <c r="A289" s="48" t="s">
        <v>1231</v>
      </c>
      <c r="B289" s="48" t="s">
        <v>1664</v>
      </c>
      <c r="C289" s="48" t="s">
        <v>114</v>
      </c>
      <c r="D289" s="59" t="s">
        <v>1159</v>
      </c>
      <c r="E289" s="48" t="s">
        <v>1360</v>
      </c>
      <c r="F289" s="48">
        <v>1</v>
      </c>
      <c r="G289" s="65">
        <v>37.869999999999997</v>
      </c>
      <c r="H289" s="65">
        <v>46.28</v>
      </c>
      <c r="I289" s="65">
        <f t="shared" si="34"/>
        <v>46.28</v>
      </c>
      <c r="J289" s="66">
        <v>0</v>
      </c>
      <c r="K289" s="67">
        <f>ROUND(H289*'Leia-me'!$B$35/(1+'Leia-me'!$B$33),2)</f>
        <v>35.619999999999997</v>
      </c>
      <c r="L289" s="65">
        <f>K289*(1+'Leia-me'!$B$33)</f>
        <v>43.538325999999998</v>
      </c>
      <c r="M289" s="65">
        <f t="shared" si="35"/>
        <v>43.538325999999998</v>
      </c>
      <c r="N289" s="66">
        <f>IFERROR(M289/'Planilha Detalhada'!$M$698,0)</f>
        <v>3.8796142494903478E-6</v>
      </c>
    </row>
    <row r="290" spans="1:14" ht="24" x14ac:dyDescent="0.25">
      <c r="A290" s="48" t="s">
        <v>981</v>
      </c>
      <c r="B290" s="48"/>
      <c r="C290" s="48"/>
      <c r="D290" s="59" t="s">
        <v>982</v>
      </c>
      <c r="E290" s="48" t="s">
        <v>1360</v>
      </c>
      <c r="F290" s="48">
        <v>1</v>
      </c>
      <c r="G290" s="65">
        <v>408.72</v>
      </c>
      <c r="H290" s="65">
        <v>499.57</v>
      </c>
      <c r="I290" s="65">
        <f t="shared" si="34"/>
        <v>499.57</v>
      </c>
      <c r="J290" s="66">
        <v>0</v>
      </c>
      <c r="K290" s="67">
        <f>ROUND(H290*'Leia-me'!$B$35/(1+'Leia-me'!$B$33),2)</f>
        <v>384.46</v>
      </c>
      <c r="L290" s="65">
        <f>K290*(1+'Leia-me'!$B$33)</f>
        <v>469.92545799999994</v>
      </c>
      <c r="M290" s="65">
        <f t="shared" si="35"/>
        <v>469.92545799999994</v>
      </c>
      <c r="N290" s="66">
        <f>IFERROR(M290/'Planilha Detalhada'!$M$698,0)</f>
        <v>4.1874129544049938E-5</v>
      </c>
    </row>
    <row r="291" spans="1:14" ht="36" x14ac:dyDescent="0.25">
      <c r="A291" s="48" t="s">
        <v>1288</v>
      </c>
      <c r="B291" s="48" t="s">
        <v>1665</v>
      </c>
      <c r="C291" s="48" t="s">
        <v>114</v>
      </c>
      <c r="D291" s="59" t="s">
        <v>1289</v>
      </c>
      <c r="E291" s="48" t="s">
        <v>1360</v>
      </c>
      <c r="F291" s="48">
        <v>1</v>
      </c>
      <c r="G291" s="65">
        <v>12.6</v>
      </c>
      <c r="H291" s="65">
        <v>15.4</v>
      </c>
      <c r="I291" s="65">
        <f t="shared" si="34"/>
        <v>15.4</v>
      </c>
      <c r="J291" s="66">
        <v>0</v>
      </c>
      <c r="K291" s="67">
        <f>ROUND(H291*'Leia-me'!$B$35/(1+'Leia-me'!$B$33),2)</f>
        <v>11.85</v>
      </c>
      <c r="L291" s="65">
        <f>K291*(1+'Leia-me'!$B$33)</f>
        <v>14.484254999999999</v>
      </c>
      <c r="M291" s="65">
        <f t="shared" si="35"/>
        <v>14.484254999999999</v>
      </c>
      <c r="N291" s="66">
        <f>IFERROR(M291/'Planilha Detalhada'!$M$698,0)</f>
        <v>1.2906633592493154E-6</v>
      </c>
    </row>
    <row r="292" spans="1:14" ht="24" x14ac:dyDescent="0.25">
      <c r="A292" s="48" t="s">
        <v>1116</v>
      </c>
      <c r="B292" s="48" t="s">
        <v>1666</v>
      </c>
      <c r="C292" s="48" t="s">
        <v>114</v>
      </c>
      <c r="D292" s="59" t="s">
        <v>1117</v>
      </c>
      <c r="E292" s="48" t="s">
        <v>1360</v>
      </c>
      <c r="F292" s="48">
        <v>1</v>
      </c>
      <c r="G292" s="65">
        <v>122.28</v>
      </c>
      <c r="H292" s="65">
        <v>149.46</v>
      </c>
      <c r="I292" s="65">
        <f t="shared" si="34"/>
        <v>149.46</v>
      </c>
      <c r="J292" s="66">
        <v>0</v>
      </c>
      <c r="K292" s="67">
        <f>ROUND(H292*'Leia-me'!$B$35/(1+'Leia-me'!$B$33),2)</f>
        <v>115.02</v>
      </c>
      <c r="L292" s="65">
        <f>K292*(1+'Leia-me'!$B$33)</f>
        <v>140.58894599999999</v>
      </c>
      <c r="M292" s="65">
        <f t="shared" si="35"/>
        <v>140.58894599999999</v>
      </c>
      <c r="N292" s="66">
        <f>IFERROR(M292/'Planilha Detalhada'!$M$698,0)</f>
        <v>1.2527603340156648E-5</v>
      </c>
    </row>
    <row r="293" spans="1:14" x14ac:dyDescent="0.25">
      <c r="A293" s="48" t="s">
        <v>917</v>
      </c>
      <c r="B293" s="48" t="s">
        <v>1667</v>
      </c>
      <c r="C293" s="48" t="s">
        <v>174</v>
      </c>
      <c r="D293" s="59" t="s">
        <v>918</v>
      </c>
      <c r="E293" s="48" t="s">
        <v>1322</v>
      </c>
      <c r="F293" s="48">
        <v>1.08</v>
      </c>
      <c r="G293" s="65">
        <v>528.04999999999995</v>
      </c>
      <c r="H293" s="65">
        <v>645.42999999999995</v>
      </c>
      <c r="I293" s="65">
        <f t="shared" si="34"/>
        <v>697.06439999999998</v>
      </c>
      <c r="J293" s="66">
        <v>1E-4</v>
      </c>
      <c r="K293" s="67">
        <f>ROUND(H293*'Leia-me'!$B$35/(1+'Leia-me'!$B$33),2)</f>
        <v>496.71</v>
      </c>
      <c r="L293" s="65">
        <f>K293*(1+'Leia-me'!$B$33)</f>
        <v>607.12863299999992</v>
      </c>
      <c r="M293" s="65">
        <f t="shared" si="35"/>
        <v>655.69892363999998</v>
      </c>
      <c r="N293" s="66">
        <f>IFERROR(M293/'Planilha Detalhada'!$M$698,0)</f>
        <v>5.8428036198020733E-5</v>
      </c>
    </row>
    <row r="294" spans="1:14" ht="24" x14ac:dyDescent="0.25">
      <c r="A294" s="48" t="s">
        <v>951</v>
      </c>
      <c r="B294" s="48" t="s">
        <v>1668</v>
      </c>
      <c r="C294" s="48" t="s">
        <v>114</v>
      </c>
      <c r="D294" s="59" t="s">
        <v>892</v>
      </c>
      <c r="E294" s="48" t="s">
        <v>1360</v>
      </c>
      <c r="F294" s="48">
        <v>3</v>
      </c>
      <c r="G294" s="65">
        <v>157.84</v>
      </c>
      <c r="H294" s="65">
        <v>192.92</v>
      </c>
      <c r="I294" s="65">
        <f t="shared" si="34"/>
        <v>578.76</v>
      </c>
      <c r="J294" s="66">
        <v>0</v>
      </c>
      <c r="K294" s="67">
        <f>ROUND(H294*'Leia-me'!$B$35/(1+'Leia-me'!$B$33),2)</f>
        <v>148.47</v>
      </c>
      <c r="L294" s="65">
        <f>K294*(1+'Leia-me'!$B$33)</f>
        <v>181.47488099999998</v>
      </c>
      <c r="M294" s="65">
        <f t="shared" si="35"/>
        <v>544.42464299999995</v>
      </c>
      <c r="N294" s="66">
        <f>IFERROR(M294/'Planilha Detalhada'!$M$698,0)</f>
        <v>4.8512604796897688E-5</v>
      </c>
    </row>
    <row r="295" spans="1:14" x14ac:dyDescent="0.25">
      <c r="A295" s="47" t="s">
        <v>1669</v>
      </c>
      <c r="B295" s="47"/>
      <c r="C295" s="47"/>
      <c r="D295" s="58" t="s">
        <v>1670</v>
      </c>
      <c r="E295" s="47"/>
      <c r="F295" s="47">
        <v>1</v>
      </c>
      <c r="G295" s="63"/>
      <c r="H295" s="63"/>
      <c r="I295" s="63">
        <f>I296+I297+I298+I299+I300+I301+I302+I303+I304+I305+I306+I307+I308+I309+I310+I311+I312+I313+I314+I315+I316+I317+I318+I319+I320+I321+I322+I323+I324+I325+I326+I327+I328+I329</f>
        <v>28521.103200000001</v>
      </c>
      <c r="J295" s="64">
        <v>2.3999999999999998E-3</v>
      </c>
      <c r="K295" s="63"/>
      <c r="L295" s="63"/>
      <c r="M295" s="63">
        <f>M296+M297+M298+M299+M300+M301+M302+M303+M304+M305+M306+M307+M308+M309+M310+M311+M312+M313+M314+M315+M316+M317+M318+M319+M320+M321+M322+M323+M324+M325+M326+M327+M328+M329</f>
        <v>26827.979982010005</v>
      </c>
      <c r="N295" s="64">
        <f>IFERROR(M295/'Planilha Detalhada'!$M$698,0)</f>
        <v>2.3905883157576573E-3</v>
      </c>
    </row>
    <row r="296" spans="1:14" ht="36" x14ac:dyDescent="0.25">
      <c r="A296" s="48" t="s">
        <v>788</v>
      </c>
      <c r="B296" s="48" t="s">
        <v>1636</v>
      </c>
      <c r="C296" s="48" t="s">
        <v>114</v>
      </c>
      <c r="D296" s="59" t="s">
        <v>789</v>
      </c>
      <c r="E296" s="48" t="s">
        <v>1371</v>
      </c>
      <c r="F296" s="48">
        <v>35.6</v>
      </c>
      <c r="G296" s="65">
        <v>36.03</v>
      </c>
      <c r="H296" s="65">
        <v>44.03</v>
      </c>
      <c r="I296" s="65">
        <f t="shared" ref="I296:I329" si="36">F296*H296</f>
        <v>1567.4680000000001</v>
      </c>
      <c r="J296" s="66">
        <v>1E-4</v>
      </c>
      <c r="K296" s="67">
        <f>ROUND(H296*'Leia-me'!$B$35/(1+'Leia-me'!$B$33),2)</f>
        <v>33.880000000000003</v>
      </c>
      <c r="L296" s="65">
        <f>K296*(1+'Leia-me'!$B$33)</f>
        <v>41.411524</v>
      </c>
      <c r="M296" s="65">
        <f t="shared" ref="M296:M329" si="37">F296*L296</f>
        <v>1474.2502544000001</v>
      </c>
      <c r="N296" s="66">
        <f>IFERROR(M296/'Planilha Detalhada'!$M$698,0)</f>
        <v>1.3136752879026656E-4</v>
      </c>
    </row>
    <row r="297" spans="1:14" ht="36" x14ac:dyDescent="0.25">
      <c r="A297" s="48" t="s">
        <v>628</v>
      </c>
      <c r="B297" s="48" t="s">
        <v>1637</v>
      </c>
      <c r="C297" s="48" t="s">
        <v>114</v>
      </c>
      <c r="D297" s="59" t="s">
        <v>629</v>
      </c>
      <c r="E297" s="48" t="s">
        <v>1371</v>
      </c>
      <c r="F297" s="48">
        <v>126</v>
      </c>
      <c r="G297" s="65">
        <v>31.41</v>
      </c>
      <c r="H297" s="65">
        <v>38.39</v>
      </c>
      <c r="I297" s="65">
        <f t="shared" si="36"/>
        <v>4837.1400000000003</v>
      </c>
      <c r="J297" s="66">
        <v>4.0000000000000002E-4</v>
      </c>
      <c r="K297" s="67">
        <f>ROUND(H297*'Leia-me'!$B$35/(1+'Leia-me'!$B$33),2)</f>
        <v>29.54</v>
      </c>
      <c r="L297" s="65">
        <f>K297*(1+'Leia-me'!$B$33)</f>
        <v>36.106741999999997</v>
      </c>
      <c r="M297" s="65">
        <f t="shared" si="37"/>
        <v>4549.4494919999997</v>
      </c>
      <c r="N297" s="66">
        <f>IFERROR(M297/'Planilha Detalhada'!$M$698,0)</f>
        <v>4.0539245988694702E-4</v>
      </c>
    </row>
    <row r="298" spans="1:14" ht="24" x14ac:dyDescent="0.25">
      <c r="A298" s="48" t="s">
        <v>567</v>
      </c>
      <c r="B298" s="48" t="s">
        <v>1639</v>
      </c>
      <c r="C298" s="48" t="s">
        <v>114</v>
      </c>
      <c r="D298" s="59" t="s">
        <v>568</v>
      </c>
      <c r="E298" s="48" t="s">
        <v>1371</v>
      </c>
      <c r="F298" s="48">
        <v>172.4</v>
      </c>
      <c r="G298" s="65">
        <v>31.82</v>
      </c>
      <c r="H298" s="65">
        <v>38.89</v>
      </c>
      <c r="I298" s="65">
        <f t="shared" si="36"/>
        <v>6704.6360000000004</v>
      </c>
      <c r="J298" s="66">
        <v>5.9999999999999995E-4</v>
      </c>
      <c r="K298" s="67">
        <f>ROUND(H298*'Leia-me'!$B$35/(1+'Leia-me'!$B$33),2)</f>
        <v>29.93</v>
      </c>
      <c r="L298" s="65">
        <f>K298*(1+'Leia-me'!$B$33)</f>
        <v>36.583438999999998</v>
      </c>
      <c r="M298" s="65">
        <f t="shared" si="37"/>
        <v>6306.9848836000001</v>
      </c>
      <c r="N298" s="66">
        <f>IFERROR(M298/'Planilha Detalhada'!$M$698,0)</f>
        <v>5.6200296781586828E-4</v>
      </c>
    </row>
    <row r="299" spans="1:14" ht="24" x14ac:dyDescent="0.25">
      <c r="A299" s="48" t="s">
        <v>1064</v>
      </c>
      <c r="B299" s="48" t="s">
        <v>1671</v>
      </c>
      <c r="C299" s="48" t="s">
        <v>114</v>
      </c>
      <c r="D299" s="59" t="s">
        <v>1065</v>
      </c>
      <c r="E299" s="48" t="s">
        <v>1360</v>
      </c>
      <c r="F299" s="48">
        <v>2</v>
      </c>
      <c r="G299" s="65">
        <v>90.52</v>
      </c>
      <c r="H299" s="65">
        <v>110.64</v>
      </c>
      <c r="I299" s="65">
        <f t="shared" si="36"/>
        <v>221.28</v>
      </c>
      <c r="J299" s="66">
        <v>0</v>
      </c>
      <c r="K299" s="67">
        <f>ROUND(H299*'Leia-me'!$B$35/(1+'Leia-me'!$B$33),2)</f>
        <v>85.15</v>
      </c>
      <c r="L299" s="65">
        <f>K299*(1+'Leia-me'!$B$33)</f>
        <v>104.078845</v>
      </c>
      <c r="M299" s="65">
        <f t="shared" si="37"/>
        <v>208.15769</v>
      </c>
      <c r="N299" s="66">
        <f>IFERROR(M299/'Planilha Detalhada'!$M$698,0)</f>
        <v>1.854852068186991E-5</v>
      </c>
    </row>
    <row r="300" spans="1:14" ht="24" x14ac:dyDescent="0.25">
      <c r="A300" s="48" t="s">
        <v>957</v>
      </c>
      <c r="B300" s="48" t="s">
        <v>1643</v>
      </c>
      <c r="C300" s="48" t="s">
        <v>114</v>
      </c>
      <c r="D300" s="59" t="s">
        <v>958</v>
      </c>
      <c r="E300" s="48" t="s">
        <v>1360</v>
      </c>
      <c r="F300" s="48">
        <v>5</v>
      </c>
      <c r="G300" s="65">
        <v>93.12</v>
      </c>
      <c r="H300" s="65">
        <v>113.82</v>
      </c>
      <c r="I300" s="65">
        <f t="shared" si="36"/>
        <v>569.09999999999991</v>
      </c>
      <c r="J300" s="66">
        <v>0</v>
      </c>
      <c r="K300" s="67">
        <f>ROUND(H300*'Leia-me'!$B$35/(1+'Leia-me'!$B$33),2)</f>
        <v>87.59</v>
      </c>
      <c r="L300" s="65">
        <f>K300*(1+'Leia-me'!$B$33)</f>
        <v>107.061257</v>
      </c>
      <c r="M300" s="65">
        <f t="shared" si="37"/>
        <v>535.306285</v>
      </c>
      <c r="N300" s="66">
        <f>IFERROR(M300/'Planilha Detalhada'!$M$698,0)</f>
        <v>4.7700085922636099E-5</v>
      </c>
    </row>
    <row r="301" spans="1:14" ht="36" x14ac:dyDescent="0.25">
      <c r="A301" s="48" t="s">
        <v>702</v>
      </c>
      <c r="B301" s="48" t="s">
        <v>1672</v>
      </c>
      <c r="C301" s="48" t="s">
        <v>114</v>
      </c>
      <c r="D301" s="59" t="s">
        <v>703</v>
      </c>
      <c r="E301" s="48" t="s">
        <v>1360</v>
      </c>
      <c r="F301" s="48">
        <v>28</v>
      </c>
      <c r="G301" s="65">
        <v>81.400000000000006</v>
      </c>
      <c r="H301" s="65">
        <v>99.49</v>
      </c>
      <c r="I301" s="65">
        <f t="shared" si="36"/>
        <v>2785.72</v>
      </c>
      <c r="J301" s="66">
        <v>2.0000000000000001E-4</v>
      </c>
      <c r="K301" s="67">
        <f>ROUND(H301*'Leia-me'!$B$35/(1+'Leia-me'!$B$33),2)</f>
        <v>76.56</v>
      </c>
      <c r="L301" s="65">
        <f>K301*(1+'Leia-me'!$B$33)</f>
        <v>93.579288000000005</v>
      </c>
      <c r="M301" s="65">
        <f t="shared" si="37"/>
        <v>2620.2200640000001</v>
      </c>
      <c r="N301" s="66">
        <f>IFERROR(M301/'Planilha Detalhada'!$M$698,0)</f>
        <v>2.3348263543928886E-4</v>
      </c>
    </row>
    <row r="302" spans="1:14" ht="36" x14ac:dyDescent="0.25">
      <c r="A302" s="48" t="s">
        <v>1009</v>
      </c>
      <c r="B302" s="48" t="s">
        <v>1673</v>
      </c>
      <c r="C302" s="48" t="s">
        <v>114</v>
      </c>
      <c r="D302" s="59" t="s">
        <v>1010</v>
      </c>
      <c r="E302" s="48" t="s">
        <v>1360</v>
      </c>
      <c r="F302" s="48">
        <v>4</v>
      </c>
      <c r="G302" s="65">
        <v>77.67</v>
      </c>
      <c r="H302" s="65">
        <v>94.93</v>
      </c>
      <c r="I302" s="65">
        <f t="shared" si="36"/>
        <v>379.72</v>
      </c>
      <c r="J302" s="66">
        <v>0</v>
      </c>
      <c r="K302" s="67">
        <f>ROUND(H302*'Leia-me'!$B$35/(1+'Leia-me'!$B$33),2)</f>
        <v>73.06</v>
      </c>
      <c r="L302" s="65">
        <f>K302*(1+'Leia-me'!$B$33)</f>
        <v>89.301237999999998</v>
      </c>
      <c r="M302" s="65">
        <f t="shared" si="37"/>
        <v>357.20495199999999</v>
      </c>
      <c r="N302" s="66">
        <f>IFERROR(M302/'Planilha Detalhada'!$M$698,0)</f>
        <v>3.1829827857132486E-5</v>
      </c>
    </row>
    <row r="303" spans="1:14" ht="36" x14ac:dyDescent="0.25">
      <c r="A303" s="48" t="s">
        <v>1070</v>
      </c>
      <c r="B303" s="48" t="s">
        <v>1655</v>
      </c>
      <c r="C303" s="48" t="s">
        <v>114</v>
      </c>
      <c r="D303" s="59" t="s">
        <v>1057</v>
      </c>
      <c r="E303" s="48" t="s">
        <v>1360</v>
      </c>
      <c r="F303" s="48">
        <v>7</v>
      </c>
      <c r="G303" s="65">
        <v>24.67</v>
      </c>
      <c r="H303" s="65">
        <v>30.15</v>
      </c>
      <c r="I303" s="65">
        <f t="shared" si="36"/>
        <v>211.04999999999998</v>
      </c>
      <c r="J303" s="66">
        <v>0</v>
      </c>
      <c r="K303" s="67">
        <f>ROUND(H303*'Leia-me'!$B$35/(1+'Leia-me'!$B$33),2)</f>
        <v>23.2</v>
      </c>
      <c r="L303" s="65">
        <f>K303*(1+'Leia-me'!$B$33)</f>
        <v>28.357359999999996</v>
      </c>
      <c r="M303" s="65">
        <f t="shared" si="37"/>
        <v>198.50151999999997</v>
      </c>
      <c r="N303" s="66">
        <f>IFERROR(M303/'Planilha Detalhada'!$M$698,0)</f>
        <v>1.7688078442370364E-5</v>
      </c>
    </row>
    <row r="304" spans="1:14" ht="24" x14ac:dyDescent="0.25">
      <c r="A304" s="48" t="s">
        <v>1110</v>
      </c>
      <c r="B304" s="48" t="s">
        <v>1674</v>
      </c>
      <c r="C304" s="48" t="s">
        <v>114</v>
      </c>
      <c r="D304" s="59" t="s">
        <v>1111</v>
      </c>
      <c r="E304" s="48" t="s">
        <v>1360</v>
      </c>
      <c r="F304" s="48">
        <v>8</v>
      </c>
      <c r="G304" s="65">
        <v>15.64</v>
      </c>
      <c r="H304" s="65">
        <v>19.11</v>
      </c>
      <c r="I304" s="65">
        <f t="shared" si="36"/>
        <v>152.88</v>
      </c>
      <c r="J304" s="66">
        <v>0</v>
      </c>
      <c r="K304" s="67">
        <f>ROUND(H304*'Leia-me'!$B$35/(1+'Leia-me'!$B$33),2)</f>
        <v>14.71</v>
      </c>
      <c r="L304" s="65">
        <f>K304*(1+'Leia-me'!$B$33)</f>
        <v>17.980032999999999</v>
      </c>
      <c r="M304" s="65">
        <f t="shared" si="37"/>
        <v>143.84026399999999</v>
      </c>
      <c r="N304" s="66">
        <f>IFERROR(M304/'Planilha Detalhada'!$M$698,0)</f>
        <v>1.2817321866367886E-5</v>
      </c>
    </row>
    <row r="305" spans="1:14" ht="36" x14ac:dyDescent="0.25">
      <c r="A305" s="48" t="s">
        <v>824</v>
      </c>
      <c r="B305" s="48" t="s">
        <v>1652</v>
      </c>
      <c r="C305" s="48" t="s">
        <v>114</v>
      </c>
      <c r="D305" s="59" t="s">
        <v>825</v>
      </c>
      <c r="E305" s="48" t="s">
        <v>1360</v>
      </c>
      <c r="F305" s="48">
        <v>82</v>
      </c>
      <c r="G305" s="65">
        <v>12.82</v>
      </c>
      <c r="H305" s="65">
        <v>15.66</v>
      </c>
      <c r="I305" s="65">
        <f t="shared" si="36"/>
        <v>1284.1200000000001</v>
      </c>
      <c r="J305" s="66">
        <v>1E-4</v>
      </c>
      <c r="K305" s="67">
        <f>ROUND(H305*'Leia-me'!$B$35/(1+'Leia-me'!$B$33),2)</f>
        <v>12.05</v>
      </c>
      <c r="L305" s="65">
        <f>K305*(1+'Leia-me'!$B$33)</f>
        <v>14.728714999999999</v>
      </c>
      <c r="M305" s="65">
        <f t="shared" si="37"/>
        <v>1207.7546299999999</v>
      </c>
      <c r="N305" s="66">
        <f>IFERROR(M305/'Planilha Detalhada'!$M$698,0)</f>
        <v>1.0762062998094925E-4</v>
      </c>
    </row>
    <row r="306" spans="1:14" ht="36" x14ac:dyDescent="0.25">
      <c r="A306" s="48" t="s">
        <v>1168</v>
      </c>
      <c r="B306" s="48" t="s">
        <v>1675</v>
      </c>
      <c r="C306" s="48" t="s">
        <v>114</v>
      </c>
      <c r="D306" s="59" t="s">
        <v>1169</v>
      </c>
      <c r="E306" s="48" t="s">
        <v>1360</v>
      </c>
      <c r="F306" s="48">
        <v>5</v>
      </c>
      <c r="G306" s="65">
        <v>13.62</v>
      </c>
      <c r="H306" s="65">
        <v>16.64</v>
      </c>
      <c r="I306" s="65">
        <f t="shared" si="36"/>
        <v>83.2</v>
      </c>
      <c r="J306" s="66">
        <v>0</v>
      </c>
      <c r="K306" s="67">
        <f>ROUND(H306*'Leia-me'!$B$35/(1+'Leia-me'!$B$33),2)</f>
        <v>12.81</v>
      </c>
      <c r="L306" s="65">
        <f>K306*(1+'Leia-me'!$B$33)</f>
        <v>15.657662999999999</v>
      </c>
      <c r="M306" s="65">
        <f t="shared" si="37"/>
        <v>78.288314999999997</v>
      </c>
      <c r="N306" s="66">
        <f>IFERROR(M306/'Planilha Detalhada'!$M$698,0)</f>
        <v>6.9761171442969337E-6</v>
      </c>
    </row>
    <row r="307" spans="1:14" ht="36" x14ac:dyDescent="0.25">
      <c r="A307" s="48" t="s">
        <v>1077</v>
      </c>
      <c r="B307" s="48" t="s">
        <v>1676</v>
      </c>
      <c r="C307" s="48" t="s">
        <v>114</v>
      </c>
      <c r="D307" s="59" t="s">
        <v>1078</v>
      </c>
      <c r="E307" s="48" t="s">
        <v>1360</v>
      </c>
      <c r="F307" s="48">
        <v>7</v>
      </c>
      <c r="G307" s="65">
        <v>21.99</v>
      </c>
      <c r="H307" s="65">
        <v>26.87</v>
      </c>
      <c r="I307" s="65">
        <f t="shared" si="36"/>
        <v>188.09</v>
      </c>
      <c r="J307" s="66">
        <v>0</v>
      </c>
      <c r="K307" s="67">
        <f>ROUND(H307*'Leia-me'!$B$35/(1+'Leia-me'!$B$33),2)</f>
        <v>20.68</v>
      </c>
      <c r="L307" s="65">
        <f>K307*(1+'Leia-me'!$B$33)</f>
        <v>25.277163999999999</v>
      </c>
      <c r="M307" s="65">
        <f t="shared" si="37"/>
        <v>176.94014799999999</v>
      </c>
      <c r="N307" s="66">
        <f>IFERROR(M307/'Planilha Detalhada'!$M$698,0)</f>
        <v>1.576678716328531E-5</v>
      </c>
    </row>
    <row r="308" spans="1:14" ht="24" x14ac:dyDescent="0.25">
      <c r="A308" s="48" t="s">
        <v>1260</v>
      </c>
      <c r="B308" s="48" t="s">
        <v>1677</v>
      </c>
      <c r="C308" s="48" t="s">
        <v>114</v>
      </c>
      <c r="D308" s="59" t="s">
        <v>1261</v>
      </c>
      <c r="E308" s="48" t="s">
        <v>1360</v>
      </c>
      <c r="F308" s="48">
        <v>1</v>
      </c>
      <c r="G308" s="65">
        <v>19.89</v>
      </c>
      <c r="H308" s="65">
        <v>24.31</v>
      </c>
      <c r="I308" s="65">
        <f t="shared" si="36"/>
        <v>24.31</v>
      </c>
      <c r="J308" s="66">
        <v>0</v>
      </c>
      <c r="K308" s="67">
        <f>ROUND(H308*'Leia-me'!$B$35/(1+'Leia-me'!$B$33),2)</f>
        <v>18.71</v>
      </c>
      <c r="L308" s="65">
        <f>K308*(1+'Leia-me'!$B$33)</f>
        <v>22.869233000000001</v>
      </c>
      <c r="M308" s="65">
        <f t="shared" si="37"/>
        <v>22.869233000000001</v>
      </c>
      <c r="N308" s="66">
        <f>IFERROR(M308/'Planilha Detalhada'!$M$698,0)</f>
        <v>2.0378321900046158E-6</v>
      </c>
    </row>
    <row r="309" spans="1:14" ht="36" x14ac:dyDescent="0.25">
      <c r="A309" s="48" t="s">
        <v>1184</v>
      </c>
      <c r="B309" s="48" t="s">
        <v>1678</v>
      </c>
      <c r="C309" s="48" t="s">
        <v>114</v>
      </c>
      <c r="D309" s="59" t="s">
        <v>1185</v>
      </c>
      <c r="E309" s="48" t="s">
        <v>1360</v>
      </c>
      <c r="F309" s="48">
        <v>2</v>
      </c>
      <c r="G309" s="65">
        <v>29.13</v>
      </c>
      <c r="H309" s="65">
        <v>35.6</v>
      </c>
      <c r="I309" s="65">
        <f t="shared" si="36"/>
        <v>71.2</v>
      </c>
      <c r="J309" s="66">
        <v>0</v>
      </c>
      <c r="K309" s="67">
        <f>ROUND(H309*'Leia-me'!$B$35/(1+'Leia-me'!$B$33),2)</f>
        <v>27.4</v>
      </c>
      <c r="L309" s="65">
        <f>K309*(1+'Leia-me'!$B$33)</f>
        <v>33.491019999999999</v>
      </c>
      <c r="M309" s="65">
        <f t="shared" si="37"/>
        <v>66.982039999999998</v>
      </c>
      <c r="N309" s="66">
        <f>IFERROR(M309/'Planilha Detalhada'!$M$698,0)</f>
        <v>5.9686373069082272E-6</v>
      </c>
    </row>
    <row r="310" spans="1:14" ht="36" x14ac:dyDescent="0.25">
      <c r="A310" s="48" t="s">
        <v>1124</v>
      </c>
      <c r="B310" s="48" t="s">
        <v>1658</v>
      </c>
      <c r="C310" s="48" t="s">
        <v>114</v>
      </c>
      <c r="D310" s="59" t="s">
        <v>1125</v>
      </c>
      <c r="E310" s="48" t="s">
        <v>1360</v>
      </c>
      <c r="F310" s="48">
        <v>6</v>
      </c>
      <c r="G310" s="65">
        <v>18.559999999999999</v>
      </c>
      <c r="H310" s="65">
        <v>22.68</v>
      </c>
      <c r="I310" s="65">
        <f t="shared" si="36"/>
        <v>136.07999999999998</v>
      </c>
      <c r="J310" s="66">
        <v>0</v>
      </c>
      <c r="K310" s="67">
        <f>ROUND(H310*'Leia-me'!$B$35/(1+'Leia-me'!$B$33),2)</f>
        <v>17.45</v>
      </c>
      <c r="L310" s="65">
        <f>K310*(1+'Leia-me'!$B$33)</f>
        <v>21.329134999999997</v>
      </c>
      <c r="M310" s="65">
        <f t="shared" si="37"/>
        <v>127.97480999999999</v>
      </c>
      <c r="N310" s="66">
        <f>IFERROR(M310/'Planilha Detalhada'!$M$698,0)</f>
        <v>1.1403582591848383E-5</v>
      </c>
    </row>
    <row r="311" spans="1:14" ht="36" x14ac:dyDescent="0.25">
      <c r="A311" s="48" t="s">
        <v>1226</v>
      </c>
      <c r="B311" s="48" t="s">
        <v>1679</v>
      </c>
      <c r="C311" s="48" t="s">
        <v>114</v>
      </c>
      <c r="D311" s="59" t="s">
        <v>1227</v>
      </c>
      <c r="E311" s="48" t="s">
        <v>1360</v>
      </c>
      <c r="F311" s="48">
        <v>1</v>
      </c>
      <c r="G311" s="65">
        <v>40.729999999999997</v>
      </c>
      <c r="H311" s="65">
        <v>49.78</v>
      </c>
      <c r="I311" s="65">
        <f t="shared" si="36"/>
        <v>49.78</v>
      </c>
      <c r="J311" s="66">
        <v>0</v>
      </c>
      <c r="K311" s="67">
        <f>ROUND(H311*'Leia-me'!$B$35/(1+'Leia-me'!$B$33),2)</f>
        <v>38.31</v>
      </c>
      <c r="L311" s="65">
        <f>K311*(1+'Leia-me'!$B$33)</f>
        <v>46.826312999999999</v>
      </c>
      <c r="M311" s="65">
        <f t="shared" si="37"/>
        <v>46.826312999999999</v>
      </c>
      <c r="N311" s="66">
        <f>IFERROR(M311/'Planilha Detalhada'!$M$698,0)</f>
        <v>4.1726002778769016E-6</v>
      </c>
    </row>
    <row r="312" spans="1:14" ht="36" x14ac:dyDescent="0.25">
      <c r="A312" s="48" t="s">
        <v>993</v>
      </c>
      <c r="B312" s="48" t="s">
        <v>1680</v>
      </c>
      <c r="C312" s="48" t="s">
        <v>114</v>
      </c>
      <c r="D312" s="59" t="s">
        <v>994</v>
      </c>
      <c r="E312" s="48" t="s">
        <v>1360</v>
      </c>
      <c r="F312" s="48">
        <v>23</v>
      </c>
      <c r="G312" s="65">
        <v>15.64</v>
      </c>
      <c r="H312" s="65">
        <v>19.11</v>
      </c>
      <c r="I312" s="65">
        <f t="shared" si="36"/>
        <v>439.53</v>
      </c>
      <c r="J312" s="66">
        <v>0</v>
      </c>
      <c r="K312" s="67">
        <f>ROUND(H312*'Leia-me'!$B$35/(1+'Leia-me'!$B$33),2)</f>
        <v>14.71</v>
      </c>
      <c r="L312" s="65">
        <f>K312*(1+'Leia-me'!$B$33)</f>
        <v>17.980032999999999</v>
      </c>
      <c r="M312" s="65">
        <f t="shared" si="37"/>
        <v>413.54075899999998</v>
      </c>
      <c r="N312" s="66">
        <f>IFERROR(M312/'Planilha Detalhada'!$M$698,0)</f>
        <v>3.6849800365807673E-5</v>
      </c>
    </row>
    <row r="313" spans="1:14" ht="24" x14ac:dyDescent="0.25">
      <c r="A313" s="48" t="s">
        <v>1021</v>
      </c>
      <c r="B313" s="48" t="s">
        <v>1681</v>
      </c>
      <c r="C313" s="48" t="s">
        <v>114</v>
      </c>
      <c r="D313" s="59" t="s">
        <v>1022</v>
      </c>
      <c r="E313" s="48" t="s">
        <v>1360</v>
      </c>
      <c r="F313" s="48">
        <v>28</v>
      </c>
      <c r="G313" s="65">
        <v>9.2899999999999991</v>
      </c>
      <c r="H313" s="65">
        <v>11.35</v>
      </c>
      <c r="I313" s="65">
        <f t="shared" si="36"/>
        <v>317.8</v>
      </c>
      <c r="J313" s="66">
        <v>0</v>
      </c>
      <c r="K313" s="67">
        <f>ROUND(H313*'Leia-me'!$B$35/(1+'Leia-me'!$B$33),2)</f>
        <v>8.73</v>
      </c>
      <c r="L313" s="65">
        <f>K313*(1+'Leia-me'!$B$33)</f>
        <v>10.670679</v>
      </c>
      <c r="M313" s="65">
        <f t="shared" si="37"/>
        <v>298.77901199999997</v>
      </c>
      <c r="N313" s="66">
        <f>IFERROR(M313/'Planilha Detalhada'!$M$698,0)</f>
        <v>2.6623607724464359E-5</v>
      </c>
    </row>
    <row r="314" spans="1:14" ht="36" x14ac:dyDescent="0.25">
      <c r="A314" s="48" t="s">
        <v>1023</v>
      </c>
      <c r="B314" s="48" t="s">
        <v>1660</v>
      </c>
      <c r="C314" s="48" t="s">
        <v>114</v>
      </c>
      <c r="D314" s="59" t="s">
        <v>1024</v>
      </c>
      <c r="E314" s="48" t="s">
        <v>1360</v>
      </c>
      <c r="F314" s="48">
        <v>7</v>
      </c>
      <c r="G314" s="65">
        <v>36.520000000000003</v>
      </c>
      <c r="H314" s="65">
        <v>44.63</v>
      </c>
      <c r="I314" s="65">
        <f t="shared" si="36"/>
        <v>312.41000000000003</v>
      </c>
      <c r="J314" s="66">
        <v>0</v>
      </c>
      <c r="K314" s="67">
        <f>ROUND(H314*'Leia-me'!$B$35/(1+'Leia-me'!$B$33),2)</f>
        <v>34.35</v>
      </c>
      <c r="L314" s="65">
        <f>K314*(1+'Leia-me'!$B$33)</f>
        <v>41.986004999999999</v>
      </c>
      <c r="M314" s="65">
        <f t="shared" si="37"/>
        <v>293.90203500000001</v>
      </c>
      <c r="N314" s="66">
        <f>IFERROR(M314/'Planilha Detalhada'!$M$698,0)</f>
        <v>2.6189029935147507E-5</v>
      </c>
    </row>
    <row r="315" spans="1:14" ht="24" x14ac:dyDescent="0.25">
      <c r="A315" s="48" t="s">
        <v>995</v>
      </c>
      <c r="B315" s="48" t="s">
        <v>1682</v>
      </c>
      <c r="C315" s="48" t="s">
        <v>114</v>
      </c>
      <c r="D315" s="59" t="s">
        <v>996</v>
      </c>
      <c r="E315" s="48" t="s">
        <v>1360</v>
      </c>
      <c r="F315" s="48">
        <v>16</v>
      </c>
      <c r="G315" s="65">
        <v>22.18</v>
      </c>
      <c r="H315" s="65">
        <v>27.11</v>
      </c>
      <c r="I315" s="65">
        <f t="shared" si="36"/>
        <v>433.76</v>
      </c>
      <c r="J315" s="66">
        <v>0</v>
      </c>
      <c r="K315" s="67">
        <f>ROUND(H315*'Leia-me'!$B$35/(1+'Leia-me'!$B$33),2)</f>
        <v>20.86</v>
      </c>
      <c r="L315" s="65">
        <f>K315*(1+'Leia-me'!$B$33)</f>
        <v>25.497177999999998</v>
      </c>
      <c r="M315" s="65">
        <f t="shared" si="37"/>
        <v>407.95484799999997</v>
      </c>
      <c r="N315" s="66">
        <f>IFERROR(M315/'Planilha Detalhada'!$M$698,0)</f>
        <v>3.635205086776806E-5</v>
      </c>
    </row>
    <row r="316" spans="1:14" ht="36" x14ac:dyDescent="0.25">
      <c r="A316" s="48" t="s">
        <v>961</v>
      </c>
      <c r="B316" s="48" t="s">
        <v>1683</v>
      </c>
      <c r="C316" s="48" t="s">
        <v>114</v>
      </c>
      <c r="D316" s="59" t="s">
        <v>962</v>
      </c>
      <c r="E316" s="48" t="s">
        <v>1360</v>
      </c>
      <c r="F316" s="48">
        <v>29</v>
      </c>
      <c r="G316" s="65">
        <v>16</v>
      </c>
      <c r="H316" s="65">
        <v>19.55</v>
      </c>
      <c r="I316" s="65">
        <f t="shared" si="36"/>
        <v>566.95000000000005</v>
      </c>
      <c r="J316" s="66">
        <v>0</v>
      </c>
      <c r="K316" s="67">
        <f>ROUND(H316*'Leia-me'!$B$35/(1+'Leia-me'!$B$33),2)</f>
        <v>15.05</v>
      </c>
      <c r="L316" s="65">
        <f>K316*(1+'Leia-me'!$B$33)</f>
        <v>18.395614999999999</v>
      </c>
      <c r="M316" s="65">
        <f t="shared" si="37"/>
        <v>533.47283500000003</v>
      </c>
      <c r="N316" s="66">
        <f>IFERROR(M316/'Planilha Detalhada'!$M$698,0)</f>
        <v>4.7536710813870363E-5</v>
      </c>
    </row>
    <row r="317" spans="1:14" ht="36" x14ac:dyDescent="0.25">
      <c r="A317" s="48" t="s">
        <v>1054</v>
      </c>
      <c r="B317" s="48" t="s">
        <v>1661</v>
      </c>
      <c r="C317" s="48" t="s">
        <v>114</v>
      </c>
      <c r="D317" s="59" t="s">
        <v>1055</v>
      </c>
      <c r="E317" s="48" t="s">
        <v>1360</v>
      </c>
      <c r="F317" s="48">
        <v>6</v>
      </c>
      <c r="G317" s="65">
        <v>33.700000000000003</v>
      </c>
      <c r="H317" s="65">
        <v>41.19</v>
      </c>
      <c r="I317" s="65">
        <f t="shared" si="36"/>
        <v>247.14</v>
      </c>
      <c r="J317" s="66">
        <v>0</v>
      </c>
      <c r="K317" s="67">
        <f>ROUND(H317*'Leia-me'!$B$35/(1+'Leia-me'!$B$33),2)</f>
        <v>31.7</v>
      </c>
      <c r="L317" s="65">
        <f>K317*(1+'Leia-me'!$B$33)</f>
        <v>38.74691</v>
      </c>
      <c r="M317" s="65">
        <f t="shared" si="37"/>
        <v>232.48146</v>
      </c>
      <c r="N317" s="66">
        <f>IFERROR(M317/'Planilha Detalhada'!$M$698,0)</f>
        <v>2.0715963791495343E-5</v>
      </c>
    </row>
    <row r="318" spans="1:14" ht="36" x14ac:dyDescent="0.25">
      <c r="A318" s="48" t="s">
        <v>1256</v>
      </c>
      <c r="B318" s="48" t="s">
        <v>1684</v>
      </c>
      <c r="C318" s="48" t="s">
        <v>114</v>
      </c>
      <c r="D318" s="59" t="s">
        <v>1257</v>
      </c>
      <c r="E318" s="48" t="s">
        <v>1360</v>
      </c>
      <c r="F318" s="48">
        <v>1</v>
      </c>
      <c r="G318" s="65">
        <v>24.93</v>
      </c>
      <c r="H318" s="65">
        <v>30.47</v>
      </c>
      <c r="I318" s="65">
        <f t="shared" si="36"/>
        <v>30.47</v>
      </c>
      <c r="J318" s="66">
        <v>0</v>
      </c>
      <c r="K318" s="67">
        <f>ROUND(H318*'Leia-me'!$B$35/(1+'Leia-me'!$B$33),2)</f>
        <v>23.45</v>
      </c>
      <c r="L318" s="65">
        <f>K318*(1+'Leia-me'!$B$33)</f>
        <v>28.662934999999997</v>
      </c>
      <c r="M318" s="65">
        <f t="shared" si="37"/>
        <v>28.662934999999997</v>
      </c>
      <c r="N318" s="66">
        <f>IFERROR(M318/'Planilha Detalhada'!$M$698,0)</f>
        <v>2.5540975337043414E-6</v>
      </c>
    </row>
    <row r="319" spans="1:14" ht="36" x14ac:dyDescent="0.25">
      <c r="A319" s="48" t="s">
        <v>1214</v>
      </c>
      <c r="B319" s="48" t="s">
        <v>1685</v>
      </c>
      <c r="C319" s="48" t="s">
        <v>114</v>
      </c>
      <c r="D319" s="59" t="s">
        <v>1215</v>
      </c>
      <c r="E319" s="48" t="s">
        <v>1360</v>
      </c>
      <c r="F319" s="48">
        <v>3</v>
      </c>
      <c r="G319" s="65">
        <v>15.25</v>
      </c>
      <c r="H319" s="65">
        <v>18.64</v>
      </c>
      <c r="I319" s="65">
        <f t="shared" si="36"/>
        <v>55.92</v>
      </c>
      <c r="J319" s="66">
        <v>0</v>
      </c>
      <c r="K319" s="67">
        <f>ROUND(H319*'Leia-me'!$B$35/(1+'Leia-me'!$B$33),2)</f>
        <v>14.34</v>
      </c>
      <c r="L319" s="65">
        <f>K319*(1+'Leia-me'!$B$33)</f>
        <v>17.527781999999998</v>
      </c>
      <c r="M319" s="65">
        <f t="shared" si="37"/>
        <v>52.583345999999992</v>
      </c>
      <c r="N319" s="66">
        <f>IFERROR(M319/'Planilha Detalhada'!$M$698,0)</f>
        <v>4.6855981194013116E-6</v>
      </c>
    </row>
    <row r="320" spans="1:14" ht="36" x14ac:dyDescent="0.25">
      <c r="A320" s="48" t="s">
        <v>1007</v>
      </c>
      <c r="B320" s="48" t="s">
        <v>1686</v>
      </c>
      <c r="C320" s="48" t="s">
        <v>114</v>
      </c>
      <c r="D320" s="59" t="s">
        <v>1008</v>
      </c>
      <c r="E320" s="48" t="s">
        <v>1360</v>
      </c>
      <c r="F320" s="48">
        <v>24</v>
      </c>
      <c r="G320" s="65">
        <v>13.24</v>
      </c>
      <c r="H320" s="65">
        <v>16.18</v>
      </c>
      <c r="I320" s="65">
        <f t="shared" si="36"/>
        <v>388.32</v>
      </c>
      <c r="J320" s="66">
        <v>0</v>
      </c>
      <c r="K320" s="67">
        <f>ROUND(H320*'Leia-me'!$B$35/(1+'Leia-me'!$B$33),2)</f>
        <v>12.45</v>
      </c>
      <c r="L320" s="65">
        <f>K320*(1+'Leia-me'!$B$33)</f>
        <v>15.217634999999998</v>
      </c>
      <c r="M320" s="65">
        <f t="shared" si="37"/>
        <v>365.22323999999992</v>
      </c>
      <c r="N320" s="66">
        <f>IFERROR(M320/'Planilha Detalhada'!$M$698,0)</f>
        <v>3.2544321666134632E-5</v>
      </c>
    </row>
    <row r="321" spans="1:14" ht="36" x14ac:dyDescent="0.25">
      <c r="A321" s="48" t="s">
        <v>1172</v>
      </c>
      <c r="B321" s="48" t="s">
        <v>1650</v>
      </c>
      <c r="C321" s="48" t="s">
        <v>114</v>
      </c>
      <c r="D321" s="59" t="s">
        <v>1173</v>
      </c>
      <c r="E321" s="48" t="s">
        <v>1360</v>
      </c>
      <c r="F321" s="48">
        <v>4</v>
      </c>
      <c r="G321" s="65">
        <v>16.420000000000002</v>
      </c>
      <c r="H321" s="65">
        <v>20.07</v>
      </c>
      <c r="I321" s="65">
        <f t="shared" si="36"/>
        <v>80.28</v>
      </c>
      <c r="J321" s="66">
        <v>0</v>
      </c>
      <c r="K321" s="67">
        <f>ROUND(H321*'Leia-me'!$B$35/(1+'Leia-me'!$B$33),2)</f>
        <v>15.45</v>
      </c>
      <c r="L321" s="65">
        <f>K321*(1+'Leia-me'!$B$33)</f>
        <v>18.884535</v>
      </c>
      <c r="M321" s="65">
        <f t="shared" si="37"/>
        <v>75.538139999999999</v>
      </c>
      <c r="N321" s="66">
        <f>IFERROR(M321/'Planilha Detalhada'!$M$698,0)</f>
        <v>6.7310544811483292E-6</v>
      </c>
    </row>
    <row r="322" spans="1:14" ht="36" x14ac:dyDescent="0.25">
      <c r="A322" s="48" t="s">
        <v>1152</v>
      </c>
      <c r="B322" s="48" t="s">
        <v>1687</v>
      </c>
      <c r="C322" s="48" t="s">
        <v>114</v>
      </c>
      <c r="D322" s="59" t="s">
        <v>1688</v>
      </c>
      <c r="E322" s="48" t="s">
        <v>1360</v>
      </c>
      <c r="F322" s="48">
        <v>2</v>
      </c>
      <c r="G322" s="65">
        <v>39.340000000000003</v>
      </c>
      <c r="H322" s="65">
        <v>48.08</v>
      </c>
      <c r="I322" s="65">
        <f t="shared" si="36"/>
        <v>96.16</v>
      </c>
      <c r="J322" s="66">
        <v>0</v>
      </c>
      <c r="K322" s="67">
        <f>ROUND(H322*'Leia-me'!$B$35/(1+'Leia-me'!$B$33),2)</f>
        <v>37</v>
      </c>
      <c r="L322" s="65">
        <f>K322*(1+'Leia-me'!$B$33)</f>
        <v>45.225099999999998</v>
      </c>
      <c r="M322" s="65">
        <f t="shared" si="37"/>
        <v>90.450199999999995</v>
      </c>
      <c r="N322" s="66">
        <f>IFERROR(M322/'Planilha Detalhada'!$M$698,0)</f>
        <v>8.0598386991096503E-6</v>
      </c>
    </row>
    <row r="323" spans="1:14" ht="36" x14ac:dyDescent="0.25">
      <c r="A323" s="48" t="s">
        <v>943</v>
      </c>
      <c r="B323" s="48" t="s">
        <v>1689</v>
      </c>
      <c r="C323" s="48" t="s">
        <v>114</v>
      </c>
      <c r="D323" s="59" t="s">
        <v>1690</v>
      </c>
      <c r="E323" s="48" t="s">
        <v>1360</v>
      </c>
      <c r="F323" s="48">
        <v>56</v>
      </c>
      <c r="G323" s="65">
        <v>8.6999999999999993</v>
      </c>
      <c r="H323" s="65">
        <v>10.63</v>
      </c>
      <c r="I323" s="65">
        <f t="shared" si="36"/>
        <v>595.28000000000009</v>
      </c>
      <c r="J323" s="66">
        <v>0</v>
      </c>
      <c r="K323" s="67">
        <f>ROUND(H323*'Leia-me'!$B$35/(1+'Leia-me'!$B$33),2)</f>
        <v>8.18</v>
      </c>
      <c r="L323" s="65">
        <f>K323*(1+'Leia-me'!$B$33)</f>
        <v>9.9984139999999986</v>
      </c>
      <c r="M323" s="65">
        <f t="shared" si="37"/>
        <v>559.91118399999993</v>
      </c>
      <c r="N323" s="66">
        <f>IFERROR(M323/'Planilha Detalhada'!$M$698,0)</f>
        <v>4.9892579882272269E-5</v>
      </c>
    </row>
    <row r="324" spans="1:14" ht="36" x14ac:dyDescent="0.25">
      <c r="A324" s="48" t="s">
        <v>1223</v>
      </c>
      <c r="B324" s="48" t="s">
        <v>1691</v>
      </c>
      <c r="C324" s="48" t="s">
        <v>114</v>
      </c>
      <c r="D324" s="59" t="s">
        <v>1224</v>
      </c>
      <c r="E324" s="48" t="s">
        <v>1360</v>
      </c>
      <c r="F324" s="48">
        <v>6</v>
      </c>
      <c r="G324" s="65">
        <v>7.26</v>
      </c>
      <c r="H324" s="65">
        <v>8.8699999999999992</v>
      </c>
      <c r="I324" s="65">
        <f t="shared" si="36"/>
        <v>53.22</v>
      </c>
      <c r="J324" s="66">
        <v>0</v>
      </c>
      <c r="K324" s="67">
        <f>ROUND(H324*'Leia-me'!$B$35/(1+'Leia-me'!$B$33),2)</f>
        <v>6.83</v>
      </c>
      <c r="L324" s="65">
        <f>K324*(1+'Leia-me'!$B$33)</f>
        <v>8.3483090000000004</v>
      </c>
      <c r="M324" s="65">
        <f t="shared" si="37"/>
        <v>50.089854000000003</v>
      </c>
      <c r="N324" s="66">
        <f>IFERROR(M324/'Planilha Detalhada'!$M$698,0)</f>
        <v>4.4634079714799116E-6</v>
      </c>
    </row>
    <row r="325" spans="1:14" ht="36" x14ac:dyDescent="0.25">
      <c r="A325" s="48" t="s">
        <v>853</v>
      </c>
      <c r="B325" s="48" t="s">
        <v>1692</v>
      </c>
      <c r="C325" s="48" t="s">
        <v>114</v>
      </c>
      <c r="D325" s="59" t="s">
        <v>854</v>
      </c>
      <c r="E325" s="48" t="s">
        <v>1360</v>
      </c>
      <c r="F325" s="48">
        <v>51</v>
      </c>
      <c r="G325" s="65">
        <v>15.99</v>
      </c>
      <c r="H325" s="65">
        <v>19.54</v>
      </c>
      <c r="I325" s="65">
        <f t="shared" si="36"/>
        <v>996.54</v>
      </c>
      <c r="J325" s="66">
        <v>1E-4</v>
      </c>
      <c r="K325" s="67">
        <f>ROUND(H325*'Leia-me'!$B$35/(1+'Leia-me'!$B$33),2)</f>
        <v>15.04</v>
      </c>
      <c r="L325" s="65">
        <f>K325*(1+'Leia-me'!$B$33)</f>
        <v>18.383391999999997</v>
      </c>
      <c r="M325" s="65">
        <f t="shared" si="37"/>
        <v>937.5529919999999</v>
      </c>
      <c r="N325" s="66">
        <f>IFERROR(M325/'Planilha Detalhada'!$M$698,0)</f>
        <v>8.3543495618446833E-5</v>
      </c>
    </row>
    <row r="326" spans="1:14" ht="36" x14ac:dyDescent="0.25">
      <c r="A326" s="48" t="s">
        <v>907</v>
      </c>
      <c r="B326" s="48" t="s">
        <v>1693</v>
      </c>
      <c r="C326" s="48" t="s">
        <v>114</v>
      </c>
      <c r="D326" s="59" t="s">
        <v>908</v>
      </c>
      <c r="E326" s="48" t="s">
        <v>1360</v>
      </c>
      <c r="F326" s="48">
        <v>24</v>
      </c>
      <c r="G326" s="65">
        <v>24.48</v>
      </c>
      <c r="H326" s="65">
        <v>29.92</v>
      </c>
      <c r="I326" s="65">
        <f t="shared" si="36"/>
        <v>718.08</v>
      </c>
      <c r="J326" s="66">
        <v>1E-4</v>
      </c>
      <c r="K326" s="67">
        <f>ROUND(H326*'Leia-me'!$B$35/(1+'Leia-me'!$B$33),2)</f>
        <v>23.03</v>
      </c>
      <c r="L326" s="65">
        <f>K326*(1+'Leia-me'!$B$33)</f>
        <v>28.149569</v>
      </c>
      <c r="M326" s="65">
        <f t="shared" si="37"/>
        <v>675.58965599999999</v>
      </c>
      <c r="N326" s="66">
        <f>IFERROR(M326/'Planilha Detalhada'!$M$698,0)</f>
        <v>6.0200460077998458E-5</v>
      </c>
    </row>
    <row r="327" spans="1:14" ht="24" x14ac:dyDescent="0.25">
      <c r="A327" s="48" t="s">
        <v>1286</v>
      </c>
      <c r="B327" s="48" t="s">
        <v>1694</v>
      </c>
      <c r="C327" s="48" t="s">
        <v>114</v>
      </c>
      <c r="D327" s="59" t="s">
        <v>1287</v>
      </c>
      <c r="E327" s="48" t="s">
        <v>1360</v>
      </c>
      <c r="F327" s="48">
        <v>1</v>
      </c>
      <c r="G327" s="65">
        <v>12.86</v>
      </c>
      <c r="H327" s="65">
        <v>15.71</v>
      </c>
      <c r="I327" s="65">
        <f t="shared" si="36"/>
        <v>15.71</v>
      </c>
      <c r="J327" s="66">
        <v>0</v>
      </c>
      <c r="K327" s="67">
        <f>ROUND(H327*'Leia-me'!$B$35/(1+'Leia-me'!$B$33),2)</f>
        <v>12.09</v>
      </c>
      <c r="L327" s="65">
        <f>K327*(1+'Leia-me'!$B$33)</f>
        <v>14.777607</v>
      </c>
      <c r="M327" s="65">
        <f t="shared" si="37"/>
        <v>14.777607</v>
      </c>
      <c r="N327" s="66">
        <f>IFERROR(M327/'Planilha Detalhada'!$M$698,0)</f>
        <v>1.3168033766518334E-6</v>
      </c>
    </row>
    <row r="328" spans="1:14" ht="36" x14ac:dyDescent="0.25">
      <c r="A328" s="48" t="s">
        <v>829</v>
      </c>
      <c r="B328" s="48" t="s">
        <v>1695</v>
      </c>
      <c r="C328" s="48" t="s">
        <v>114</v>
      </c>
      <c r="D328" s="59" t="s">
        <v>830</v>
      </c>
      <c r="E328" s="48" t="s">
        <v>1371</v>
      </c>
      <c r="F328" s="48">
        <v>107.83</v>
      </c>
      <c r="G328" s="65">
        <v>9.16</v>
      </c>
      <c r="H328" s="65">
        <v>11.19</v>
      </c>
      <c r="I328" s="65">
        <f t="shared" si="36"/>
        <v>1206.6177</v>
      </c>
      <c r="J328" s="66">
        <v>1E-4</v>
      </c>
      <c r="K328" s="67">
        <f>ROUND(H328*'Leia-me'!$B$35/(1+'Leia-me'!$B$33),2)</f>
        <v>8.61</v>
      </c>
      <c r="L328" s="65">
        <f>K328*(1+'Leia-me'!$B$33)</f>
        <v>10.524002999999999</v>
      </c>
      <c r="M328" s="65">
        <f t="shared" si="37"/>
        <v>1134.8032434899999</v>
      </c>
      <c r="N328" s="66">
        <f>IFERROR(M328/'Planilha Detalhada'!$M$698,0)</f>
        <v>1.0112007599492154E-4</v>
      </c>
    </row>
    <row r="329" spans="1:14" ht="36" x14ac:dyDescent="0.25">
      <c r="A329" s="48" t="s">
        <v>706</v>
      </c>
      <c r="B329" s="48" t="s">
        <v>1696</v>
      </c>
      <c r="C329" s="48" t="s">
        <v>114</v>
      </c>
      <c r="D329" s="59" t="s">
        <v>609</v>
      </c>
      <c r="E329" s="48" t="s">
        <v>1371</v>
      </c>
      <c r="F329" s="48">
        <v>107.83</v>
      </c>
      <c r="G329" s="65">
        <v>20.5</v>
      </c>
      <c r="H329" s="65">
        <v>25.05</v>
      </c>
      <c r="I329" s="65">
        <f t="shared" si="36"/>
        <v>2701.1415000000002</v>
      </c>
      <c r="J329" s="66">
        <v>2.0000000000000001E-4</v>
      </c>
      <c r="K329" s="67">
        <f>ROUND(H329*'Leia-me'!$B$35/(1+'Leia-me'!$B$33),2)</f>
        <v>19.28</v>
      </c>
      <c r="L329" s="65">
        <f>K329*(1+'Leia-me'!$B$33)</f>
        <v>23.565944000000002</v>
      </c>
      <c r="M329" s="65">
        <f t="shared" si="37"/>
        <v>2541.11574152</v>
      </c>
      <c r="N329" s="66">
        <f>IFERROR(M329/'Planilha Detalhada'!$M$698,0)</f>
        <v>2.2643380547991725E-4</v>
      </c>
    </row>
    <row r="330" spans="1:14" x14ac:dyDescent="0.25">
      <c r="A330" s="47" t="s">
        <v>1697</v>
      </c>
      <c r="B330" s="47"/>
      <c r="C330" s="47"/>
      <c r="D330" s="58" t="s">
        <v>1698</v>
      </c>
      <c r="E330" s="47"/>
      <c r="F330" s="47">
        <v>1</v>
      </c>
      <c r="G330" s="63"/>
      <c r="H330" s="63"/>
      <c r="I330" s="63">
        <f>I331+I332+I333+I334+I335+I336+I337+I338+I339+I340+I341+I342+I343+I344+I345+I346+I347+I348+I349+I350+I351+I352+I353+I354</f>
        <v>7395.5240000000013</v>
      </c>
      <c r="J330" s="64">
        <v>5.9999999999999995E-4</v>
      </c>
      <c r="K330" s="63"/>
      <c r="L330" s="63"/>
      <c r="M330" s="63">
        <f>M331+M332+M333+M334+M335+M336+M337+M338+M339+M340+M341+M342+M343+M344+M345+M346+M347+M348+M349+M350+M351+M352+M353+M354</f>
        <v>6956.6581126999999</v>
      </c>
      <c r="N330" s="64">
        <f>IFERROR(M330/'Planilha Detalhada'!$M$698,0)</f>
        <v>6.1989406627309352E-4</v>
      </c>
    </row>
    <row r="331" spans="1:14" ht="36" x14ac:dyDescent="0.25">
      <c r="A331" s="48" t="s">
        <v>963</v>
      </c>
      <c r="B331" s="48" t="s">
        <v>1636</v>
      </c>
      <c r="C331" s="48" t="s">
        <v>114</v>
      </c>
      <c r="D331" s="59" t="s">
        <v>789</v>
      </c>
      <c r="E331" s="48" t="s">
        <v>1371</v>
      </c>
      <c r="F331" s="48">
        <v>12.7</v>
      </c>
      <c r="G331" s="65">
        <v>36.03</v>
      </c>
      <c r="H331" s="65">
        <v>44.03</v>
      </c>
      <c r="I331" s="65">
        <f t="shared" ref="I331:I354" si="38">F331*H331</f>
        <v>559.18100000000004</v>
      </c>
      <c r="J331" s="66">
        <v>0</v>
      </c>
      <c r="K331" s="67">
        <f>ROUND(H331*'Leia-me'!$B$35/(1+'Leia-me'!$B$33),2)</f>
        <v>33.880000000000003</v>
      </c>
      <c r="L331" s="65">
        <f>K331*(1+'Leia-me'!$B$33)</f>
        <v>41.411524</v>
      </c>
      <c r="M331" s="65">
        <f t="shared" ref="M331:M354" si="39">F331*L331</f>
        <v>525.92635480000001</v>
      </c>
      <c r="N331" s="66">
        <f>IFERROR(M331/'Planilha Detalhada'!$M$698,0)</f>
        <v>4.6864258866190593E-5</v>
      </c>
    </row>
    <row r="332" spans="1:14" ht="36" x14ac:dyDescent="0.25">
      <c r="A332" s="48" t="s">
        <v>1254</v>
      </c>
      <c r="B332" s="48" t="s">
        <v>1699</v>
      </c>
      <c r="C332" s="48" t="s">
        <v>114</v>
      </c>
      <c r="D332" s="59" t="s">
        <v>1255</v>
      </c>
      <c r="E332" s="48" t="s">
        <v>1371</v>
      </c>
      <c r="F332" s="48">
        <v>1.1000000000000001</v>
      </c>
      <c r="G332" s="65">
        <v>23.36</v>
      </c>
      <c r="H332" s="65">
        <v>28.55</v>
      </c>
      <c r="I332" s="65">
        <f t="shared" si="38"/>
        <v>31.405000000000005</v>
      </c>
      <c r="J332" s="66">
        <v>0</v>
      </c>
      <c r="K332" s="67">
        <f>ROUND(H332*'Leia-me'!$B$35/(1+'Leia-me'!$B$33),2)</f>
        <v>21.97</v>
      </c>
      <c r="L332" s="65">
        <f>K332*(1+'Leia-me'!$B$33)</f>
        <v>26.853930999999996</v>
      </c>
      <c r="M332" s="65">
        <f t="shared" si="39"/>
        <v>29.539324099999998</v>
      </c>
      <c r="N332" s="66">
        <f>IFERROR(M332/'Planilha Detalhada'!$M$698,0)</f>
        <v>2.6321908356943636E-6</v>
      </c>
    </row>
    <row r="333" spans="1:14" ht="24" x14ac:dyDescent="0.25">
      <c r="A333" s="48" t="s">
        <v>652</v>
      </c>
      <c r="B333" s="48" t="s">
        <v>1639</v>
      </c>
      <c r="C333" s="48" t="s">
        <v>114</v>
      </c>
      <c r="D333" s="59" t="s">
        <v>568</v>
      </c>
      <c r="E333" s="48" t="s">
        <v>1371</v>
      </c>
      <c r="F333" s="48">
        <v>103.2</v>
      </c>
      <c r="G333" s="65">
        <v>31.82</v>
      </c>
      <c r="H333" s="65">
        <v>38.89</v>
      </c>
      <c r="I333" s="65">
        <f t="shared" si="38"/>
        <v>4013.4480000000003</v>
      </c>
      <c r="J333" s="66">
        <v>2.9999999999999997E-4</v>
      </c>
      <c r="K333" s="67">
        <f>ROUND(H333*'Leia-me'!$B$35/(1+'Leia-me'!$B$33),2)</f>
        <v>29.93</v>
      </c>
      <c r="L333" s="65">
        <f>K333*(1+'Leia-me'!$B$33)</f>
        <v>36.583438999999998</v>
      </c>
      <c r="M333" s="65">
        <f t="shared" si="39"/>
        <v>3775.4109048</v>
      </c>
      <c r="N333" s="66">
        <f>IFERROR(M333/'Planilha Detalhada'!$M$698,0)</f>
        <v>3.3641940996866364E-4</v>
      </c>
    </row>
    <row r="334" spans="1:14" ht="24" x14ac:dyDescent="0.25">
      <c r="A334" s="48" t="s">
        <v>1144</v>
      </c>
      <c r="B334" s="48" t="s">
        <v>1641</v>
      </c>
      <c r="C334" s="48" t="s">
        <v>114</v>
      </c>
      <c r="D334" s="59" t="s">
        <v>1145</v>
      </c>
      <c r="E334" s="48" t="s">
        <v>1360</v>
      </c>
      <c r="F334" s="48">
        <v>2</v>
      </c>
      <c r="G334" s="65">
        <v>44.71</v>
      </c>
      <c r="H334" s="65">
        <v>54.64</v>
      </c>
      <c r="I334" s="65">
        <f t="shared" si="38"/>
        <v>109.28</v>
      </c>
      <c r="J334" s="66">
        <v>0</v>
      </c>
      <c r="K334" s="67">
        <f>ROUND(H334*'Leia-me'!$B$35/(1+'Leia-me'!$B$33),2)</f>
        <v>42.05</v>
      </c>
      <c r="L334" s="65">
        <f>K334*(1+'Leia-me'!$B$33)</f>
        <v>51.397714999999991</v>
      </c>
      <c r="M334" s="65">
        <f t="shared" si="39"/>
        <v>102.79542999999998</v>
      </c>
      <c r="N334" s="66">
        <f>IFERROR(M334/'Planilha Detalhada'!$M$698,0)</f>
        <v>9.1598977647989385E-6</v>
      </c>
    </row>
    <row r="335" spans="1:14" ht="24" x14ac:dyDescent="0.25">
      <c r="A335" s="48" t="s">
        <v>1103</v>
      </c>
      <c r="B335" s="48" t="s">
        <v>1642</v>
      </c>
      <c r="C335" s="48" t="s">
        <v>114</v>
      </c>
      <c r="D335" s="59" t="s">
        <v>926</v>
      </c>
      <c r="E335" s="48" t="s">
        <v>1360</v>
      </c>
      <c r="F335" s="48">
        <v>2</v>
      </c>
      <c r="G335" s="65">
        <v>66.650000000000006</v>
      </c>
      <c r="H335" s="65">
        <v>81.459999999999994</v>
      </c>
      <c r="I335" s="65">
        <f t="shared" si="38"/>
        <v>162.91999999999999</v>
      </c>
      <c r="J335" s="66">
        <v>0</v>
      </c>
      <c r="K335" s="67">
        <f>ROUND(H335*'Leia-me'!$B$35/(1+'Leia-me'!$B$33),2)</f>
        <v>62.69</v>
      </c>
      <c r="L335" s="65">
        <f>K335*(1+'Leia-me'!$B$33)</f>
        <v>76.625986999999995</v>
      </c>
      <c r="M335" s="65">
        <f t="shared" si="39"/>
        <v>153.25197399999999</v>
      </c>
      <c r="N335" s="66">
        <f>IFERROR(M335/'Planilha Detalhada'!$M$698,0)</f>
        <v>1.3655980758031998E-5</v>
      </c>
    </row>
    <row r="336" spans="1:14" ht="24" x14ac:dyDescent="0.25">
      <c r="A336" s="48" t="s">
        <v>1063</v>
      </c>
      <c r="B336" s="48" t="s">
        <v>1643</v>
      </c>
      <c r="C336" s="48" t="s">
        <v>114</v>
      </c>
      <c r="D336" s="59" t="s">
        <v>958</v>
      </c>
      <c r="E336" s="48" t="s">
        <v>1360</v>
      </c>
      <c r="F336" s="48">
        <v>2</v>
      </c>
      <c r="G336" s="65">
        <v>93.12</v>
      </c>
      <c r="H336" s="65">
        <v>113.82</v>
      </c>
      <c r="I336" s="65">
        <f t="shared" si="38"/>
        <v>227.64</v>
      </c>
      <c r="J336" s="66">
        <v>0</v>
      </c>
      <c r="K336" s="67">
        <f>ROUND(H336*'Leia-me'!$B$35/(1+'Leia-me'!$B$33),2)</f>
        <v>87.59</v>
      </c>
      <c r="L336" s="65">
        <f>K336*(1+'Leia-me'!$B$33)</f>
        <v>107.061257</v>
      </c>
      <c r="M336" s="65">
        <f t="shared" si="39"/>
        <v>214.122514</v>
      </c>
      <c r="N336" s="66">
        <f>IFERROR(M336/'Planilha Detalhada'!$M$698,0)</f>
        <v>1.9080034369054437E-5</v>
      </c>
    </row>
    <row r="337" spans="1:14" ht="36" x14ac:dyDescent="0.25">
      <c r="A337" s="48" t="s">
        <v>1085</v>
      </c>
      <c r="B337" s="48" t="s">
        <v>1655</v>
      </c>
      <c r="C337" s="48" t="s">
        <v>114</v>
      </c>
      <c r="D337" s="59" t="s">
        <v>1057</v>
      </c>
      <c r="E337" s="48" t="s">
        <v>1360</v>
      </c>
      <c r="F337" s="48">
        <v>6</v>
      </c>
      <c r="G337" s="65">
        <v>24.67</v>
      </c>
      <c r="H337" s="65">
        <v>30.15</v>
      </c>
      <c r="I337" s="65">
        <f t="shared" si="38"/>
        <v>180.89999999999998</v>
      </c>
      <c r="J337" s="66">
        <v>0</v>
      </c>
      <c r="K337" s="67">
        <f>ROUND(H337*'Leia-me'!$B$35/(1+'Leia-me'!$B$33),2)</f>
        <v>23.2</v>
      </c>
      <c r="L337" s="65">
        <f>K337*(1+'Leia-me'!$B$33)</f>
        <v>28.357359999999996</v>
      </c>
      <c r="M337" s="65">
        <f t="shared" si="39"/>
        <v>170.14415999999997</v>
      </c>
      <c r="N337" s="66">
        <f>IFERROR(M337/'Planilha Detalhada'!$M$698,0)</f>
        <v>1.5161210093460311E-5</v>
      </c>
    </row>
    <row r="338" spans="1:14" ht="36" x14ac:dyDescent="0.25">
      <c r="A338" s="48" t="s">
        <v>1278</v>
      </c>
      <c r="B338" s="48" t="s">
        <v>1700</v>
      </c>
      <c r="C338" s="48" t="s">
        <v>114</v>
      </c>
      <c r="D338" s="59" t="s">
        <v>1279</v>
      </c>
      <c r="E338" s="48" t="s">
        <v>1360</v>
      </c>
      <c r="F338" s="48">
        <v>1</v>
      </c>
      <c r="G338" s="65">
        <v>15.74</v>
      </c>
      <c r="H338" s="65">
        <v>19.23</v>
      </c>
      <c r="I338" s="65">
        <f t="shared" si="38"/>
        <v>19.23</v>
      </c>
      <c r="J338" s="66">
        <v>0</v>
      </c>
      <c r="K338" s="67">
        <f>ROUND(H338*'Leia-me'!$B$35/(1+'Leia-me'!$B$33),2)</f>
        <v>14.8</v>
      </c>
      <c r="L338" s="65">
        <f>K338*(1+'Leia-me'!$B$33)</f>
        <v>18.090039999999998</v>
      </c>
      <c r="M338" s="65">
        <f t="shared" si="39"/>
        <v>18.090039999999998</v>
      </c>
      <c r="N338" s="66">
        <f>IFERROR(M338/'Planilha Detalhada'!$M$698,0)</f>
        <v>1.6119677398219298E-6</v>
      </c>
    </row>
    <row r="339" spans="1:14" ht="36" x14ac:dyDescent="0.25">
      <c r="A339" s="48" t="s">
        <v>1283</v>
      </c>
      <c r="B339" s="48" t="s">
        <v>1675</v>
      </c>
      <c r="C339" s="48" t="s">
        <v>114</v>
      </c>
      <c r="D339" s="59" t="s">
        <v>1169</v>
      </c>
      <c r="E339" s="48" t="s">
        <v>1360</v>
      </c>
      <c r="F339" s="48">
        <v>1</v>
      </c>
      <c r="G339" s="65">
        <v>13.62</v>
      </c>
      <c r="H339" s="65">
        <v>16.64</v>
      </c>
      <c r="I339" s="65">
        <f t="shared" si="38"/>
        <v>16.64</v>
      </c>
      <c r="J339" s="66">
        <v>0</v>
      </c>
      <c r="K339" s="67">
        <f>ROUND(H339*'Leia-me'!$B$35/(1+'Leia-me'!$B$33),2)</f>
        <v>12.81</v>
      </c>
      <c r="L339" s="65">
        <f>K339*(1+'Leia-me'!$B$33)</f>
        <v>15.657662999999999</v>
      </c>
      <c r="M339" s="65">
        <f t="shared" si="39"/>
        <v>15.657662999999999</v>
      </c>
      <c r="N339" s="66">
        <f>IFERROR(M339/'Planilha Detalhada'!$M$698,0)</f>
        <v>1.3952234288593866E-6</v>
      </c>
    </row>
    <row r="340" spans="1:14" ht="36" x14ac:dyDescent="0.25">
      <c r="A340" s="48" t="s">
        <v>1178</v>
      </c>
      <c r="B340" s="48" t="s">
        <v>1652</v>
      </c>
      <c r="C340" s="48" t="s">
        <v>114</v>
      </c>
      <c r="D340" s="59" t="s">
        <v>825</v>
      </c>
      <c r="E340" s="48" t="s">
        <v>1360</v>
      </c>
      <c r="F340" s="48">
        <v>5</v>
      </c>
      <c r="G340" s="65">
        <v>12.82</v>
      </c>
      <c r="H340" s="65">
        <v>15.66</v>
      </c>
      <c r="I340" s="65">
        <f t="shared" si="38"/>
        <v>78.3</v>
      </c>
      <c r="J340" s="66">
        <v>0</v>
      </c>
      <c r="K340" s="67">
        <f>ROUND(H340*'Leia-me'!$B$35/(1+'Leia-me'!$B$33),2)</f>
        <v>12.05</v>
      </c>
      <c r="L340" s="65">
        <f>K340*(1+'Leia-me'!$B$33)</f>
        <v>14.728714999999999</v>
      </c>
      <c r="M340" s="65">
        <f t="shared" si="39"/>
        <v>73.643574999999998</v>
      </c>
      <c r="N340" s="66">
        <f>IFERROR(M340/'Planilha Detalhada'!$M$698,0)</f>
        <v>6.5622335354237348E-6</v>
      </c>
    </row>
    <row r="341" spans="1:14" ht="24" x14ac:dyDescent="0.25">
      <c r="A341" s="48" t="s">
        <v>1262</v>
      </c>
      <c r="B341" s="48" t="s">
        <v>1677</v>
      </c>
      <c r="C341" s="48" t="s">
        <v>114</v>
      </c>
      <c r="D341" s="59" t="s">
        <v>1261</v>
      </c>
      <c r="E341" s="48" t="s">
        <v>1360</v>
      </c>
      <c r="F341" s="48">
        <v>1</v>
      </c>
      <c r="G341" s="65">
        <v>19.89</v>
      </c>
      <c r="H341" s="65">
        <v>24.31</v>
      </c>
      <c r="I341" s="65">
        <f t="shared" si="38"/>
        <v>24.31</v>
      </c>
      <c r="J341" s="66">
        <v>0</v>
      </c>
      <c r="K341" s="67">
        <f>ROUND(H341*'Leia-me'!$B$35/(1+'Leia-me'!$B$33),2)</f>
        <v>18.71</v>
      </c>
      <c r="L341" s="65">
        <f>K341*(1+'Leia-me'!$B$33)</f>
        <v>22.869233000000001</v>
      </c>
      <c r="M341" s="65">
        <f t="shared" si="39"/>
        <v>22.869233000000001</v>
      </c>
      <c r="N341" s="66">
        <f>IFERROR(M341/'Planilha Detalhada'!$M$698,0)</f>
        <v>2.0378321900046158E-6</v>
      </c>
    </row>
    <row r="342" spans="1:14" ht="36" x14ac:dyDescent="0.25">
      <c r="A342" s="48" t="s">
        <v>1290</v>
      </c>
      <c r="B342" s="48" t="s">
        <v>1701</v>
      </c>
      <c r="C342" s="48" t="s">
        <v>114</v>
      </c>
      <c r="D342" s="59" t="s">
        <v>1291</v>
      </c>
      <c r="E342" s="48" t="s">
        <v>1360</v>
      </c>
      <c r="F342" s="48">
        <v>1</v>
      </c>
      <c r="G342" s="65">
        <v>12.36</v>
      </c>
      <c r="H342" s="65">
        <v>15.1</v>
      </c>
      <c r="I342" s="65">
        <f t="shared" si="38"/>
        <v>15.1</v>
      </c>
      <c r="J342" s="66">
        <v>0</v>
      </c>
      <c r="K342" s="67">
        <f>ROUND(H342*'Leia-me'!$B$35/(1+'Leia-me'!$B$33),2)</f>
        <v>11.62</v>
      </c>
      <c r="L342" s="65">
        <f>K342*(1+'Leia-me'!$B$33)</f>
        <v>14.203125999999999</v>
      </c>
      <c r="M342" s="65">
        <f t="shared" si="39"/>
        <v>14.203125999999999</v>
      </c>
      <c r="N342" s="66">
        <f>IFERROR(M342/'Planilha Detalhada'!$M$698,0)</f>
        <v>1.2656125092385693E-6</v>
      </c>
    </row>
    <row r="343" spans="1:14" ht="36" x14ac:dyDescent="0.25">
      <c r="A343" s="48" t="s">
        <v>1242</v>
      </c>
      <c r="B343" s="48" t="s">
        <v>1702</v>
      </c>
      <c r="C343" s="48" t="s">
        <v>114</v>
      </c>
      <c r="D343" s="59" t="s">
        <v>1243</v>
      </c>
      <c r="E343" s="48" t="s">
        <v>1360</v>
      </c>
      <c r="F343" s="48">
        <v>1</v>
      </c>
      <c r="G343" s="65">
        <v>32.200000000000003</v>
      </c>
      <c r="H343" s="65">
        <v>39.35</v>
      </c>
      <c r="I343" s="65">
        <f t="shared" si="38"/>
        <v>39.35</v>
      </c>
      <c r="J343" s="66">
        <v>0</v>
      </c>
      <c r="K343" s="67">
        <f>ROUND(H343*'Leia-me'!$B$35/(1+'Leia-me'!$B$33),2)</f>
        <v>30.28</v>
      </c>
      <c r="L343" s="65">
        <f>K343*(1+'Leia-me'!$B$33)</f>
        <v>37.011243999999998</v>
      </c>
      <c r="M343" s="65">
        <f t="shared" si="39"/>
        <v>37.011243999999998</v>
      </c>
      <c r="N343" s="66">
        <f>IFERROR(M343/'Planilha Detalhada'!$M$698,0)</f>
        <v>3.2979988622843269E-6</v>
      </c>
    </row>
    <row r="344" spans="1:14" ht="36" x14ac:dyDescent="0.25">
      <c r="A344" s="48" t="s">
        <v>1235</v>
      </c>
      <c r="B344" s="48" t="s">
        <v>1660</v>
      </c>
      <c r="C344" s="48" t="s">
        <v>114</v>
      </c>
      <c r="D344" s="59" t="s">
        <v>1024</v>
      </c>
      <c r="E344" s="48" t="s">
        <v>1360</v>
      </c>
      <c r="F344" s="48">
        <v>1</v>
      </c>
      <c r="G344" s="65">
        <v>36.520000000000003</v>
      </c>
      <c r="H344" s="65">
        <v>44.63</v>
      </c>
      <c r="I344" s="65">
        <f t="shared" si="38"/>
        <v>44.63</v>
      </c>
      <c r="J344" s="66">
        <v>0</v>
      </c>
      <c r="K344" s="67">
        <f>ROUND(H344*'Leia-me'!$B$35/(1+'Leia-me'!$B$33),2)</f>
        <v>34.35</v>
      </c>
      <c r="L344" s="65">
        <f>K344*(1+'Leia-me'!$B$33)</f>
        <v>41.986004999999999</v>
      </c>
      <c r="M344" s="65">
        <f t="shared" si="39"/>
        <v>41.986004999999999</v>
      </c>
      <c r="N344" s="66">
        <f>IFERROR(M344/'Planilha Detalhada'!$M$698,0)</f>
        <v>3.7412899907353576E-6</v>
      </c>
    </row>
    <row r="345" spans="1:14" ht="24" x14ac:dyDescent="0.25">
      <c r="A345" s="48" t="s">
        <v>1284</v>
      </c>
      <c r="B345" s="48" t="s">
        <v>1703</v>
      </c>
      <c r="C345" s="48" t="s">
        <v>114</v>
      </c>
      <c r="D345" s="59" t="s">
        <v>1285</v>
      </c>
      <c r="E345" s="48" t="s">
        <v>1360</v>
      </c>
      <c r="F345" s="48">
        <v>1</v>
      </c>
      <c r="G345" s="65">
        <v>13.46</v>
      </c>
      <c r="H345" s="65">
        <v>16.45</v>
      </c>
      <c r="I345" s="65">
        <f t="shared" si="38"/>
        <v>16.45</v>
      </c>
      <c r="J345" s="66">
        <v>0</v>
      </c>
      <c r="K345" s="67">
        <f>ROUND(H345*'Leia-me'!$B$35/(1+'Leia-me'!$B$33),2)</f>
        <v>12.66</v>
      </c>
      <c r="L345" s="65">
        <f>K345*(1+'Leia-me'!$B$33)</f>
        <v>15.474318</v>
      </c>
      <c r="M345" s="65">
        <f t="shared" si="39"/>
        <v>15.474318</v>
      </c>
      <c r="N345" s="66">
        <f>IFERROR(M345/'Planilha Detalhada'!$M$698,0)</f>
        <v>1.3788859179828131E-6</v>
      </c>
    </row>
    <row r="346" spans="1:14" ht="36" x14ac:dyDescent="0.25">
      <c r="A346" s="48" t="s">
        <v>1277</v>
      </c>
      <c r="B346" s="48" t="s">
        <v>1683</v>
      </c>
      <c r="C346" s="48" t="s">
        <v>114</v>
      </c>
      <c r="D346" s="59" t="s">
        <v>962</v>
      </c>
      <c r="E346" s="48" t="s">
        <v>1360</v>
      </c>
      <c r="F346" s="48">
        <v>1</v>
      </c>
      <c r="G346" s="65">
        <v>16</v>
      </c>
      <c r="H346" s="65">
        <v>19.55</v>
      </c>
      <c r="I346" s="65">
        <f t="shared" si="38"/>
        <v>19.55</v>
      </c>
      <c r="J346" s="66">
        <v>0</v>
      </c>
      <c r="K346" s="67">
        <f>ROUND(H346*'Leia-me'!$B$35/(1+'Leia-me'!$B$33),2)</f>
        <v>15.05</v>
      </c>
      <c r="L346" s="65">
        <f>K346*(1+'Leia-me'!$B$33)</f>
        <v>18.395614999999999</v>
      </c>
      <c r="M346" s="65">
        <f t="shared" si="39"/>
        <v>18.395614999999999</v>
      </c>
      <c r="N346" s="66">
        <f>IFERROR(M346/'Planilha Detalhada'!$M$698,0)</f>
        <v>1.6391969246162194E-6</v>
      </c>
    </row>
    <row r="347" spans="1:14" ht="36" x14ac:dyDescent="0.25">
      <c r="A347" s="48" t="s">
        <v>1206</v>
      </c>
      <c r="B347" s="48" t="s">
        <v>1704</v>
      </c>
      <c r="C347" s="48" t="s">
        <v>114</v>
      </c>
      <c r="D347" s="59" t="s">
        <v>1207</v>
      </c>
      <c r="E347" s="48" t="s">
        <v>1360</v>
      </c>
      <c r="F347" s="48">
        <v>2</v>
      </c>
      <c r="G347" s="65">
        <v>23.17</v>
      </c>
      <c r="H347" s="65">
        <v>28.32</v>
      </c>
      <c r="I347" s="65">
        <f t="shared" si="38"/>
        <v>56.64</v>
      </c>
      <c r="J347" s="66">
        <v>0</v>
      </c>
      <c r="K347" s="67">
        <f>ROUND(H347*'Leia-me'!$B$35/(1+'Leia-me'!$B$33),2)</f>
        <v>21.79</v>
      </c>
      <c r="L347" s="65">
        <f>K347*(1+'Leia-me'!$B$33)</f>
        <v>26.633916999999997</v>
      </c>
      <c r="M347" s="65">
        <f t="shared" si="39"/>
        <v>53.267833999999993</v>
      </c>
      <c r="N347" s="66">
        <f>IFERROR(M347/'Planilha Detalhada'!$M$698,0)</f>
        <v>4.7465914933405208E-6</v>
      </c>
    </row>
    <row r="348" spans="1:14" ht="36" x14ac:dyDescent="0.25">
      <c r="A348" s="48" t="s">
        <v>1264</v>
      </c>
      <c r="B348" s="48" t="s">
        <v>1705</v>
      </c>
      <c r="C348" s="48" t="s">
        <v>114</v>
      </c>
      <c r="D348" s="59" t="s">
        <v>1265</v>
      </c>
      <c r="E348" s="48" t="s">
        <v>1360</v>
      </c>
      <c r="F348" s="48">
        <v>2</v>
      </c>
      <c r="G348" s="65">
        <v>9.51</v>
      </c>
      <c r="H348" s="65">
        <v>11.62</v>
      </c>
      <c r="I348" s="65">
        <f t="shared" si="38"/>
        <v>23.24</v>
      </c>
      <c r="J348" s="66">
        <v>0</v>
      </c>
      <c r="K348" s="67">
        <f>ROUND(H348*'Leia-me'!$B$35/(1+'Leia-me'!$B$33),2)</f>
        <v>8.94</v>
      </c>
      <c r="L348" s="65">
        <f>K348*(1+'Leia-me'!$B$33)</f>
        <v>10.927361999999999</v>
      </c>
      <c r="M348" s="65">
        <f t="shared" si="39"/>
        <v>21.854723999999997</v>
      </c>
      <c r="N348" s="66">
        <f>IFERROR(M348/'Planilha Detalhada'!$M$698,0)</f>
        <v>1.9474312964875748E-6</v>
      </c>
    </row>
    <row r="349" spans="1:14" ht="36" x14ac:dyDescent="0.25">
      <c r="A349" s="48" t="s">
        <v>1276</v>
      </c>
      <c r="B349" s="48" t="s">
        <v>1689</v>
      </c>
      <c r="C349" s="48" t="s">
        <v>114</v>
      </c>
      <c r="D349" s="59" t="s">
        <v>1690</v>
      </c>
      <c r="E349" s="48" t="s">
        <v>1360</v>
      </c>
      <c r="F349" s="48">
        <v>2</v>
      </c>
      <c r="G349" s="65">
        <v>8.6999999999999993</v>
      </c>
      <c r="H349" s="65">
        <v>10.63</v>
      </c>
      <c r="I349" s="65">
        <f t="shared" si="38"/>
        <v>21.26</v>
      </c>
      <c r="J349" s="66">
        <v>0</v>
      </c>
      <c r="K349" s="67">
        <f>ROUND(H349*'Leia-me'!$B$35/(1+'Leia-me'!$B$33),2)</f>
        <v>8.18</v>
      </c>
      <c r="L349" s="65">
        <f>K349*(1+'Leia-me'!$B$33)</f>
        <v>9.9984139999999986</v>
      </c>
      <c r="M349" s="65">
        <f t="shared" si="39"/>
        <v>19.996827999999997</v>
      </c>
      <c r="N349" s="66">
        <f>IFERROR(M349/'Planilha Detalhada'!$M$698,0)</f>
        <v>1.7818778529382954E-6</v>
      </c>
    </row>
    <row r="350" spans="1:14" ht="36" x14ac:dyDescent="0.25">
      <c r="A350" s="48" t="s">
        <v>1280</v>
      </c>
      <c r="B350" s="48" t="s">
        <v>1691</v>
      </c>
      <c r="C350" s="48" t="s">
        <v>114</v>
      </c>
      <c r="D350" s="59" t="s">
        <v>1224</v>
      </c>
      <c r="E350" s="48" t="s">
        <v>1360</v>
      </c>
      <c r="F350" s="48">
        <v>2</v>
      </c>
      <c r="G350" s="65">
        <v>7.26</v>
      </c>
      <c r="H350" s="65">
        <v>8.8699999999999992</v>
      </c>
      <c r="I350" s="65">
        <f t="shared" si="38"/>
        <v>17.739999999999998</v>
      </c>
      <c r="J350" s="66">
        <v>0</v>
      </c>
      <c r="K350" s="67">
        <f>ROUND(H350*'Leia-me'!$B$35/(1+'Leia-me'!$B$33),2)</f>
        <v>6.83</v>
      </c>
      <c r="L350" s="65">
        <f>K350*(1+'Leia-me'!$B$33)</f>
        <v>8.3483090000000004</v>
      </c>
      <c r="M350" s="65">
        <f t="shared" si="39"/>
        <v>16.696618000000001</v>
      </c>
      <c r="N350" s="66">
        <f>IFERROR(M350/'Planilha Detalhada'!$M$698,0)</f>
        <v>1.4878026571599706E-6</v>
      </c>
    </row>
    <row r="351" spans="1:14" ht="36" x14ac:dyDescent="0.25">
      <c r="A351" s="48" t="s">
        <v>1150</v>
      </c>
      <c r="B351" s="48" t="s">
        <v>1706</v>
      </c>
      <c r="C351" s="48" t="s">
        <v>114</v>
      </c>
      <c r="D351" s="59" t="s">
        <v>1151</v>
      </c>
      <c r="E351" s="48" t="s">
        <v>1360</v>
      </c>
      <c r="F351" s="48">
        <v>3</v>
      </c>
      <c r="G351" s="65">
        <v>26.52</v>
      </c>
      <c r="H351" s="65">
        <v>32.409999999999997</v>
      </c>
      <c r="I351" s="65">
        <f t="shared" si="38"/>
        <v>97.22999999999999</v>
      </c>
      <c r="J351" s="66">
        <v>0</v>
      </c>
      <c r="K351" s="67">
        <f>ROUND(H351*'Leia-me'!$B$35/(1+'Leia-me'!$B$33),2)</f>
        <v>24.94</v>
      </c>
      <c r="L351" s="65">
        <f>K351*(1+'Leia-me'!$B$33)</f>
        <v>30.484162000000001</v>
      </c>
      <c r="M351" s="65">
        <f t="shared" si="39"/>
        <v>91.452486000000007</v>
      </c>
      <c r="N351" s="66">
        <f>IFERROR(M351/'Planilha Detalhada'!$M$698,0)</f>
        <v>8.1491504252349202E-6</v>
      </c>
    </row>
    <row r="352" spans="1:14" ht="24" x14ac:dyDescent="0.25">
      <c r="A352" s="48" t="s">
        <v>1158</v>
      </c>
      <c r="B352" s="48" t="s">
        <v>1664</v>
      </c>
      <c r="C352" s="48" t="s">
        <v>114</v>
      </c>
      <c r="D352" s="59" t="s">
        <v>1159</v>
      </c>
      <c r="E352" s="48" t="s">
        <v>1360</v>
      </c>
      <c r="F352" s="48">
        <v>2</v>
      </c>
      <c r="G352" s="65">
        <v>37.869999999999997</v>
      </c>
      <c r="H352" s="65">
        <v>46.28</v>
      </c>
      <c r="I352" s="65">
        <f t="shared" si="38"/>
        <v>92.56</v>
      </c>
      <c r="J352" s="66">
        <v>0</v>
      </c>
      <c r="K352" s="67">
        <f>ROUND(H352*'Leia-me'!$B$35/(1+'Leia-me'!$B$33),2)</f>
        <v>35.619999999999997</v>
      </c>
      <c r="L352" s="65">
        <f>K352*(1+'Leia-me'!$B$33)</f>
        <v>43.538325999999998</v>
      </c>
      <c r="M352" s="65">
        <f t="shared" si="39"/>
        <v>87.076651999999996</v>
      </c>
      <c r="N352" s="66">
        <f>IFERROR(M352/'Planilha Detalhada'!$M$698,0)</f>
        <v>7.7592284989806956E-6</v>
      </c>
    </row>
    <row r="353" spans="1:14" ht="24" x14ac:dyDescent="0.25">
      <c r="A353" s="48" t="s">
        <v>1263</v>
      </c>
      <c r="B353" s="48" t="s">
        <v>1662</v>
      </c>
      <c r="C353" s="48" t="s">
        <v>114</v>
      </c>
      <c r="D353" s="59" t="s">
        <v>1141</v>
      </c>
      <c r="E353" s="48" t="s">
        <v>1360</v>
      </c>
      <c r="F353" s="48">
        <v>1</v>
      </c>
      <c r="G353" s="65">
        <v>19.739999999999998</v>
      </c>
      <c r="H353" s="65">
        <v>24.12</v>
      </c>
      <c r="I353" s="65">
        <f t="shared" si="38"/>
        <v>24.12</v>
      </c>
      <c r="J353" s="66">
        <v>0</v>
      </c>
      <c r="K353" s="67">
        <f>ROUND(H353*'Leia-me'!$B$35/(1+'Leia-me'!$B$33),2)</f>
        <v>18.559999999999999</v>
      </c>
      <c r="L353" s="65">
        <f>K353*(1+'Leia-me'!$B$33)</f>
        <v>22.685887999999998</v>
      </c>
      <c r="M353" s="65">
        <f t="shared" si="39"/>
        <v>22.685887999999998</v>
      </c>
      <c r="N353" s="66">
        <f>IFERROR(M353/'Planilha Detalhada'!$M$698,0)</f>
        <v>2.0214946791280416E-6</v>
      </c>
    </row>
    <row r="354" spans="1:14" ht="24" x14ac:dyDescent="0.25">
      <c r="A354" s="48" t="s">
        <v>803</v>
      </c>
      <c r="B354" s="48" t="s">
        <v>1707</v>
      </c>
      <c r="C354" s="48" t="s">
        <v>114</v>
      </c>
      <c r="D354" s="59" t="s">
        <v>566</v>
      </c>
      <c r="E354" s="48" t="s">
        <v>1360</v>
      </c>
      <c r="F354" s="48">
        <v>2</v>
      </c>
      <c r="G354" s="65">
        <v>615.4</v>
      </c>
      <c r="H354" s="65">
        <v>752.2</v>
      </c>
      <c r="I354" s="65">
        <f t="shared" si="38"/>
        <v>1504.4</v>
      </c>
      <c r="J354" s="66">
        <v>1E-4</v>
      </c>
      <c r="K354" s="67">
        <f>ROUND(H354*'Leia-me'!$B$35/(1+'Leia-me'!$B$33),2)</f>
        <v>578.87</v>
      </c>
      <c r="L354" s="65">
        <f>K354*(1+'Leia-me'!$B$33)</f>
        <v>707.55280099999993</v>
      </c>
      <c r="M354" s="65">
        <f t="shared" si="39"/>
        <v>1415.1056019999999</v>
      </c>
      <c r="N354" s="66">
        <f>IFERROR(M354/'Planilha Detalhada'!$M$698,0)</f>
        <v>1.2609726561496224E-4</v>
      </c>
    </row>
    <row r="355" spans="1:14" x14ac:dyDescent="0.25">
      <c r="A355" s="47" t="s">
        <v>1708</v>
      </c>
      <c r="B355" s="47"/>
      <c r="C355" s="47"/>
      <c r="D355" s="58" t="s">
        <v>1709</v>
      </c>
      <c r="E355" s="47"/>
      <c r="F355" s="47">
        <v>1</v>
      </c>
      <c r="G355" s="63"/>
      <c r="H355" s="63"/>
      <c r="I355" s="63">
        <f>I356+I357+I358+I359+I360+I361+I362+I363+I364+I365+I366+I367+I368+I369+I370+I371+I372+I373+I374+I375+I376+I377+I378+I379+I380+I381+I382+I383+I384+I385+I386+I387+I388+I389+I390</f>
        <v>44099.720000000008</v>
      </c>
      <c r="J355" s="64">
        <v>3.7000000000000002E-3</v>
      </c>
      <c r="K355" s="63"/>
      <c r="L355" s="63"/>
      <c r="M355" s="63">
        <f>M356+M357+M358+M359+M360+M361+M362+M363+M364+M365+M366+M367+M368+M369+M370+M371+M372+M373+M374+M375+M376+M377+M378+M379+M380+M381+M382+M383+M384+M385+M386+M387+M388+M389+M390</f>
        <v>41482.621524099988</v>
      </c>
      <c r="N355" s="64">
        <f>IFERROR(M355/'Planilha Detalhada'!$M$698,0)</f>
        <v>3.6964344832898107E-3</v>
      </c>
    </row>
    <row r="356" spans="1:14" ht="36" x14ac:dyDescent="0.25">
      <c r="A356" s="48" t="s">
        <v>1048</v>
      </c>
      <c r="B356" s="48" t="s">
        <v>1710</v>
      </c>
      <c r="C356" s="48" t="s">
        <v>114</v>
      </c>
      <c r="D356" s="59" t="s">
        <v>1049</v>
      </c>
      <c r="E356" s="48" t="s">
        <v>1360</v>
      </c>
      <c r="F356" s="48">
        <v>1</v>
      </c>
      <c r="G356" s="65">
        <v>219.23</v>
      </c>
      <c r="H356" s="65">
        <v>267.95999999999998</v>
      </c>
      <c r="I356" s="65">
        <f t="shared" ref="I356:I390" si="40">F356*H356</f>
        <v>267.95999999999998</v>
      </c>
      <c r="J356" s="66">
        <v>0</v>
      </c>
      <c r="K356" s="67">
        <f>ROUND(H356*'Leia-me'!$B$35/(1+'Leia-me'!$B$33),2)</f>
        <v>206.22</v>
      </c>
      <c r="L356" s="65">
        <f>K356*(1+'Leia-me'!$B$33)</f>
        <v>252.06270599999999</v>
      </c>
      <c r="M356" s="65">
        <f t="shared" ref="M356:M390" si="41">F356*L356</f>
        <v>252.06270599999999</v>
      </c>
      <c r="N356" s="66">
        <f>IFERROR(M356/'Planilha Detalhada'!$M$698,0)</f>
        <v>2.2460809953113403E-5</v>
      </c>
    </row>
    <row r="357" spans="1:14" ht="36" x14ac:dyDescent="0.25">
      <c r="A357" s="48" t="s">
        <v>583</v>
      </c>
      <c r="B357" s="48" t="s">
        <v>1711</v>
      </c>
      <c r="C357" s="48" t="s">
        <v>114</v>
      </c>
      <c r="D357" s="59" t="s">
        <v>584</v>
      </c>
      <c r="E357" s="48" t="s">
        <v>1360</v>
      </c>
      <c r="F357" s="48">
        <v>9</v>
      </c>
      <c r="G357" s="65">
        <v>592.02</v>
      </c>
      <c r="H357" s="65">
        <v>723.62</v>
      </c>
      <c r="I357" s="65">
        <f t="shared" si="40"/>
        <v>6512.58</v>
      </c>
      <c r="J357" s="66">
        <v>5.0000000000000001E-4</v>
      </c>
      <c r="K357" s="67">
        <f>ROUND(H357*'Leia-me'!$B$35/(1+'Leia-me'!$B$33),2)</f>
        <v>556.88</v>
      </c>
      <c r="L357" s="65">
        <f>K357*(1+'Leia-me'!$B$33)</f>
        <v>680.67442399999993</v>
      </c>
      <c r="M357" s="65">
        <f t="shared" si="41"/>
        <v>6126.0698159999993</v>
      </c>
      <c r="N357" s="66">
        <f>IFERROR(M357/'Planilha Detalhada'!$M$698,0)</f>
        <v>5.458819834167788E-4</v>
      </c>
    </row>
    <row r="358" spans="1:14" ht="24" x14ac:dyDescent="0.25">
      <c r="A358" s="48" t="s">
        <v>565</v>
      </c>
      <c r="B358" s="48" t="s">
        <v>1707</v>
      </c>
      <c r="C358" s="48" t="s">
        <v>114</v>
      </c>
      <c r="D358" s="59" t="s">
        <v>566</v>
      </c>
      <c r="E358" s="48" t="s">
        <v>1360</v>
      </c>
      <c r="F358" s="48">
        <v>9</v>
      </c>
      <c r="G358" s="65">
        <v>615.4</v>
      </c>
      <c r="H358" s="65">
        <v>752.2</v>
      </c>
      <c r="I358" s="65">
        <f t="shared" si="40"/>
        <v>6769.8</v>
      </c>
      <c r="J358" s="66">
        <v>5.9999999999999995E-4</v>
      </c>
      <c r="K358" s="67">
        <f>ROUND(H358*'Leia-me'!$B$35/(1+'Leia-me'!$B$33),2)</f>
        <v>578.87</v>
      </c>
      <c r="L358" s="65">
        <f>K358*(1+'Leia-me'!$B$33)</f>
        <v>707.55280099999993</v>
      </c>
      <c r="M358" s="65">
        <f t="shared" si="41"/>
        <v>6367.9752089999993</v>
      </c>
      <c r="N358" s="66">
        <f>IFERROR(M358/'Planilha Detalhada'!$M$698,0)</f>
        <v>5.6743769526732999E-4</v>
      </c>
    </row>
    <row r="359" spans="1:14" ht="36" x14ac:dyDescent="0.25">
      <c r="A359" s="48" t="s">
        <v>776</v>
      </c>
      <c r="B359" s="48" t="s">
        <v>1712</v>
      </c>
      <c r="C359" s="48" t="s">
        <v>114</v>
      </c>
      <c r="D359" s="59" t="s">
        <v>777</v>
      </c>
      <c r="E359" s="48" t="s">
        <v>1360</v>
      </c>
      <c r="F359" s="48">
        <v>21</v>
      </c>
      <c r="G359" s="65">
        <v>67.5</v>
      </c>
      <c r="H359" s="65">
        <v>82.5</v>
      </c>
      <c r="I359" s="65">
        <f t="shared" si="40"/>
        <v>1732.5</v>
      </c>
      <c r="J359" s="66">
        <v>1E-4</v>
      </c>
      <c r="K359" s="67">
        <f>ROUND(H359*'Leia-me'!$B$35/(1+'Leia-me'!$B$33),2)</f>
        <v>63.49</v>
      </c>
      <c r="L359" s="65">
        <f>K359*(1+'Leia-me'!$B$33)</f>
        <v>77.603826999999995</v>
      </c>
      <c r="M359" s="65">
        <f t="shared" si="41"/>
        <v>1629.6803669999999</v>
      </c>
      <c r="N359" s="66">
        <f>IFERROR(M359/'Planilha Detalhada'!$M$698,0)</f>
        <v>1.4521759917751221E-4</v>
      </c>
    </row>
    <row r="360" spans="1:14" ht="36" x14ac:dyDescent="0.25">
      <c r="A360" s="48" t="s">
        <v>845</v>
      </c>
      <c r="B360" s="48" t="s">
        <v>1713</v>
      </c>
      <c r="C360" s="48" t="s">
        <v>114</v>
      </c>
      <c r="D360" s="59" t="s">
        <v>846</v>
      </c>
      <c r="E360" s="48" t="s">
        <v>1360</v>
      </c>
      <c r="F360" s="48">
        <v>6</v>
      </c>
      <c r="G360" s="65">
        <v>142.91</v>
      </c>
      <c r="H360" s="65">
        <v>174.67</v>
      </c>
      <c r="I360" s="65">
        <f t="shared" si="40"/>
        <v>1048.02</v>
      </c>
      <c r="J360" s="66">
        <v>1E-4</v>
      </c>
      <c r="K360" s="67">
        <f>ROUND(H360*'Leia-me'!$B$35/(1+'Leia-me'!$B$33),2)</f>
        <v>134.41999999999999</v>
      </c>
      <c r="L360" s="65">
        <f>K360*(1+'Leia-me'!$B$33)</f>
        <v>164.30156599999998</v>
      </c>
      <c r="M360" s="65">
        <f t="shared" si="41"/>
        <v>985.80939599999988</v>
      </c>
      <c r="N360" s="66">
        <f>IFERROR(M360/'Planilha Detalhada'!$M$698,0)</f>
        <v>8.7843528481161006E-5</v>
      </c>
    </row>
    <row r="361" spans="1:14" ht="36" x14ac:dyDescent="0.25">
      <c r="A361" s="48" t="s">
        <v>808</v>
      </c>
      <c r="B361" s="48" t="s">
        <v>1714</v>
      </c>
      <c r="C361" s="48" t="s">
        <v>114</v>
      </c>
      <c r="D361" s="59" t="s">
        <v>809</v>
      </c>
      <c r="E361" s="48" t="s">
        <v>1371</v>
      </c>
      <c r="F361" s="48">
        <v>42.2</v>
      </c>
      <c r="G361" s="65">
        <v>28.45</v>
      </c>
      <c r="H361" s="65">
        <v>34.770000000000003</v>
      </c>
      <c r="I361" s="65">
        <f t="shared" si="40"/>
        <v>1467.2940000000003</v>
      </c>
      <c r="J361" s="66">
        <v>1E-4</v>
      </c>
      <c r="K361" s="67">
        <f>ROUND(H361*'Leia-me'!$B$35/(1+'Leia-me'!$B$33),2)</f>
        <v>26.76</v>
      </c>
      <c r="L361" s="65">
        <f>K361*(1+'Leia-me'!$B$33)</f>
        <v>32.708748</v>
      </c>
      <c r="M361" s="65">
        <f t="shared" si="41"/>
        <v>1380.3091656000001</v>
      </c>
      <c r="N361" s="66">
        <f>IFERROR(M361/'Planilha Detalhada'!$M$698,0)</f>
        <v>1.2299662388406694E-4</v>
      </c>
    </row>
    <row r="362" spans="1:14" ht="36" x14ac:dyDescent="0.25">
      <c r="A362" s="48" t="s">
        <v>792</v>
      </c>
      <c r="B362" s="48" t="s">
        <v>1715</v>
      </c>
      <c r="C362" s="48" t="s">
        <v>114</v>
      </c>
      <c r="D362" s="59" t="s">
        <v>793</v>
      </c>
      <c r="E362" s="48" t="s">
        <v>1371</v>
      </c>
      <c r="F362" s="48">
        <v>36.299999999999997</v>
      </c>
      <c r="G362" s="65">
        <v>35.15</v>
      </c>
      <c r="H362" s="65">
        <v>42.96</v>
      </c>
      <c r="I362" s="65">
        <f t="shared" si="40"/>
        <v>1559.4479999999999</v>
      </c>
      <c r="J362" s="66">
        <v>1E-4</v>
      </c>
      <c r="K362" s="67">
        <f>ROUND(H362*'Leia-me'!$B$35/(1+'Leia-me'!$B$33),2)</f>
        <v>33.06</v>
      </c>
      <c r="L362" s="65">
        <f>K362*(1+'Leia-me'!$B$33)</f>
        <v>40.409238000000002</v>
      </c>
      <c r="M362" s="65">
        <f t="shared" si="41"/>
        <v>1466.8553394</v>
      </c>
      <c r="N362" s="66">
        <f>IFERROR(M362/'Planilha Detalhada'!$M$698,0)</f>
        <v>1.3070858251824474E-4</v>
      </c>
    </row>
    <row r="363" spans="1:14" ht="36" x14ac:dyDescent="0.25">
      <c r="A363" s="48" t="s">
        <v>1042</v>
      </c>
      <c r="B363" s="48" t="s">
        <v>1716</v>
      </c>
      <c r="C363" s="48" t="s">
        <v>114</v>
      </c>
      <c r="D363" s="59" t="s">
        <v>1043</v>
      </c>
      <c r="E363" s="48" t="s">
        <v>1371</v>
      </c>
      <c r="F363" s="48">
        <v>5.3</v>
      </c>
      <c r="G363" s="65">
        <v>43.54</v>
      </c>
      <c r="H363" s="65">
        <v>53.21</v>
      </c>
      <c r="I363" s="65">
        <f t="shared" si="40"/>
        <v>282.01299999999998</v>
      </c>
      <c r="J363" s="66">
        <v>0</v>
      </c>
      <c r="K363" s="67">
        <f>ROUND(H363*'Leia-me'!$B$35/(1+'Leia-me'!$B$33),2)</f>
        <v>40.950000000000003</v>
      </c>
      <c r="L363" s="65">
        <f>K363*(1+'Leia-me'!$B$33)</f>
        <v>50.053184999999999</v>
      </c>
      <c r="M363" s="65">
        <f t="shared" si="41"/>
        <v>265.2818805</v>
      </c>
      <c r="N363" s="66">
        <f>IFERROR(M363/'Planilha Detalhada'!$M$698,0)</f>
        <v>2.3638744487314363E-5</v>
      </c>
    </row>
    <row r="364" spans="1:14" ht="36" x14ac:dyDescent="0.25">
      <c r="A364" s="48" t="s">
        <v>420</v>
      </c>
      <c r="B364" s="48" t="s">
        <v>1717</v>
      </c>
      <c r="C364" s="48" t="s">
        <v>114</v>
      </c>
      <c r="D364" s="59" t="s">
        <v>421</v>
      </c>
      <c r="E364" s="48" t="s">
        <v>1371</v>
      </c>
      <c r="F364" s="48">
        <v>227.2</v>
      </c>
      <c r="G364" s="65">
        <v>48.97</v>
      </c>
      <c r="H364" s="65">
        <v>59.85</v>
      </c>
      <c r="I364" s="65">
        <f t="shared" si="40"/>
        <v>13597.92</v>
      </c>
      <c r="J364" s="66">
        <v>1.1000000000000001E-3</v>
      </c>
      <c r="K364" s="67">
        <f>ROUND(H364*'Leia-me'!$B$35/(1+'Leia-me'!$B$33),2)</f>
        <v>46.06</v>
      </c>
      <c r="L364" s="65">
        <f>K364*(1+'Leia-me'!$B$33)</f>
        <v>56.299137999999999</v>
      </c>
      <c r="M364" s="65">
        <f t="shared" si="41"/>
        <v>12791.164153599999</v>
      </c>
      <c r="N364" s="66">
        <f>IFERROR(M364/'Planilha Detalhada'!$M$698,0)</f>
        <v>1.1397953774767706E-3</v>
      </c>
    </row>
    <row r="365" spans="1:14" ht="24" x14ac:dyDescent="0.25">
      <c r="A365" s="48" t="s">
        <v>794</v>
      </c>
      <c r="B365" s="48" t="s">
        <v>1718</v>
      </c>
      <c r="C365" s="48" t="s">
        <v>114</v>
      </c>
      <c r="D365" s="59" t="s">
        <v>795</v>
      </c>
      <c r="E365" s="48" t="s">
        <v>1371</v>
      </c>
      <c r="F365" s="48">
        <v>11.5</v>
      </c>
      <c r="G365" s="65">
        <v>110.54</v>
      </c>
      <c r="H365" s="65">
        <v>135.11000000000001</v>
      </c>
      <c r="I365" s="65">
        <f t="shared" si="40"/>
        <v>1553.7650000000001</v>
      </c>
      <c r="J365" s="66">
        <v>1E-4</v>
      </c>
      <c r="K365" s="67">
        <f>ROUND(H365*'Leia-me'!$B$35/(1+'Leia-me'!$B$33),2)</f>
        <v>103.98</v>
      </c>
      <c r="L365" s="65">
        <f>K365*(1+'Leia-me'!$B$33)</f>
        <v>127.09475399999999</v>
      </c>
      <c r="M365" s="65">
        <f t="shared" si="41"/>
        <v>1461.589671</v>
      </c>
      <c r="N365" s="66">
        <f>IFERROR(M365/'Planilha Detalhada'!$M$698,0)</f>
        <v>1.3023936920586953E-4</v>
      </c>
    </row>
    <row r="366" spans="1:14" ht="24" x14ac:dyDescent="0.25">
      <c r="A366" s="48" t="s">
        <v>955</v>
      </c>
      <c r="B366" s="48" t="s">
        <v>1719</v>
      </c>
      <c r="C366" s="48" t="s">
        <v>114</v>
      </c>
      <c r="D366" s="59" t="s">
        <v>956</v>
      </c>
      <c r="E366" s="48" t="s">
        <v>1360</v>
      </c>
      <c r="F366" s="48">
        <v>6</v>
      </c>
      <c r="G366" s="65">
        <v>77.790000000000006</v>
      </c>
      <c r="H366" s="65">
        <v>95.08</v>
      </c>
      <c r="I366" s="65">
        <f t="shared" si="40"/>
        <v>570.48</v>
      </c>
      <c r="J366" s="66">
        <v>0</v>
      </c>
      <c r="K366" s="67">
        <f>ROUND(H366*'Leia-me'!$B$35/(1+'Leia-me'!$B$33),2)</f>
        <v>73.17</v>
      </c>
      <c r="L366" s="65">
        <f>K366*(1+'Leia-me'!$B$33)</f>
        <v>89.435690999999991</v>
      </c>
      <c r="M366" s="65">
        <f t="shared" si="41"/>
        <v>536.61414599999989</v>
      </c>
      <c r="N366" s="66">
        <f>IFERROR(M366/'Planilha Detalhada'!$M$698,0)</f>
        <v>4.7816626833555647E-5</v>
      </c>
    </row>
    <row r="367" spans="1:14" ht="36" x14ac:dyDescent="0.25">
      <c r="A367" s="48" t="s">
        <v>959</v>
      </c>
      <c r="B367" s="48" t="s">
        <v>1720</v>
      </c>
      <c r="C367" s="48" t="s">
        <v>114</v>
      </c>
      <c r="D367" s="59" t="s">
        <v>1721</v>
      </c>
      <c r="E367" s="48" t="s">
        <v>1360</v>
      </c>
      <c r="F367" s="48">
        <v>14</v>
      </c>
      <c r="G367" s="65">
        <v>33.21</v>
      </c>
      <c r="H367" s="65">
        <v>40.590000000000003</v>
      </c>
      <c r="I367" s="65">
        <f t="shared" si="40"/>
        <v>568.26</v>
      </c>
      <c r="J367" s="66">
        <v>0</v>
      </c>
      <c r="K367" s="67">
        <f>ROUND(H367*'Leia-me'!$B$35/(1+'Leia-me'!$B$33),2)</f>
        <v>31.24</v>
      </c>
      <c r="L367" s="65">
        <f>K367*(1+'Leia-me'!$B$33)</f>
        <v>38.184652</v>
      </c>
      <c r="M367" s="65">
        <f t="shared" si="41"/>
        <v>534.58512799999994</v>
      </c>
      <c r="N367" s="66">
        <f>IFERROR(M367/'Planilha Detalhada'!$M$698,0)</f>
        <v>4.7635825046521567E-5</v>
      </c>
    </row>
    <row r="368" spans="1:14" ht="36" x14ac:dyDescent="0.25">
      <c r="A368" s="48" t="s">
        <v>1187</v>
      </c>
      <c r="B368" s="48" t="s">
        <v>1722</v>
      </c>
      <c r="C368" s="48" t="s">
        <v>114</v>
      </c>
      <c r="D368" s="59" t="s">
        <v>1723</v>
      </c>
      <c r="E368" s="48" t="s">
        <v>1360</v>
      </c>
      <c r="F368" s="48">
        <v>2</v>
      </c>
      <c r="G368" s="65">
        <v>27.7</v>
      </c>
      <c r="H368" s="65">
        <v>33.85</v>
      </c>
      <c r="I368" s="65">
        <f t="shared" si="40"/>
        <v>67.7</v>
      </c>
      <c r="J368" s="66">
        <v>0</v>
      </c>
      <c r="K368" s="67">
        <f>ROUND(H368*'Leia-me'!$B$35/(1+'Leia-me'!$B$33),2)</f>
        <v>26.05</v>
      </c>
      <c r="L368" s="65">
        <f>K368*(1+'Leia-me'!$B$33)</f>
        <v>31.840914999999999</v>
      </c>
      <c r="M368" s="65">
        <f t="shared" si="41"/>
        <v>63.681829999999998</v>
      </c>
      <c r="N368" s="66">
        <f>IFERROR(M368/'Planilha Detalhada'!$M$698,0)</f>
        <v>5.674562111129902E-6</v>
      </c>
    </row>
    <row r="369" spans="1:14" ht="36" x14ac:dyDescent="0.25">
      <c r="A369" s="48" t="s">
        <v>971</v>
      </c>
      <c r="B369" s="48" t="s">
        <v>1724</v>
      </c>
      <c r="C369" s="48" t="s">
        <v>114</v>
      </c>
      <c r="D369" s="59" t="s">
        <v>1725</v>
      </c>
      <c r="E369" s="48" t="s">
        <v>1360</v>
      </c>
      <c r="F369" s="48">
        <v>23</v>
      </c>
      <c r="G369" s="65">
        <v>18.86</v>
      </c>
      <c r="H369" s="65">
        <v>23.05</v>
      </c>
      <c r="I369" s="65">
        <f t="shared" si="40"/>
        <v>530.15</v>
      </c>
      <c r="J369" s="66">
        <v>0</v>
      </c>
      <c r="K369" s="67">
        <f>ROUND(H369*'Leia-me'!$B$35/(1+'Leia-me'!$B$33),2)</f>
        <v>17.739999999999998</v>
      </c>
      <c r="L369" s="65">
        <f>K369*(1+'Leia-me'!$B$33)</f>
        <v>21.683601999999997</v>
      </c>
      <c r="M369" s="65">
        <f t="shared" si="41"/>
        <v>498.72284599999995</v>
      </c>
      <c r="N369" s="66">
        <f>IFERROR(M369/'Planilha Detalhada'!$M$698,0)</f>
        <v>4.4440207919063769E-5</v>
      </c>
    </row>
    <row r="370" spans="1:14" ht="36" x14ac:dyDescent="0.25">
      <c r="A370" s="48" t="s">
        <v>1050</v>
      </c>
      <c r="B370" s="48" t="s">
        <v>1726</v>
      </c>
      <c r="C370" s="48" t="s">
        <v>114</v>
      </c>
      <c r="D370" s="59" t="s">
        <v>1727</v>
      </c>
      <c r="E370" s="48" t="s">
        <v>1360</v>
      </c>
      <c r="F370" s="48">
        <v>16</v>
      </c>
      <c r="G370" s="65">
        <v>13.56</v>
      </c>
      <c r="H370" s="65">
        <v>16.57</v>
      </c>
      <c r="I370" s="65">
        <f t="shared" si="40"/>
        <v>265.12</v>
      </c>
      <c r="J370" s="66">
        <v>0</v>
      </c>
      <c r="K370" s="67">
        <f>ROUND(H370*'Leia-me'!$B$35/(1+'Leia-me'!$B$33),2)</f>
        <v>12.75</v>
      </c>
      <c r="L370" s="65">
        <f>K370*(1+'Leia-me'!$B$33)</f>
        <v>15.584325</v>
      </c>
      <c r="M370" s="65">
        <f t="shared" si="41"/>
        <v>249.3492</v>
      </c>
      <c r="N370" s="66">
        <f>IFERROR(M370/'Planilha Detalhada'!$M$698,0)</f>
        <v>2.2219014792140117E-5</v>
      </c>
    </row>
    <row r="371" spans="1:14" ht="36" x14ac:dyDescent="0.25">
      <c r="A371" s="48" t="s">
        <v>837</v>
      </c>
      <c r="B371" s="48" t="s">
        <v>1728</v>
      </c>
      <c r="C371" s="48" t="s">
        <v>114</v>
      </c>
      <c r="D371" s="59" t="s">
        <v>1729</v>
      </c>
      <c r="E371" s="48" t="s">
        <v>1360</v>
      </c>
      <c r="F371" s="48">
        <v>28</v>
      </c>
      <c r="G371" s="65">
        <v>32.29</v>
      </c>
      <c r="H371" s="65">
        <v>39.46</v>
      </c>
      <c r="I371" s="65">
        <f t="shared" si="40"/>
        <v>1104.8800000000001</v>
      </c>
      <c r="J371" s="66">
        <v>1E-4</v>
      </c>
      <c r="K371" s="67">
        <f>ROUND(H371*'Leia-me'!$B$35/(1+'Leia-me'!$B$33),2)</f>
        <v>30.37</v>
      </c>
      <c r="L371" s="65">
        <f>K371*(1+'Leia-me'!$B$33)</f>
        <v>37.121251000000001</v>
      </c>
      <c r="M371" s="65">
        <f t="shared" si="41"/>
        <v>1039.3950279999999</v>
      </c>
      <c r="N371" s="66">
        <f>IFERROR(M371/'Planilha Detalhada'!$M$698,0)</f>
        <v>9.2618438326687582E-5</v>
      </c>
    </row>
    <row r="372" spans="1:14" ht="36" x14ac:dyDescent="0.25">
      <c r="A372" s="48" t="s">
        <v>1191</v>
      </c>
      <c r="B372" s="48" t="s">
        <v>1730</v>
      </c>
      <c r="C372" s="48" t="s">
        <v>114</v>
      </c>
      <c r="D372" s="59" t="s">
        <v>1731</v>
      </c>
      <c r="E372" s="48" t="s">
        <v>1360</v>
      </c>
      <c r="F372" s="48">
        <v>3</v>
      </c>
      <c r="G372" s="65">
        <v>18.059999999999999</v>
      </c>
      <c r="H372" s="65">
        <v>22.07</v>
      </c>
      <c r="I372" s="65">
        <f t="shared" si="40"/>
        <v>66.210000000000008</v>
      </c>
      <c r="J372" s="66">
        <v>0</v>
      </c>
      <c r="K372" s="67">
        <f>ROUND(H372*'Leia-me'!$B$35/(1+'Leia-me'!$B$33),2)</f>
        <v>16.98</v>
      </c>
      <c r="L372" s="65">
        <f>K372*(1+'Leia-me'!$B$33)</f>
        <v>20.754653999999999</v>
      </c>
      <c r="M372" s="65">
        <f t="shared" si="41"/>
        <v>62.263961999999992</v>
      </c>
      <c r="N372" s="66">
        <f>IFERROR(M372/'Planilha Detalhada'!$M$698,0)</f>
        <v>5.5482186936843988E-6</v>
      </c>
    </row>
    <row r="373" spans="1:14" ht="36" x14ac:dyDescent="0.25">
      <c r="A373" s="48" t="s">
        <v>947</v>
      </c>
      <c r="B373" s="48" t="s">
        <v>1732</v>
      </c>
      <c r="C373" s="48" t="s">
        <v>114</v>
      </c>
      <c r="D373" s="59" t="s">
        <v>1733</v>
      </c>
      <c r="E373" s="48" t="s">
        <v>1360</v>
      </c>
      <c r="F373" s="48">
        <v>36</v>
      </c>
      <c r="G373" s="65">
        <v>13.31</v>
      </c>
      <c r="H373" s="65">
        <v>16.260000000000002</v>
      </c>
      <c r="I373" s="65">
        <f t="shared" si="40"/>
        <v>585.36</v>
      </c>
      <c r="J373" s="66">
        <v>0</v>
      </c>
      <c r="K373" s="67">
        <f>ROUND(H373*'Leia-me'!$B$35/(1+'Leia-me'!$B$33),2)</f>
        <v>12.51</v>
      </c>
      <c r="L373" s="65">
        <f>K373*(1+'Leia-me'!$B$33)</f>
        <v>15.290972999999999</v>
      </c>
      <c r="M373" s="65">
        <f t="shared" si="41"/>
        <v>550.47502799999995</v>
      </c>
      <c r="N373" s="66">
        <f>IFERROR(M373/'Planilha Detalhada'!$M$698,0)</f>
        <v>4.9051742655824616E-5</v>
      </c>
    </row>
    <row r="374" spans="1:14" ht="36" x14ac:dyDescent="0.25">
      <c r="A374" s="48" t="s">
        <v>843</v>
      </c>
      <c r="B374" s="48" t="s">
        <v>1734</v>
      </c>
      <c r="C374" s="48" t="s">
        <v>114</v>
      </c>
      <c r="D374" s="59" t="s">
        <v>1735</v>
      </c>
      <c r="E374" s="48" t="s">
        <v>1360</v>
      </c>
      <c r="F374" s="48">
        <v>18</v>
      </c>
      <c r="G374" s="65">
        <v>48.74</v>
      </c>
      <c r="H374" s="65">
        <v>59.57</v>
      </c>
      <c r="I374" s="65">
        <f t="shared" si="40"/>
        <v>1072.26</v>
      </c>
      <c r="J374" s="66">
        <v>1E-4</v>
      </c>
      <c r="K374" s="67">
        <f>ROUND(H374*'Leia-me'!$B$35/(1+'Leia-me'!$B$33),2)</f>
        <v>45.84</v>
      </c>
      <c r="L374" s="65">
        <f>K374*(1+'Leia-me'!$B$33)</f>
        <v>56.030231999999998</v>
      </c>
      <c r="M374" s="65">
        <f t="shared" si="41"/>
        <v>1008.544176</v>
      </c>
      <c r="N374" s="66">
        <f>IFERROR(M374/'Planilha Detalhada'!$M$698,0)</f>
        <v>8.9869379829856142E-5</v>
      </c>
    </row>
    <row r="375" spans="1:14" ht="36" x14ac:dyDescent="0.25">
      <c r="A375" s="48" t="s">
        <v>1216</v>
      </c>
      <c r="B375" s="48" t="s">
        <v>1736</v>
      </c>
      <c r="C375" s="48" t="s">
        <v>114</v>
      </c>
      <c r="D375" s="59" t="s">
        <v>1737</v>
      </c>
      <c r="E375" s="48" t="s">
        <v>1360</v>
      </c>
      <c r="F375" s="48">
        <v>1</v>
      </c>
      <c r="G375" s="65">
        <v>45.3</v>
      </c>
      <c r="H375" s="65">
        <v>55.37</v>
      </c>
      <c r="I375" s="65">
        <f t="shared" si="40"/>
        <v>55.37</v>
      </c>
      <c r="J375" s="66">
        <v>0</v>
      </c>
      <c r="K375" s="67">
        <f>ROUND(H375*'Leia-me'!$B$35/(1+'Leia-me'!$B$33),2)</f>
        <v>42.61</v>
      </c>
      <c r="L375" s="65">
        <f>K375*(1+'Leia-me'!$B$33)</f>
        <v>52.082203</v>
      </c>
      <c r="M375" s="65">
        <f t="shared" si="41"/>
        <v>52.082203</v>
      </c>
      <c r="N375" s="66">
        <f>IFERROR(M375/'Planilha Detalhada'!$M$698,0)</f>
        <v>4.6409422563386784E-6</v>
      </c>
    </row>
    <row r="376" spans="1:14" ht="36" x14ac:dyDescent="0.25">
      <c r="A376" s="48" t="s">
        <v>1248</v>
      </c>
      <c r="B376" s="48" t="s">
        <v>1738</v>
      </c>
      <c r="C376" s="48" t="s">
        <v>114</v>
      </c>
      <c r="D376" s="59" t="s">
        <v>1739</v>
      </c>
      <c r="E376" s="48" t="s">
        <v>1360</v>
      </c>
      <c r="F376" s="48">
        <v>1</v>
      </c>
      <c r="G376" s="65">
        <v>27.31</v>
      </c>
      <c r="H376" s="65">
        <v>33.380000000000003</v>
      </c>
      <c r="I376" s="65">
        <f t="shared" si="40"/>
        <v>33.380000000000003</v>
      </c>
      <c r="J376" s="66">
        <v>0</v>
      </c>
      <c r="K376" s="67">
        <f>ROUND(H376*'Leia-me'!$B$35/(1+'Leia-me'!$B$33),2)</f>
        <v>25.69</v>
      </c>
      <c r="L376" s="65">
        <f>K376*(1+'Leia-me'!$B$33)</f>
        <v>31.400887000000001</v>
      </c>
      <c r="M376" s="65">
        <f t="shared" si="41"/>
        <v>31.400887000000001</v>
      </c>
      <c r="N376" s="66">
        <f>IFERROR(M376/'Planilha Detalhada'!$M$698,0)</f>
        <v>2.7980710294611745E-6</v>
      </c>
    </row>
    <row r="377" spans="1:14" ht="36" x14ac:dyDescent="0.25">
      <c r="A377" s="48" t="s">
        <v>903</v>
      </c>
      <c r="B377" s="48" t="s">
        <v>1740</v>
      </c>
      <c r="C377" s="48" t="s">
        <v>114</v>
      </c>
      <c r="D377" s="59" t="s">
        <v>1741</v>
      </c>
      <c r="E377" s="48" t="s">
        <v>1360</v>
      </c>
      <c r="F377" s="48">
        <v>36</v>
      </c>
      <c r="G377" s="65">
        <v>16.5</v>
      </c>
      <c r="H377" s="65">
        <v>20.16</v>
      </c>
      <c r="I377" s="65">
        <f t="shared" si="40"/>
        <v>725.76</v>
      </c>
      <c r="J377" s="66">
        <v>1E-4</v>
      </c>
      <c r="K377" s="67">
        <f>ROUND(H377*'Leia-me'!$B$35/(1+'Leia-me'!$B$33),2)</f>
        <v>15.51</v>
      </c>
      <c r="L377" s="65">
        <f>K377*(1+'Leia-me'!$B$33)</f>
        <v>18.957872999999999</v>
      </c>
      <c r="M377" s="65">
        <f t="shared" si="41"/>
        <v>682.483428</v>
      </c>
      <c r="N377" s="66">
        <f>IFERROR(M377/'Planilha Detalhada'!$M$698,0)</f>
        <v>6.0814750486957624E-5</v>
      </c>
    </row>
    <row r="378" spans="1:14" ht="36" x14ac:dyDescent="0.25">
      <c r="A378" s="48" t="s">
        <v>801</v>
      </c>
      <c r="B378" s="48" t="s">
        <v>1742</v>
      </c>
      <c r="C378" s="48" t="s">
        <v>114</v>
      </c>
      <c r="D378" s="59" t="s">
        <v>1743</v>
      </c>
      <c r="E378" s="48" t="s">
        <v>1360</v>
      </c>
      <c r="F378" s="48">
        <v>21</v>
      </c>
      <c r="G378" s="65">
        <v>58.81</v>
      </c>
      <c r="H378" s="65">
        <v>71.88</v>
      </c>
      <c r="I378" s="65">
        <f t="shared" si="40"/>
        <v>1509.48</v>
      </c>
      <c r="J378" s="66">
        <v>1E-4</v>
      </c>
      <c r="K378" s="67">
        <f>ROUND(H378*'Leia-me'!$B$35/(1+'Leia-me'!$B$33),2)</f>
        <v>55.32</v>
      </c>
      <c r="L378" s="65">
        <f>K378*(1+'Leia-me'!$B$33)</f>
        <v>67.61763599999999</v>
      </c>
      <c r="M378" s="65">
        <f t="shared" si="41"/>
        <v>1419.9703559999998</v>
      </c>
      <c r="N378" s="66">
        <f>IFERROR(M378/'Planilha Detalhada'!$M$698,0)</f>
        <v>1.2653075423688732E-4</v>
      </c>
    </row>
    <row r="379" spans="1:14" ht="48" x14ac:dyDescent="0.25">
      <c r="A379" s="48" t="s">
        <v>833</v>
      </c>
      <c r="B379" s="48" t="s">
        <v>1744</v>
      </c>
      <c r="C379" s="48" t="s">
        <v>114</v>
      </c>
      <c r="D379" s="59" t="s">
        <v>1745</v>
      </c>
      <c r="E379" s="48" t="s">
        <v>1360</v>
      </c>
      <c r="F379" s="48">
        <v>19</v>
      </c>
      <c r="G379" s="65">
        <v>49.37</v>
      </c>
      <c r="H379" s="65">
        <v>60.34</v>
      </c>
      <c r="I379" s="65">
        <f t="shared" si="40"/>
        <v>1146.46</v>
      </c>
      <c r="J379" s="66">
        <v>1E-4</v>
      </c>
      <c r="K379" s="67">
        <f>ROUND(H379*'Leia-me'!$B$35/(1+'Leia-me'!$B$33),2)</f>
        <v>46.44</v>
      </c>
      <c r="L379" s="65">
        <f>K379*(1+'Leia-me'!$B$33)</f>
        <v>56.763611999999995</v>
      </c>
      <c r="M379" s="65">
        <f t="shared" si="41"/>
        <v>1078.5086279999998</v>
      </c>
      <c r="N379" s="66">
        <f>IFERROR(M379/'Planilha Detalhada'!$M$698,0)</f>
        <v>9.610377398035661E-5</v>
      </c>
    </row>
    <row r="380" spans="1:14" ht="36" x14ac:dyDescent="0.25">
      <c r="A380" s="48" t="s">
        <v>1204</v>
      </c>
      <c r="B380" s="48" t="s">
        <v>1746</v>
      </c>
      <c r="C380" s="48" t="s">
        <v>114</v>
      </c>
      <c r="D380" s="59" t="s">
        <v>1747</v>
      </c>
      <c r="E380" s="48" t="s">
        <v>1360</v>
      </c>
      <c r="F380" s="48">
        <v>1</v>
      </c>
      <c r="G380" s="65">
        <v>47.01</v>
      </c>
      <c r="H380" s="65">
        <v>57.46</v>
      </c>
      <c r="I380" s="65">
        <f t="shared" si="40"/>
        <v>57.46</v>
      </c>
      <c r="J380" s="66">
        <v>0</v>
      </c>
      <c r="K380" s="67">
        <f>ROUND(H380*'Leia-me'!$B$35/(1+'Leia-me'!$B$33),2)</f>
        <v>44.22</v>
      </c>
      <c r="L380" s="65">
        <f>K380*(1+'Leia-me'!$B$33)</f>
        <v>54.050106</v>
      </c>
      <c r="M380" s="65">
        <f t="shared" si="41"/>
        <v>54.050106</v>
      </c>
      <c r="N380" s="66">
        <f>IFERROR(M380/'Planilha Detalhada'!$M$698,0)</f>
        <v>4.8162982064139014E-6</v>
      </c>
    </row>
    <row r="381" spans="1:14" ht="36" x14ac:dyDescent="0.25">
      <c r="A381" s="48" t="s">
        <v>1083</v>
      </c>
      <c r="B381" s="48" t="s">
        <v>1748</v>
      </c>
      <c r="C381" s="48" t="s">
        <v>114</v>
      </c>
      <c r="D381" s="59" t="s">
        <v>1749</v>
      </c>
      <c r="E381" s="48" t="s">
        <v>1360</v>
      </c>
      <c r="F381" s="48">
        <v>8</v>
      </c>
      <c r="G381" s="65">
        <v>19.149999999999999</v>
      </c>
      <c r="H381" s="65">
        <v>23.4</v>
      </c>
      <c r="I381" s="65">
        <f t="shared" si="40"/>
        <v>187.2</v>
      </c>
      <c r="J381" s="66">
        <v>0</v>
      </c>
      <c r="K381" s="67">
        <f>ROUND(H381*'Leia-me'!$B$35/(1+'Leia-me'!$B$33),2)</f>
        <v>18.010000000000002</v>
      </c>
      <c r="L381" s="65">
        <f>K381*(1+'Leia-me'!$B$33)</f>
        <v>22.013623000000003</v>
      </c>
      <c r="M381" s="65">
        <f t="shared" si="41"/>
        <v>176.10898400000002</v>
      </c>
      <c r="N381" s="66">
        <f>IFERROR(M381/'Planilha Detalhada'!$M$698,0)</f>
        <v>1.5692723780644845E-5</v>
      </c>
    </row>
    <row r="382" spans="1:14" ht="36" x14ac:dyDescent="0.25">
      <c r="A382" s="48" t="s">
        <v>1154</v>
      </c>
      <c r="B382" s="48" t="s">
        <v>1750</v>
      </c>
      <c r="C382" s="48" t="s">
        <v>114</v>
      </c>
      <c r="D382" s="59" t="s">
        <v>1751</v>
      </c>
      <c r="E382" s="48" t="s">
        <v>1360</v>
      </c>
      <c r="F382" s="48">
        <v>2</v>
      </c>
      <c r="G382" s="65">
        <v>38.83</v>
      </c>
      <c r="H382" s="65">
        <v>47.46</v>
      </c>
      <c r="I382" s="65">
        <f t="shared" si="40"/>
        <v>94.92</v>
      </c>
      <c r="J382" s="66">
        <v>0</v>
      </c>
      <c r="K382" s="67">
        <f>ROUND(H382*'Leia-me'!$B$35/(1+'Leia-me'!$B$33),2)</f>
        <v>36.520000000000003</v>
      </c>
      <c r="L382" s="65">
        <f>K382*(1+'Leia-me'!$B$33)</f>
        <v>44.638396</v>
      </c>
      <c r="M382" s="65">
        <f t="shared" si="41"/>
        <v>89.276792</v>
      </c>
      <c r="N382" s="66">
        <f>IFERROR(M382/'Planilha Detalhada'!$M$698,0)</f>
        <v>7.9552786294995785E-6</v>
      </c>
    </row>
    <row r="383" spans="1:14" ht="36" x14ac:dyDescent="0.25">
      <c r="A383" s="48" t="s">
        <v>1166</v>
      </c>
      <c r="B383" s="48" t="s">
        <v>1752</v>
      </c>
      <c r="C383" s="48" t="s">
        <v>114</v>
      </c>
      <c r="D383" s="59" t="s">
        <v>1753</v>
      </c>
      <c r="E383" s="48" t="s">
        <v>1360</v>
      </c>
      <c r="F383" s="48">
        <v>3</v>
      </c>
      <c r="G383" s="65">
        <v>23.76</v>
      </c>
      <c r="H383" s="65">
        <v>29.04</v>
      </c>
      <c r="I383" s="65">
        <f t="shared" si="40"/>
        <v>87.12</v>
      </c>
      <c r="J383" s="66">
        <v>0</v>
      </c>
      <c r="K383" s="67">
        <f>ROUND(H383*'Leia-me'!$B$35/(1+'Leia-me'!$B$33),2)</f>
        <v>22.35</v>
      </c>
      <c r="L383" s="65">
        <f>K383*(1+'Leia-me'!$B$33)</f>
        <v>27.318405000000002</v>
      </c>
      <c r="M383" s="65">
        <f t="shared" si="41"/>
        <v>81.95521500000001</v>
      </c>
      <c r="N383" s="66">
        <f>IFERROR(M383/'Planilha Detalhada'!$M$698,0)</f>
        <v>7.3028673618284063E-6</v>
      </c>
    </row>
    <row r="384" spans="1:14" ht="36" x14ac:dyDescent="0.25">
      <c r="A384" s="48" t="s">
        <v>1236</v>
      </c>
      <c r="B384" s="48" t="s">
        <v>1754</v>
      </c>
      <c r="C384" s="48" t="s">
        <v>114</v>
      </c>
      <c r="D384" s="59" t="s">
        <v>1237</v>
      </c>
      <c r="E384" s="48" t="s">
        <v>1360</v>
      </c>
      <c r="F384" s="48">
        <v>1</v>
      </c>
      <c r="G384" s="65">
        <v>34.549999999999997</v>
      </c>
      <c r="H384" s="65">
        <v>42.23</v>
      </c>
      <c r="I384" s="65">
        <f t="shared" si="40"/>
        <v>42.23</v>
      </c>
      <c r="J384" s="66">
        <v>0</v>
      </c>
      <c r="K384" s="67">
        <f>ROUND(H384*'Leia-me'!$B$35/(1+'Leia-me'!$B$33),2)</f>
        <v>32.5</v>
      </c>
      <c r="L384" s="65">
        <f>K384*(1+'Leia-me'!$B$33)</f>
        <v>39.72475</v>
      </c>
      <c r="M384" s="65">
        <f t="shared" si="41"/>
        <v>39.72475</v>
      </c>
      <c r="N384" s="66">
        <f>IFERROR(M384/'Planilha Detalhada'!$M$698,0)</f>
        <v>3.5397940232576166E-6</v>
      </c>
    </row>
    <row r="385" spans="1:14" x14ac:dyDescent="0.25">
      <c r="A385" s="48" t="s">
        <v>1081</v>
      </c>
      <c r="B385" s="48" t="s">
        <v>1755</v>
      </c>
      <c r="C385" s="48" t="s">
        <v>174</v>
      </c>
      <c r="D385" s="59" t="s">
        <v>1082</v>
      </c>
      <c r="E385" s="48" t="s">
        <v>1360</v>
      </c>
      <c r="F385" s="48">
        <v>4</v>
      </c>
      <c r="G385" s="65">
        <v>38.299999999999997</v>
      </c>
      <c r="H385" s="65">
        <v>46.81</v>
      </c>
      <c r="I385" s="65">
        <f t="shared" si="40"/>
        <v>187.24</v>
      </c>
      <c r="J385" s="66">
        <v>0</v>
      </c>
      <c r="K385" s="67">
        <f>ROUND(H385*'Leia-me'!$B$35/(1+'Leia-me'!$B$33),2)</f>
        <v>36.020000000000003</v>
      </c>
      <c r="L385" s="65">
        <f>K385*(1+'Leia-me'!$B$33)</f>
        <v>44.027246000000005</v>
      </c>
      <c r="M385" s="65">
        <f t="shared" si="41"/>
        <v>176.10898400000002</v>
      </c>
      <c r="N385" s="66">
        <f>IFERROR(M385/'Planilha Detalhada'!$M$698,0)</f>
        <v>1.5692723780644845E-5</v>
      </c>
    </row>
    <row r="386" spans="1:14" ht="36" x14ac:dyDescent="0.25">
      <c r="A386" s="48" t="s">
        <v>1225</v>
      </c>
      <c r="B386" s="48" t="s">
        <v>1756</v>
      </c>
      <c r="C386" s="48" t="s">
        <v>114</v>
      </c>
      <c r="D386" s="59" t="s">
        <v>1181</v>
      </c>
      <c r="E386" s="48" t="s">
        <v>1360</v>
      </c>
      <c r="F386" s="48">
        <v>2</v>
      </c>
      <c r="G386" s="65">
        <v>20.68</v>
      </c>
      <c r="H386" s="65">
        <v>25.27</v>
      </c>
      <c r="I386" s="65">
        <f t="shared" si="40"/>
        <v>50.54</v>
      </c>
      <c r="J386" s="66">
        <v>0</v>
      </c>
      <c r="K386" s="67">
        <f>ROUND(H386*'Leia-me'!$B$35/(1+'Leia-me'!$B$33),2)</f>
        <v>19.45</v>
      </c>
      <c r="L386" s="65">
        <f>K386*(1+'Leia-me'!$B$33)</f>
        <v>23.773734999999999</v>
      </c>
      <c r="M386" s="65">
        <f t="shared" si="41"/>
        <v>47.547469999999997</v>
      </c>
      <c r="N386" s="66">
        <f>IFERROR(M386/'Planilha Detalhada'!$M$698,0)</f>
        <v>4.2368611539914242E-6</v>
      </c>
    </row>
    <row r="387" spans="1:14" ht="36" x14ac:dyDescent="0.25">
      <c r="A387" s="48" t="s">
        <v>1196</v>
      </c>
      <c r="B387" s="48" t="s">
        <v>1757</v>
      </c>
      <c r="C387" s="48" t="s">
        <v>114</v>
      </c>
      <c r="D387" s="59" t="s">
        <v>1758</v>
      </c>
      <c r="E387" s="48" t="s">
        <v>1360</v>
      </c>
      <c r="F387" s="48">
        <v>1</v>
      </c>
      <c r="G387" s="65">
        <v>50.02</v>
      </c>
      <c r="H387" s="65">
        <v>61.13</v>
      </c>
      <c r="I387" s="65">
        <f t="shared" si="40"/>
        <v>61.13</v>
      </c>
      <c r="J387" s="66">
        <v>0</v>
      </c>
      <c r="K387" s="67">
        <f>ROUND(H387*'Leia-me'!$B$35/(1+'Leia-me'!$B$33),2)</f>
        <v>47.04</v>
      </c>
      <c r="L387" s="65">
        <f>K387*(1+'Leia-me'!$B$33)</f>
        <v>57.496991999999999</v>
      </c>
      <c r="M387" s="65">
        <f t="shared" si="41"/>
        <v>57.496991999999999</v>
      </c>
      <c r="N387" s="66">
        <f>IFERROR(M387/'Planilha Detalhada'!$M$698,0)</f>
        <v>5.1234434108934856E-6</v>
      </c>
    </row>
    <row r="388" spans="1:14" ht="36" x14ac:dyDescent="0.25">
      <c r="A388" s="48" t="s">
        <v>1090</v>
      </c>
      <c r="B388" s="48" t="s">
        <v>1759</v>
      </c>
      <c r="C388" s="48" t="s">
        <v>114</v>
      </c>
      <c r="D388" s="59" t="s">
        <v>1760</v>
      </c>
      <c r="E388" s="48" t="s">
        <v>1360</v>
      </c>
      <c r="F388" s="48">
        <v>3</v>
      </c>
      <c r="G388" s="65">
        <v>47.1</v>
      </c>
      <c r="H388" s="65">
        <v>57.57</v>
      </c>
      <c r="I388" s="65">
        <f t="shared" si="40"/>
        <v>172.71</v>
      </c>
      <c r="J388" s="66">
        <v>0</v>
      </c>
      <c r="K388" s="67">
        <f>ROUND(H388*'Leia-me'!$B$35/(1+'Leia-me'!$B$33),2)</f>
        <v>44.3</v>
      </c>
      <c r="L388" s="65">
        <f>K388*(1+'Leia-me'!$B$33)</f>
        <v>54.147889999999997</v>
      </c>
      <c r="M388" s="65">
        <f t="shared" si="41"/>
        <v>162.44367</v>
      </c>
      <c r="N388" s="66">
        <f>IFERROR(M388/'Planilha Detalhada'!$M$698,0)</f>
        <v>1.4475034636644223E-5</v>
      </c>
    </row>
    <row r="389" spans="1:14" ht="36" x14ac:dyDescent="0.25">
      <c r="A389" s="48" t="s">
        <v>1244</v>
      </c>
      <c r="B389" s="48" t="s">
        <v>1761</v>
      </c>
      <c r="C389" s="48" t="s">
        <v>114</v>
      </c>
      <c r="D389" s="59" t="s">
        <v>1762</v>
      </c>
      <c r="E389" s="48" t="s">
        <v>1360</v>
      </c>
      <c r="F389" s="48">
        <v>1</v>
      </c>
      <c r="G389" s="65">
        <v>28.67</v>
      </c>
      <c r="H389" s="65">
        <v>35.04</v>
      </c>
      <c r="I389" s="65">
        <f t="shared" si="40"/>
        <v>35.04</v>
      </c>
      <c r="J389" s="66">
        <v>0</v>
      </c>
      <c r="K389" s="67">
        <f>ROUND(H389*'Leia-me'!$B$35/(1+'Leia-me'!$B$33),2)</f>
        <v>26.97</v>
      </c>
      <c r="L389" s="65">
        <f>K389*(1+'Leia-me'!$B$33)</f>
        <v>32.965430999999995</v>
      </c>
      <c r="M389" s="65">
        <f t="shared" si="41"/>
        <v>32.965430999999995</v>
      </c>
      <c r="N389" s="66">
        <f>IFERROR(M389/'Planilha Detalhada'!$M$698,0)</f>
        <v>2.9374844556079357E-6</v>
      </c>
    </row>
    <row r="390" spans="1:14" ht="48" x14ac:dyDescent="0.25">
      <c r="A390" s="48" t="s">
        <v>1252</v>
      </c>
      <c r="B390" s="48" t="s">
        <v>1763</v>
      </c>
      <c r="C390" s="48" t="s">
        <v>114</v>
      </c>
      <c r="D390" s="59" t="s">
        <v>1764</v>
      </c>
      <c r="E390" s="48" t="s">
        <v>1360</v>
      </c>
      <c r="F390" s="48">
        <v>2</v>
      </c>
      <c r="G390" s="65">
        <v>13.08</v>
      </c>
      <c r="H390" s="65">
        <v>15.98</v>
      </c>
      <c r="I390" s="65">
        <f t="shared" si="40"/>
        <v>31.96</v>
      </c>
      <c r="J390" s="66">
        <v>0</v>
      </c>
      <c r="K390" s="67">
        <f>ROUND(H390*'Leia-me'!$B$35/(1+'Leia-me'!$B$33),2)</f>
        <v>12.3</v>
      </c>
      <c r="L390" s="65">
        <f>K390*(1+'Leia-me'!$B$33)</f>
        <v>15.03429</v>
      </c>
      <c r="M390" s="65">
        <f t="shared" si="41"/>
        <v>30.068580000000001</v>
      </c>
      <c r="N390" s="66">
        <f>IFERROR(M390/'Planilha Detalhada'!$M$698,0)</f>
        <v>2.6793517837580727E-6</v>
      </c>
    </row>
    <row r="391" spans="1:14" x14ac:dyDescent="0.25">
      <c r="A391" s="47" t="s">
        <v>1765</v>
      </c>
      <c r="B391" s="47"/>
      <c r="C391" s="47"/>
      <c r="D391" s="58" t="s">
        <v>1766</v>
      </c>
      <c r="E391" s="47"/>
      <c r="F391" s="47">
        <v>1</v>
      </c>
      <c r="G391" s="63"/>
      <c r="H391" s="63"/>
      <c r="I391" s="63">
        <f>I392+I393+I394+I395+I396+I397+I398+I399+I400+I401+I402+I403+I404+I405+I406</f>
        <v>6516.8050000000003</v>
      </c>
      <c r="J391" s="64">
        <v>5.0000000000000001E-4</v>
      </c>
      <c r="K391" s="63"/>
      <c r="L391" s="63"/>
      <c r="M391" s="63">
        <f>M392+M393+M394+M395+M396+M397+M398+M399+M400+M401+M402+M403+M404+M405+M406</f>
        <v>6129.8528345000004</v>
      </c>
      <c r="N391" s="64">
        <f>IFERROR(M391/'Planilha Detalhada'!$M$698,0)</f>
        <v>5.4621908072453223E-4</v>
      </c>
    </row>
    <row r="392" spans="1:14" ht="36" x14ac:dyDescent="0.25">
      <c r="A392" s="48" t="s">
        <v>1066</v>
      </c>
      <c r="B392" s="48" t="s">
        <v>1767</v>
      </c>
      <c r="C392" s="48" t="s">
        <v>114</v>
      </c>
      <c r="D392" s="59" t="s">
        <v>1067</v>
      </c>
      <c r="E392" s="48" t="s">
        <v>1371</v>
      </c>
      <c r="F392" s="48">
        <v>6.6</v>
      </c>
      <c r="G392" s="65">
        <v>27.17</v>
      </c>
      <c r="H392" s="65">
        <v>33.200000000000003</v>
      </c>
      <c r="I392" s="65">
        <f t="shared" ref="I392:I406" si="42">F392*H392</f>
        <v>219.12</v>
      </c>
      <c r="J392" s="66">
        <v>0</v>
      </c>
      <c r="K392" s="67">
        <f>ROUND(H392*'Leia-me'!$B$35/(1+'Leia-me'!$B$33),2)</f>
        <v>25.55</v>
      </c>
      <c r="L392" s="65">
        <f>K392*(1+'Leia-me'!$B$33)</f>
        <v>31.229765</v>
      </c>
      <c r="M392" s="65">
        <f t="shared" ref="M392:M406" si="43">F392*L392</f>
        <v>206.11644899999999</v>
      </c>
      <c r="N392" s="66">
        <f>IFERROR(M392/'Planilha Detalhada'!$M$698,0)</f>
        <v>1.8366629727444056E-5</v>
      </c>
    </row>
    <row r="393" spans="1:14" ht="36" x14ac:dyDescent="0.25">
      <c r="A393" s="48" t="s">
        <v>696</v>
      </c>
      <c r="B393" s="48" t="s">
        <v>1768</v>
      </c>
      <c r="C393" s="48" t="s">
        <v>114</v>
      </c>
      <c r="D393" s="59" t="s">
        <v>697</v>
      </c>
      <c r="E393" s="48" t="s">
        <v>1371</v>
      </c>
      <c r="F393" s="48">
        <v>154.5</v>
      </c>
      <c r="G393" s="65">
        <v>15.41</v>
      </c>
      <c r="H393" s="65">
        <v>18.829999999999998</v>
      </c>
      <c r="I393" s="65">
        <f t="shared" si="42"/>
        <v>2909.2349999999997</v>
      </c>
      <c r="J393" s="66">
        <v>2.0000000000000001E-4</v>
      </c>
      <c r="K393" s="67">
        <f>ROUND(H393*'Leia-me'!$B$35/(1+'Leia-me'!$B$33),2)</f>
        <v>14.49</v>
      </c>
      <c r="L393" s="65">
        <f>K393*(1+'Leia-me'!$B$33)</f>
        <v>17.711127000000001</v>
      </c>
      <c r="M393" s="65">
        <f t="shared" si="43"/>
        <v>2736.3691215000003</v>
      </c>
      <c r="N393" s="66">
        <f>IFERROR(M393/'Planilha Detalhada'!$M$698,0)</f>
        <v>2.4383244857959825E-4</v>
      </c>
    </row>
    <row r="394" spans="1:14" ht="36" x14ac:dyDescent="0.25">
      <c r="A394" s="48" t="s">
        <v>1198</v>
      </c>
      <c r="B394" s="48" t="s">
        <v>1769</v>
      </c>
      <c r="C394" s="48" t="s">
        <v>114</v>
      </c>
      <c r="D394" s="59" t="s">
        <v>1770</v>
      </c>
      <c r="E394" s="48" t="s">
        <v>1360</v>
      </c>
      <c r="F394" s="48">
        <v>2</v>
      </c>
      <c r="G394" s="65">
        <v>24.88</v>
      </c>
      <c r="H394" s="65">
        <v>30.41</v>
      </c>
      <c r="I394" s="65">
        <f t="shared" si="42"/>
        <v>60.82</v>
      </c>
      <c r="J394" s="66">
        <v>0</v>
      </c>
      <c r="K394" s="67">
        <f>ROUND(H394*'Leia-me'!$B$35/(1+'Leia-me'!$B$33),2)</f>
        <v>23.4</v>
      </c>
      <c r="L394" s="65">
        <f>K394*(1+'Leia-me'!$B$33)</f>
        <v>28.601819999999996</v>
      </c>
      <c r="M394" s="65">
        <f t="shared" si="43"/>
        <v>57.203639999999993</v>
      </c>
      <c r="N394" s="66">
        <f>IFERROR(M394/'Planilha Detalhada'!$M$698,0)</f>
        <v>5.0973033934909676E-6</v>
      </c>
    </row>
    <row r="395" spans="1:14" ht="36" x14ac:dyDescent="0.25">
      <c r="A395" s="48" t="s">
        <v>953</v>
      </c>
      <c r="B395" s="48" t="s">
        <v>1771</v>
      </c>
      <c r="C395" s="48" t="s">
        <v>114</v>
      </c>
      <c r="D395" s="59" t="s">
        <v>1772</v>
      </c>
      <c r="E395" s="48" t="s">
        <v>1360</v>
      </c>
      <c r="F395" s="48">
        <v>41</v>
      </c>
      <c r="G395" s="65">
        <v>11.47</v>
      </c>
      <c r="H395" s="65">
        <v>14.01</v>
      </c>
      <c r="I395" s="65">
        <f t="shared" si="42"/>
        <v>574.41</v>
      </c>
      <c r="J395" s="66">
        <v>0</v>
      </c>
      <c r="K395" s="67">
        <f>ROUND(H395*'Leia-me'!$B$35/(1+'Leia-me'!$B$33),2)</f>
        <v>10.78</v>
      </c>
      <c r="L395" s="65">
        <f>K395*(1+'Leia-me'!$B$33)</f>
        <v>13.176393999999998</v>
      </c>
      <c r="M395" s="65">
        <f t="shared" si="43"/>
        <v>540.23215399999992</v>
      </c>
      <c r="N395" s="66">
        <f>IFERROR(M395/'Planilha Detalhada'!$M$698,0)</f>
        <v>4.8139020381520034E-5</v>
      </c>
    </row>
    <row r="396" spans="1:14" ht="36" x14ac:dyDescent="0.25">
      <c r="A396" s="48" t="s">
        <v>945</v>
      </c>
      <c r="B396" s="48" t="s">
        <v>1773</v>
      </c>
      <c r="C396" s="48" t="s">
        <v>114</v>
      </c>
      <c r="D396" s="59" t="s">
        <v>1774</v>
      </c>
      <c r="E396" s="48" t="s">
        <v>1360</v>
      </c>
      <c r="F396" s="48">
        <v>45</v>
      </c>
      <c r="G396" s="65">
        <v>10.67</v>
      </c>
      <c r="H396" s="65">
        <v>13.04</v>
      </c>
      <c r="I396" s="65">
        <f t="shared" si="42"/>
        <v>586.79999999999995</v>
      </c>
      <c r="J396" s="66">
        <v>0</v>
      </c>
      <c r="K396" s="67">
        <f>ROUND(H396*'Leia-me'!$B$35/(1+'Leia-me'!$B$33),2)</f>
        <v>10.039999999999999</v>
      </c>
      <c r="L396" s="65">
        <f>K396*(1+'Leia-me'!$B$33)</f>
        <v>12.271891999999998</v>
      </c>
      <c r="M396" s="65">
        <f t="shared" si="43"/>
        <v>552.23513999999989</v>
      </c>
      <c r="N396" s="66">
        <f>IFERROR(M396/'Planilha Detalhada'!$M$698,0)</f>
        <v>4.9208582760239717E-5</v>
      </c>
    </row>
    <row r="397" spans="1:14" ht="36" x14ac:dyDescent="0.25">
      <c r="A397" s="48" t="s">
        <v>949</v>
      </c>
      <c r="B397" s="48" t="s">
        <v>1775</v>
      </c>
      <c r="C397" s="48" t="s">
        <v>114</v>
      </c>
      <c r="D397" s="59" t="s">
        <v>1776</v>
      </c>
      <c r="E397" s="48" t="s">
        <v>1360</v>
      </c>
      <c r="F397" s="48">
        <v>24</v>
      </c>
      <c r="G397" s="65">
        <v>19.920000000000002</v>
      </c>
      <c r="H397" s="65">
        <v>24.34</v>
      </c>
      <c r="I397" s="65">
        <f t="shared" si="42"/>
        <v>584.16</v>
      </c>
      <c r="J397" s="66">
        <v>0</v>
      </c>
      <c r="K397" s="67">
        <f>ROUND(H397*'Leia-me'!$B$35/(1+'Leia-me'!$B$33),2)</f>
        <v>18.73</v>
      </c>
      <c r="L397" s="65">
        <f>K397*(1+'Leia-me'!$B$33)</f>
        <v>22.893678999999999</v>
      </c>
      <c r="M397" s="65">
        <f t="shared" si="43"/>
        <v>549.44829600000003</v>
      </c>
      <c r="N397" s="66">
        <f>IFERROR(M397/'Planilha Detalhada'!$M$698,0)</f>
        <v>4.8960252594915815E-5</v>
      </c>
    </row>
    <row r="398" spans="1:14" ht="36" x14ac:dyDescent="0.25">
      <c r="A398" s="48" t="s">
        <v>1108</v>
      </c>
      <c r="B398" s="48" t="s">
        <v>1777</v>
      </c>
      <c r="C398" s="48" t="s">
        <v>114</v>
      </c>
      <c r="D398" s="59" t="s">
        <v>1778</v>
      </c>
      <c r="E398" s="48" t="s">
        <v>1360</v>
      </c>
      <c r="F398" s="48">
        <v>3</v>
      </c>
      <c r="G398" s="65">
        <v>42.48</v>
      </c>
      <c r="H398" s="65">
        <v>51.92</v>
      </c>
      <c r="I398" s="65">
        <f t="shared" si="42"/>
        <v>155.76</v>
      </c>
      <c r="J398" s="66">
        <v>0</v>
      </c>
      <c r="K398" s="67">
        <f>ROUND(H398*'Leia-me'!$B$35/(1+'Leia-me'!$B$33),2)</f>
        <v>39.96</v>
      </c>
      <c r="L398" s="65">
        <f>K398*(1+'Leia-me'!$B$33)</f>
        <v>48.843108000000001</v>
      </c>
      <c r="M398" s="65">
        <f t="shared" si="43"/>
        <v>146.529324</v>
      </c>
      <c r="N398" s="66">
        <f>IFERROR(M398/'Planilha Detalhada'!$M$698,0)</f>
        <v>1.3056938692557634E-5</v>
      </c>
    </row>
    <row r="399" spans="1:14" ht="36" x14ac:dyDescent="0.25">
      <c r="A399" s="48" t="s">
        <v>1176</v>
      </c>
      <c r="B399" s="48" t="s">
        <v>1779</v>
      </c>
      <c r="C399" s="48" t="s">
        <v>114</v>
      </c>
      <c r="D399" s="59" t="s">
        <v>1780</v>
      </c>
      <c r="E399" s="48" t="s">
        <v>1360</v>
      </c>
      <c r="F399" s="48">
        <v>3</v>
      </c>
      <c r="G399" s="65">
        <v>21.38</v>
      </c>
      <c r="H399" s="65">
        <v>26.13</v>
      </c>
      <c r="I399" s="65">
        <f t="shared" si="42"/>
        <v>78.39</v>
      </c>
      <c r="J399" s="66">
        <v>0</v>
      </c>
      <c r="K399" s="67">
        <f>ROUND(H399*'Leia-me'!$B$35/(1+'Leia-me'!$B$33),2)</f>
        <v>20.11</v>
      </c>
      <c r="L399" s="65">
        <f>K399*(1+'Leia-me'!$B$33)</f>
        <v>24.580452999999999</v>
      </c>
      <c r="M399" s="65">
        <f t="shared" si="43"/>
        <v>73.741358999999989</v>
      </c>
      <c r="N399" s="66">
        <f>IFERROR(M399/'Planilha Detalhada'!$M$698,0)</f>
        <v>6.5709468745579072E-6</v>
      </c>
    </row>
    <row r="400" spans="1:14" ht="48" x14ac:dyDescent="0.25">
      <c r="A400" s="48" t="s">
        <v>1136</v>
      </c>
      <c r="B400" s="48" t="s">
        <v>1781</v>
      </c>
      <c r="C400" s="48" t="s">
        <v>114</v>
      </c>
      <c r="D400" s="59" t="s">
        <v>1782</v>
      </c>
      <c r="E400" s="48" t="s">
        <v>1360</v>
      </c>
      <c r="F400" s="48">
        <v>3</v>
      </c>
      <c r="G400" s="65">
        <v>33.659999999999997</v>
      </c>
      <c r="H400" s="65">
        <v>41.14</v>
      </c>
      <c r="I400" s="65">
        <f t="shared" si="42"/>
        <v>123.42</v>
      </c>
      <c r="J400" s="66">
        <v>0</v>
      </c>
      <c r="K400" s="67">
        <f>ROUND(H400*'Leia-me'!$B$35/(1+'Leia-me'!$B$33),2)</f>
        <v>31.66</v>
      </c>
      <c r="L400" s="65">
        <f>K400*(1+'Leia-me'!$B$33)</f>
        <v>38.698017999999998</v>
      </c>
      <c r="M400" s="65">
        <f t="shared" si="43"/>
        <v>116.094054</v>
      </c>
      <c r="N400" s="66">
        <f>IFERROR(M400/'Planilha Detalhada'!$M$698,0)</f>
        <v>1.0344911887046413E-5</v>
      </c>
    </row>
    <row r="401" spans="1:14" ht="36" x14ac:dyDescent="0.25">
      <c r="A401" s="48" t="s">
        <v>1270</v>
      </c>
      <c r="B401" s="48" t="s">
        <v>1783</v>
      </c>
      <c r="C401" s="48" t="s">
        <v>114</v>
      </c>
      <c r="D401" s="59" t="s">
        <v>1784</v>
      </c>
      <c r="E401" s="48" t="s">
        <v>1360</v>
      </c>
      <c r="F401" s="48">
        <v>1</v>
      </c>
      <c r="G401" s="65">
        <v>18.82</v>
      </c>
      <c r="H401" s="65">
        <v>23</v>
      </c>
      <c r="I401" s="65">
        <f t="shared" si="42"/>
        <v>23</v>
      </c>
      <c r="J401" s="66">
        <v>0</v>
      </c>
      <c r="K401" s="67">
        <f>ROUND(H401*'Leia-me'!$B$35/(1+'Leia-me'!$B$33),2)</f>
        <v>17.7</v>
      </c>
      <c r="L401" s="65">
        <f>K401*(1+'Leia-me'!$B$33)</f>
        <v>21.634709999999998</v>
      </c>
      <c r="M401" s="65">
        <f t="shared" si="43"/>
        <v>21.634709999999998</v>
      </c>
      <c r="N401" s="66">
        <f>IFERROR(M401/'Planilha Detalhada'!$M$698,0)</f>
        <v>1.9278262834356864E-6</v>
      </c>
    </row>
    <row r="402" spans="1:14" ht="36" x14ac:dyDescent="0.25">
      <c r="A402" s="48" t="s">
        <v>872</v>
      </c>
      <c r="B402" s="48" t="s">
        <v>1785</v>
      </c>
      <c r="C402" s="48" t="s">
        <v>114</v>
      </c>
      <c r="D402" s="59" t="s">
        <v>873</v>
      </c>
      <c r="E402" s="48" t="s">
        <v>1360</v>
      </c>
      <c r="F402" s="48">
        <v>38</v>
      </c>
      <c r="G402" s="65">
        <v>18.809999999999999</v>
      </c>
      <c r="H402" s="65">
        <v>22.99</v>
      </c>
      <c r="I402" s="65">
        <f t="shared" si="42"/>
        <v>873.61999999999989</v>
      </c>
      <c r="J402" s="66">
        <v>1E-4</v>
      </c>
      <c r="K402" s="67">
        <f>ROUND(H402*'Leia-me'!$B$35/(1+'Leia-me'!$B$33),2)</f>
        <v>17.690000000000001</v>
      </c>
      <c r="L402" s="65">
        <f>K402*(1+'Leia-me'!$B$33)</f>
        <v>21.622487</v>
      </c>
      <c r="M402" s="65">
        <f t="shared" si="43"/>
        <v>821.65450599999997</v>
      </c>
      <c r="N402" s="66">
        <f>IFERROR(M402/'Planilha Detalhada'!$M$698,0)</f>
        <v>7.3216010409668771E-5</v>
      </c>
    </row>
    <row r="403" spans="1:14" x14ac:dyDescent="0.25">
      <c r="A403" s="48" t="s">
        <v>1219</v>
      </c>
      <c r="B403" s="48" t="s">
        <v>1786</v>
      </c>
      <c r="C403" s="48" t="s">
        <v>174</v>
      </c>
      <c r="D403" s="59" t="s">
        <v>1220</v>
      </c>
      <c r="E403" s="48" t="s">
        <v>1360</v>
      </c>
      <c r="F403" s="48">
        <v>1</v>
      </c>
      <c r="G403" s="65">
        <v>43.89</v>
      </c>
      <c r="H403" s="65">
        <v>53.64</v>
      </c>
      <c r="I403" s="65">
        <f t="shared" si="42"/>
        <v>53.64</v>
      </c>
      <c r="J403" s="66">
        <v>0</v>
      </c>
      <c r="K403" s="67">
        <f>ROUND(H403*'Leia-me'!$B$35/(1+'Leia-me'!$B$33),2)</f>
        <v>41.28</v>
      </c>
      <c r="L403" s="65">
        <f>K403*(1+'Leia-me'!$B$33)</f>
        <v>50.456544000000001</v>
      </c>
      <c r="M403" s="65">
        <f t="shared" si="43"/>
        <v>50.456544000000001</v>
      </c>
      <c r="N403" s="66">
        <f>IFERROR(M403/'Planilha Detalhada'!$M$698,0)</f>
        <v>4.4960829932330591E-6</v>
      </c>
    </row>
    <row r="404" spans="1:14" ht="36" x14ac:dyDescent="0.25">
      <c r="A404" s="48" t="s">
        <v>1180</v>
      </c>
      <c r="B404" s="48" t="s">
        <v>1756</v>
      </c>
      <c r="C404" s="48" t="s">
        <v>114</v>
      </c>
      <c r="D404" s="59" t="s">
        <v>1181</v>
      </c>
      <c r="E404" s="48" t="s">
        <v>1360</v>
      </c>
      <c r="F404" s="48">
        <v>3</v>
      </c>
      <c r="G404" s="65">
        <v>20.68</v>
      </c>
      <c r="H404" s="65">
        <v>25.27</v>
      </c>
      <c r="I404" s="65">
        <f t="shared" si="42"/>
        <v>75.81</v>
      </c>
      <c r="J404" s="66">
        <v>0</v>
      </c>
      <c r="K404" s="67">
        <f>ROUND(H404*'Leia-me'!$B$35/(1+'Leia-me'!$B$33),2)</f>
        <v>19.45</v>
      </c>
      <c r="L404" s="65">
        <f>K404*(1+'Leia-me'!$B$33)</f>
        <v>23.773734999999999</v>
      </c>
      <c r="M404" s="65">
        <f t="shared" si="43"/>
        <v>71.321204999999992</v>
      </c>
      <c r="N404" s="66">
        <f>IFERROR(M404/'Planilha Detalhada'!$M$698,0)</f>
        <v>6.3552917309871358E-6</v>
      </c>
    </row>
    <row r="405" spans="1:14" ht="36" x14ac:dyDescent="0.25">
      <c r="A405" s="48" t="s">
        <v>1156</v>
      </c>
      <c r="B405" s="48" t="s">
        <v>1787</v>
      </c>
      <c r="C405" s="48" t="s">
        <v>114</v>
      </c>
      <c r="D405" s="59" t="s">
        <v>1788</v>
      </c>
      <c r="E405" s="48" t="s">
        <v>1360</v>
      </c>
      <c r="F405" s="48">
        <v>3</v>
      </c>
      <c r="G405" s="65">
        <v>25.61</v>
      </c>
      <c r="H405" s="65">
        <v>31.3</v>
      </c>
      <c r="I405" s="65">
        <f t="shared" si="42"/>
        <v>93.9</v>
      </c>
      <c r="J405" s="66">
        <v>0</v>
      </c>
      <c r="K405" s="67">
        <f>ROUND(H405*'Leia-me'!$B$35/(1+'Leia-me'!$B$33),2)</f>
        <v>24.09</v>
      </c>
      <c r="L405" s="65">
        <f>K405*(1+'Leia-me'!$B$33)</f>
        <v>29.445207</v>
      </c>
      <c r="M405" s="65">
        <f t="shared" si="43"/>
        <v>88.335621000000003</v>
      </c>
      <c r="N405" s="66">
        <f>IFERROR(M405/'Planilha Detalhada'!$M$698,0)</f>
        <v>7.8714127403331675E-6</v>
      </c>
    </row>
    <row r="406" spans="1:14" ht="36" x14ac:dyDescent="0.25">
      <c r="A406" s="48" t="s">
        <v>1148</v>
      </c>
      <c r="B406" s="48" t="s">
        <v>1789</v>
      </c>
      <c r="C406" s="48" t="s">
        <v>114</v>
      </c>
      <c r="D406" s="59" t="s">
        <v>1790</v>
      </c>
      <c r="E406" s="48" t="s">
        <v>1360</v>
      </c>
      <c r="F406" s="48">
        <v>7</v>
      </c>
      <c r="G406" s="65">
        <v>12.24</v>
      </c>
      <c r="H406" s="65">
        <v>14.96</v>
      </c>
      <c r="I406" s="65">
        <f t="shared" si="42"/>
        <v>104.72</v>
      </c>
      <c r="J406" s="66">
        <v>0</v>
      </c>
      <c r="K406" s="67">
        <f>ROUND(H406*'Leia-me'!$B$35/(1+'Leia-me'!$B$33),2)</f>
        <v>11.51</v>
      </c>
      <c r="L406" s="65">
        <f>K406*(1+'Leia-me'!$B$33)</f>
        <v>14.068672999999999</v>
      </c>
      <c r="M406" s="65">
        <f t="shared" si="43"/>
        <v>98.480710999999985</v>
      </c>
      <c r="N406" s="66">
        <f>IFERROR(M406/'Planilha Detalhada'!$M$698,0)</f>
        <v>8.7754216755035728E-6</v>
      </c>
    </row>
    <row r="407" spans="1:14" x14ac:dyDescent="0.25">
      <c r="A407" s="47" t="s">
        <v>1791</v>
      </c>
      <c r="B407" s="47"/>
      <c r="C407" s="47"/>
      <c r="D407" s="58" t="s">
        <v>1792</v>
      </c>
      <c r="E407" s="47"/>
      <c r="F407" s="47">
        <v>1</v>
      </c>
      <c r="G407" s="63"/>
      <c r="H407" s="63"/>
      <c r="I407" s="63">
        <f>I408+I409+I410+I411+I412+I413+I414+I415+I416+I417+I418+I419+I420+I421+I422+I423+I424+I425+I426+I427+I428+I429+I430+I431+I432</f>
        <v>182076.35500000001</v>
      </c>
      <c r="J407" s="64">
        <v>1.5299999999999999E-2</v>
      </c>
      <c r="K407" s="63"/>
      <c r="L407" s="63"/>
      <c r="M407" s="63">
        <f>M408+M409+M410+M411+M412+M413+M414+M415+M416+M417+M418+M419+M420+M421+M422+M423+M424+M425+M426+M427+M428+M429+M430+M431+M432</f>
        <v>171270.00097320002</v>
      </c>
      <c r="N407" s="64">
        <f>IFERROR(M407/'Planilha Detalhada'!$M$698,0)</f>
        <v>1.5261531559248569E-2</v>
      </c>
    </row>
    <row r="408" spans="1:14" ht="36" x14ac:dyDescent="0.25">
      <c r="A408" s="48" t="s">
        <v>406</v>
      </c>
      <c r="B408" s="48" t="s">
        <v>1793</v>
      </c>
      <c r="C408" s="48" t="s">
        <v>114</v>
      </c>
      <c r="D408" s="59" t="s">
        <v>1794</v>
      </c>
      <c r="E408" s="48" t="s">
        <v>1360</v>
      </c>
      <c r="F408" s="48">
        <v>6</v>
      </c>
      <c r="G408" s="65">
        <v>1969.64</v>
      </c>
      <c r="H408" s="65">
        <v>2407.4899999999998</v>
      </c>
      <c r="I408" s="65">
        <f t="shared" ref="I408:I432" si="44">F408*H408</f>
        <v>14444.939999999999</v>
      </c>
      <c r="J408" s="66">
        <v>1.1999999999999999E-3</v>
      </c>
      <c r="K408" s="67">
        <f>ROUND(H408*'Leia-me'!$B$35/(1+'Leia-me'!$B$33),2)</f>
        <v>1852.74</v>
      </c>
      <c r="L408" s="65">
        <f>K408*(1+'Leia-me'!$B$33)</f>
        <v>2264.6041019999998</v>
      </c>
      <c r="M408" s="65">
        <f t="shared" ref="M408:M432" si="45">F408*L408</f>
        <v>13587.624612</v>
      </c>
      <c r="N408" s="66">
        <f>IFERROR(M408/'Planilha Detalhada'!$M$698,0)</f>
        <v>1.21076639605852E-3</v>
      </c>
    </row>
    <row r="409" spans="1:14" ht="36" x14ac:dyDescent="0.25">
      <c r="A409" s="48" t="s">
        <v>428</v>
      </c>
      <c r="B409" s="48" t="s">
        <v>1795</v>
      </c>
      <c r="C409" s="48" t="s">
        <v>114</v>
      </c>
      <c r="D409" s="59" t="s">
        <v>1796</v>
      </c>
      <c r="E409" s="48" t="s">
        <v>1360</v>
      </c>
      <c r="F409" s="48">
        <v>7</v>
      </c>
      <c r="G409" s="65">
        <v>1564.14</v>
      </c>
      <c r="H409" s="65">
        <v>1911.84</v>
      </c>
      <c r="I409" s="65">
        <f t="shared" si="44"/>
        <v>13382.88</v>
      </c>
      <c r="J409" s="66">
        <v>1.1000000000000001E-3</v>
      </c>
      <c r="K409" s="67">
        <f>ROUND(H409*'Leia-me'!$B$35/(1+'Leia-me'!$B$33),2)</f>
        <v>1471.3</v>
      </c>
      <c r="L409" s="65">
        <f>K409*(1+'Leia-me'!$B$33)</f>
        <v>1798.3699899999999</v>
      </c>
      <c r="M409" s="65">
        <f t="shared" si="45"/>
        <v>12588.58993</v>
      </c>
      <c r="N409" s="66">
        <f>IFERROR(M409/'Planilha Detalhada'!$M$698,0)</f>
        <v>1.1217443884594621E-3</v>
      </c>
    </row>
    <row r="410" spans="1:14" ht="24" x14ac:dyDescent="0.25">
      <c r="A410" s="48" t="s">
        <v>332</v>
      </c>
      <c r="B410" s="48" t="s">
        <v>1797</v>
      </c>
      <c r="C410" s="48" t="s">
        <v>114</v>
      </c>
      <c r="D410" s="59" t="s">
        <v>333</v>
      </c>
      <c r="E410" s="48" t="s">
        <v>1360</v>
      </c>
      <c r="F410" s="48">
        <v>13</v>
      </c>
      <c r="G410" s="65">
        <v>1356.65</v>
      </c>
      <c r="H410" s="65">
        <v>1658.23</v>
      </c>
      <c r="I410" s="65">
        <f t="shared" si="44"/>
        <v>21556.99</v>
      </c>
      <c r="J410" s="66">
        <v>1.8E-3</v>
      </c>
      <c r="K410" s="67">
        <f>ROUND(H410*'Leia-me'!$B$35/(1+'Leia-me'!$B$33),2)</f>
        <v>1276.1300000000001</v>
      </c>
      <c r="L410" s="65">
        <f>K410*(1+'Leia-me'!$B$33)</f>
        <v>1559.813699</v>
      </c>
      <c r="M410" s="65">
        <f t="shared" si="45"/>
        <v>20277.578087000002</v>
      </c>
      <c r="N410" s="66">
        <f>IFERROR(M410/'Planilha Detalhada'!$M$698,0)</f>
        <v>1.8068949387598969E-3</v>
      </c>
    </row>
    <row r="411" spans="1:14" x14ac:dyDescent="0.25">
      <c r="A411" s="48" t="s">
        <v>911</v>
      </c>
      <c r="B411" s="48" t="s">
        <v>1798</v>
      </c>
      <c r="C411" s="48" t="s">
        <v>174</v>
      </c>
      <c r="D411" s="59" t="s">
        <v>912</v>
      </c>
      <c r="E411" s="48" t="s">
        <v>1371</v>
      </c>
      <c r="F411" s="48">
        <v>6</v>
      </c>
      <c r="G411" s="65">
        <v>96.47</v>
      </c>
      <c r="H411" s="65">
        <v>117.91</v>
      </c>
      <c r="I411" s="65">
        <f t="shared" si="44"/>
        <v>707.46</v>
      </c>
      <c r="J411" s="66">
        <v>1E-4</v>
      </c>
      <c r="K411" s="67">
        <f>ROUND(H411*'Leia-me'!$B$35/(1+'Leia-me'!$B$33),2)</f>
        <v>90.74</v>
      </c>
      <c r="L411" s="65">
        <f>K411*(1+'Leia-me'!$B$33)</f>
        <v>110.91150199999998</v>
      </c>
      <c r="M411" s="65">
        <f t="shared" si="45"/>
        <v>665.46901199999991</v>
      </c>
      <c r="N411" s="66">
        <f>IFERROR(M411/'Planilha Detalhada'!$M$698,0)</f>
        <v>5.9298629477611583E-5</v>
      </c>
    </row>
    <row r="412" spans="1:14" ht="24" x14ac:dyDescent="0.25">
      <c r="A412" s="48" t="s">
        <v>610</v>
      </c>
      <c r="B412" s="48" t="s">
        <v>1707</v>
      </c>
      <c r="C412" s="48" t="s">
        <v>114</v>
      </c>
      <c r="D412" s="59" t="s">
        <v>566</v>
      </c>
      <c r="E412" s="48" t="s">
        <v>1360</v>
      </c>
      <c r="F412" s="48">
        <v>7</v>
      </c>
      <c r="G412" s="65">
        <v>615.4</v>
      </c>
      <c r="H412" s="65">
        <v>752.2</v>
      </c>
      <c r="I412" s="65">
        <f t="shared" si="44"/>
        <v>5265.4000000000005</v>
      </c>
      <c r="J412" s="66">
        <v>4.0000000000000002E-4</v>
      </c>
      <c r="K412" s="67">
        <f>ROUND(H412*'Leia-me'!$B$35/(1+'Leia-me'!$B$33),2)</f>
        <v>578.87</v>
      </c>
      <c r="L412" s="65">
        <f>K412*(1+'Leia-me'!$B$33)</f>
        <v>707.55280099999993</v>
      </c>
      <c r="M412" s="65">
        <f t="shared" si="45"/>
        <v>4952.8696069999996</v>
      </c>
      <c r="N412" s="66">
        <f>IFERROR(M412/'Planilha Detalhada'!$M$698,0)</f>
        <v>4.4134042965236786E-4</v>
      </c>
    </row>
    <row r="413" spans="1:14" ht="24" x14ac:dyDescent="0.25">
      <c r="A413" s="48" t="s">
        <v>339</v>
      </c>
      <c r="B413" s="48" t="s">
        <v>1799</v>
      </c>
      <c r="C413" s="48" t="s">
        <v>114</v>
      </c>
      <c r="D413" s="59" t="s">
        <v>340</v>
      </c>
      <c r="E413" s="48" t="s">
        <v>1371</v>
      </c>
      <c r="F413" s="48">
        <v>259.8</v>
      </c>
      <c r="G413" s="65">
        <v>60.58</v>
      </c>
      <c r="H413" s="65">
        <v>74.040000000000006</v>
      </c>
      <c r="I413" s="65">
        <f t="shared" si="44"/>
        <v>19235.592000000004</v>
      </c>
      <c r="J413" s="66">
        <v>1.6000000000000001E-3</v>
      </c>
      <c r="K413" s="67">
        <f>ROUND(H413*'Leia-me'!$B$35/(1+'Leia-me'!$B$33),2)</f>
        <v>56.98</v>
      </c>
      <c r="L413" s="65">
        <f>K413*(1+'Leia-me'!$B$33)</f>
        <v>69.646653999999998</v>
      </c>
      <c r="M413" s="65">
        <f t="shared" si="45"/>
        <v>18094.200709199999</v>
      </c>
      <c r="N413" s="66">
        <f>IFERROR(M413/'Planilha Detalhada'!$M$698,0)</f>
        <v>1.612338492402089E-3</v>
      </c>
    </row>
    <row r="414" spans="1:14" ht="24" x14ac:dyDescent="0.25">
      <c r="A414" s="48" t="s">
        <v>588</v>
      </c>
      <c r="B414" s="48" t="s">
        <v>1800</v>
      </c>
      <c r="C414" s="48" t="s">
        <v>114</v>
      </c>
      <c r="D414" s="59" t="s">
        <v>589</v>
      </c>
      <c r="E414" s="48" t="s">
        <v>1371</v>
      </c>
      <c r="F414" s="48">
        <v>59.4</v>
      </c>
      <c r="G414" s="65">
        <v>85.33</v>
      </c>
      <c r="H414" s="65">
        <v>104.29</v>
      </c>
      <c r="I414" s="65">
        <f t="shared" si="44"/>
        <v>6194.826</v>
      </c>
      <c r="J414" s="66">
        <v>5.0000000000000001E-4</v>
      </c>
      <c r="K414" s="67">
        <f>ROUND(H414*'Leia-me'!$B$35/(1+'Leia-me'!$B$33),2)</f>
        <v>80.260000000000005</v>
      </c>
      <c r="L414" s="65">
        <f>K414*(1+'Leia-me'!$B$33)</f>
        <v>98.101798000000002</v>
      </c>
      <c r="M414" s="65">
        <f t="shared" si="45"/>
        <v>5827.2468011999999</v>
      </c>
      <c r="N414" s="66">
        <f>IFERROR(M414/'Planilha Detalhada'!$M$698,0)</f>
        <v>5.192544546897041E-4</v>
      </c>
    </row>
    <row r="415" spans="1:14" ht="36" x14ac:dyDescent="0.25">
      <c r="A415" s="48" t="s">
        <v>502</v>
      </c>
      <c r="B415" s="48" t="s">
        <v>1801</v>
      </c>
      <c r="C415" s="48" t="s">
        <v>114</v>
      </c>
      <c r="D415" s="59" t="s">
        <v>503</v>
      </c>
      <c r="E415" s="48" t="s">
        <v>1371</v>
      </c>
      <c r="F415" s="48">
        <v>46.6</v>
      </c>
      <c r="G415" s="65">
        <v>161.58000000000001</v>
      </c>
      <c r="H415" s="65">
        <v>197.49</v>
      </c>
      <c r="I415" s="65">
        <f t="shared" si="44"/>
        <v>9203.0340000000015</v>
      </c>
      <c r="J415" s="66">
        <v>8.0000000000000004E-4</v>
      </c>
      <c r="K415" s="67">
        <f>ROUND(H415*'Leia-me'!$B$35/(1+'Leia-me'!$B$33),2)</f>
        <v>151.97999999999999</v>
      </c>
      <c r="L415" s="65">
        <f>K415*(1+'Leia-me'!$B$33)</f>
        <v>185.76515399999997</v>
      </c>
      <c r="M415" s="65">
        <f t="shared" si="45"/>
        <v>8656.656176399998</v>
      </c>
      <c r="N415" s="66">
        <f>IFERROR(M415/'Planilha Detalhada'!$M$698,0)</f>
        <v>7.7137753653872823E-4</v>
      </c>
    </row>
    <row r="416" spans="1:14" ht="36" x14ac:dyDescent="0.25">
      <c r="A416" s="48" t="s">
        <v>396</v>
      </c>
      <c r="B416" s="48" t="s">
        <v>1802</v>
      </c>
      <c r="C416" s="48" t="s">
        <v>114</v>
      </c>
      <c r="D416" s="59" t="s">
        <v>397</v>
      </c>
      <c r="E416" s="48" t="s">
        <v>1371</v>
      </c>
      <c r="F416" s="48">
        <v>48.2</v>
      </c>
      <c r="G416" s="65">
        <v>249.79</v>
      </c>
      <c r="H416" s="65">
        <v>305.31</v>
      </c>
      <c r="I416" s="65">
        <f t="shared" si="44"/>
        <v>14715.942000000001</v>
      </c>
      <c r="J416" s="66">
        <v>1.1999999999999999E-3</v>
      </c>
      <c r="K416" s="67">
        <f>ROUND(H416*'Leia-me'!$B$35/(1+'Leia-me'!$B$33),2)</f>
        <v>234.96</v>
      </c>
      <c r="L416" s="65">
        <f>K416*(1+'Leia-me'!$B$33)</f>
        <v>287.19160799999997</v>
      </c>
      <c r="M416" s="65">
        <f t="shared" si="45"/>
        <v>13842.635505599999</v>
      </c>
      <c r="N416" s="66">
        <f>IFERROR(M416/'Planilha Detalhada'!$M$698,0)</f>
        <v>1.2334899131865287E-3</v>
      </c>
    </row>
    <row r="417" spans="1:14" ht="36" x14ac:dyDescent="0.25">
      <c r="A417" s="48" t="s">
        <v>264</v>
      </c>
      <c r="B417" s="48" t="s">
        <v>1803</v>
      </c>
      <c r="C417" s="48" t="s">
        <v>114</v>
      </c>
      <c r="D417" s="59" t="s">
        <v>265</v>
      </c>
      <c r="E417" s="48" t="s">
        <v>1371</v>
      </c>
      <c r="F417" s="48">
        <v>88.7</v>
      </c>
      <c r="G417" s="65">
        <v>380.79</v>
      </c>
      <c r="H417" s="65">
        <v>465.43</v>
      </c>
      <c r="I417" s="65">
        <f t="shared" si="44"/>
        <v>41283.641000000003</v>
      </c>
      <c r="J417" s="66">
        <v>3.5000000000000001E-3</v>
      </c>
      <c r="K417" s="67">
        <f>ROUND(H417*'Leia-me'!$B$35/(1+'Leia-me'!$B$33),2)</f>
        <v>358.18</v>
      </c>
      <c r="L417" s="65">
        <f>K417*(1+'Leia-me'!$B$33)</f>
        <v>437.80341399999998</v>
      </c>
      <c r="M417" s="65">
        <f t="shared" si="45"/>
        <v>38833.162821799997</v>
      </c>
      <c r="N417" s="66">
        <f>IFERROR(M417/'Planilha Detalhada'!$M$698,0)</f>
        <v>3.4603464505326654E-3</v>
      </c>
    </row>
    <row r="418" spans="1:14" ht="36" x14ac:dyDescent="0.25">
      <c r="A418" s="48" t="s">
        <v>1106</v>
      </c>
      <c r="B418" s="48" t="s">
        <v>1804</v>
      </c>
      <c r="C418" s="48" t="s">
        <v>114</v>
      </c>
      <c r="D418" s="59" t="s">
        <v>1107</v>
      </c>
      <c r="E418" s="48" t="s">
        <v>1360</v>
      </c>
      <c r="F418" s="48">
        <v>1</v>
      </c>
      <c r="G418" s="65">
        <v>129.16999999999999</v>
      </c>
      <c r="H418" s="65">
        <v>157.88</v>
      </c>
      <c r="I418" s="65">
        <f t="shared" si="44"/>
        <v>157.88</v>
      </c>
      <c r="J418" s="66">
        <v>0</v>
      </c>
      <c r="K418" s="67">
        <f>ROUND(H418*'Leia-me'!$B$35/(1+'Leia-me'!$B$33),2)</f>
        <v>121.5</v>
      </c>
      <c r="L418" s="65">
        <f>K418*(1+'Leia-me'!$B$33)</f>
        <v>148.50944999999999</v>
      </c>
      <c r="M418" s="65">
        <f t="shared" si="45"/>
        <v>148.50944999999999</v>
      </c>
      <c r="N418" s="66">
        <f>IFERROR(M418/'Planilha Detalhada'!$M$698,0)</f>
        <v>1.3233383810024627E-5</v>
      </c>
    </row>
    <row r="419" spans="1:14" ht="36" x14ac:dyDescent="0.25">
      <c r="A419" s="48" t="s">
        <v>915</v>
      </c>
      <c r="B419" s="48" t="s">
        <v>1805</v>
      </c>
      <c r="C419" s="48" t="s">
        <v>114</v>
      </c>
      <c r="D419" s="59" t="s">
        <v>916</v>
      </c>
      <c r="E419" s="48" t="s">
        <v>1360</v>
      </c>
      <c r="F419" s="48">
        <v>14</v>
      </c>
      <c r="G419" s="65">
        <v>40.93</v>
      </c>
      <c r="H419" s="65">
        <v>50.02</v>
      </c>
      <c r="I419" s="65">
        <f t="shared" si="44"/>
        <v>700.28000000000009</v>
      </c>
      <c r="J419" s="66">
        <v>1E-4</v>
      </c>
      <c r="K419" s="67">
        <f>ROUND(H419*'Leia-me'!$B$35/(1+'Leia-me'!$B$33),2)</f>
        <v>38.49</v>
      </c>
      <c r="L419" s="65">
        <f>K419*(1+'Leia-me'!$B$33)</f>
        <v>47.046326999999998</v>
      </c>
      <c r="M419" s="65">
        <f t="shared" si="45"/>
        <v>658.64857799999993</v>
      </c>
      <c r="N419" s="66">
        <f>IFERROR(M419/'Planilha Detalhada'!$M$698,0)</f>
        <v>5.8690874073003045E-5</v>
      </c>
    </row>
    <row r="420" spans="1:14" ht="36" x14ac:dyDescent="0.25">
      <c r="A420" s="48" t="s">
        <v>1104</v>
      </c>
      <c r="B420" s="48" t="s">
        <v>1806</v>
      </c>
      <c r="C420" s="48" t="s">
        <v>114</v>
      </c>
      <c r="D420" s="59" t="s">
        <v>1105</v>
      </c>
      <c r="E420" s="48" t="s">
        <v>1360</v>
      </c>
      <c r="F420" s="48">
        <v>1</v>
      </c>
      <c r="G420" s="65">
        <v>132.61000000000001</v>
      </c>
      <c r="H420" s="65">
        <v>162.08000000000001</v>
      </c>
      <c r="I420" s="65">
        <f t="shared" si="44"/>
        <v>162.08000000000001</v>
      </c>
      <c r="J420" s="66">
        <v>0</v>
      </c>
      <c r="K420" s="67">
        <f>ROUND(H420*'Leia-me'!$B$35/(1+'Leia-me'!$B$33),2)</f>
        <v>124.73</v>
      </c>
      <c r="L420" s="65">
        <f>K420*(1+'Leia-me'!$B$33)</f>
        <v>152.45747900000001</v>
      </c>
      <c r="M420" s="65">
        <f t="shared" si="45"/>
        <v>152.45747900000001</v>
      </c>
      <c r="N420" s="66">
        <f>IFERROR(M420/'Planilha Detalhada'!$M$698,0)</f>
        <v>1.3585184877566846E-5</v>
      </c>
    </row>
    <row r="421" spans="1:14" x14ac:dyDescent="0.25">
      <c r="A421" s="48" t="s">
        <v>1025</v>
      </c>
      <c r="B421" s="48" t="s">
        <v>1807</v>
      </c>
      <c r="C421" s="48" t="s">
        <v>174</v>
      </c>
      <c r="D421" s="59" t="s">
        <v>1026</v>
      </c>
      <c r="E421" s="48" t="s">
        <v>1360</v>
      </c>
      <c r="F421" s="48">
        <v>1</v>
      </c>
      <c r="G421" s="65">
        <v>252.52</v>
      </c>
      <c r="H421" s="65">
        <v>308.64999999999998</v>
      </c>
      <c r="I421" s="65">
        <f t="shared" si="44"/>
        <v>308.64999999999998</v>
      </c>
      <c r="J421" s="66">
        <v>0</v>
      </c>
      <c r="K421" s="67">
        <f>ROUND(H421*'Leia-me'!$B$35/(1+'Leia-me'!$B$33),2)</f>
        <v>237.53</v>
      </c>
      <c r="L421" s="65">
        <f>K421*(1+'Leia-me'!$B$33)</f>
        <v>290.332919</v>
      </c>
      <c r="M421" s="65">
        <f t="shared" si="45"/>
        <v>290.332919</v>
      </c>
      <c r="N421" s="66">
        <f>IFERROR(M421/'Planilha Detalhada'!$M$698,0)</f>
        <v>2.5870993056750206E-5</v>
      </c>
    </row>
    <row r="422" spans="1:14" x14ac:dyDescent="0.25">
      <c r="A422" s="48" t="s">
        <v>786</v>
      </c>
      <c r="B422" s="48" t="s">
        <v>1808</v>
      </c>
      <c r="C422" s="48" t="s">
        <v>174</v>
      </c>
      <c r="D422" s="59" t="s">
        <v>787</v>
      </c>
      <c r="E422" s="48" t="s">
        <v>1360</v>
      </c>
      <c r="F422" s="48">
        <v>14</v>
      </c>
      <c r="G422" s="65">
        <v>92.34</v>
      </c>
      <c r="H422" s="65">
        <v>112.86</v>
      </c>
      <c r="I422" s="65">
        <f t="shared" si="44"/>
        <v>1580.04</v>
      </c>
      <c r="J422" s="66">
        <v>1E-4</v>
      </c>
      <c r="K422" s="67">
        <f>ROUND(H422*'Leia-me'!$B$35/(1+'Leia-me'!$B$33),2)</f>
        <v>86.85</v>
      </c>
      <c r="L422" s="65">
        <f>K422*(1+'Leia-me'!$B$33)</f>
        <v>106.15675499999999</v>
      </c>
      <c r="M422" s="65">
        <f t="shared" si="45"/>
        <v>1486.1945699999999</v>
      </c>
      <c r="N422" s="66">
        <f>IFERROR(M422/'Planilha Detalhada'!$M$698,0)</f>
        <v>1.3243186316550573E-4</v>
      </c>
    </row>
    <row r="423" spans="1:14" x14ac:dyDescent="0.25">
      <c r="A423" s="48" t="s">
        <v>1033</v>
      </c>
      <c r="B423" s="48" t="s">
        <v>1809</v>
      </c>
      <c r="C423" s="48" t="s">
        <v>174</v>
      </c>
      <c r="D423" s="59" t="s">
        <v>1034</v>
      </c>
      <c r="E423" s="48" t="s">
        <v>1360</v>
      </c>
      <c r="F423" s="48">
        <v>1</v>
      </c>
      <c r="G423" s="65">
        <v>245.94</v>
      </c>
      <c r="H423" s="65">
        <v>300.61</v>
      </c>
      <c r="I423" s="65">
        <f t="shared" si="44"/>
        <v>300.61</v>
      </c>
      <c r="J423" s="66">
        <v>0</v>
      </c>
      <c r="K423" s="67">
        <f>ROUND(H423*'Leia-me'!$B$35/(1+'Leia-me'!$B$33),2)</f>
        <v>231.34</v>
      </c>
      <c r="L423" s="65">
        <f>K423*(1+'Leia-me'!$B$33)</f>
        <v>282.76688200000001</v>
      </c>
      <c r="M423" s="65">
        <f t="shared" si="45"/>
        <v>282.76688200000001</v>
      </c>
      <c r="N423" s="66">
        <f>IFERROR(M423/'Planilha Detalhada'!$M$698,0)</f>
        <v>2.5196798441243603E-5</v>
      </c>
    </row>
    <row r="424" spans="1:14" ht="36" x14ac:dyDescent="0.25">
      <c r="A424" s="48" t="s">
        <v>742</v>
      </c>
      <c r="B424" s="48" t="s">
        <v>1810</v>
      </c>
      <c r="C424" s="48" t="s">
        <v>114</v>
      </c>
      <c r="D424" s="59" t="s">
        <v>743</v>
      </c>
      <c r="E424" s="48" t="s">
        <v>1360</v>
      </c>
      <c r="F424" s="48">
        <v>29</v>
      </c>
      <c r="G424" s="65">
        <v>58.53</v>
      </c>
      <c r="H424" s="65">
        <v>71.540000000000006</v>
      </c>
      <c r="I424" s="65">
        <f t="shared" si="44"/>
        <v>2074.6600000000003</v>
      </c>
      <c r="J424" s="66">
        <v>2.0000000000000001E-4</v>
      </c>
      <c r="K424" s="67">
        <f>ROUND(H424*'Leia-me'!$B$35/(1+'Leia-me'!$B$33),2)</f>
        <v>55.06</v>
      </c>
      <c r="L424" s="65">
        <f>K424*(1+'Leia-me'!$B$33)</f>
        <v>67.299837999999994</v>
      </c>
      <c r="M424" s="65">
        <f t="shared" si="45"/>
        <v>1951.6953019999999</v>
      </c>
      <c r="N424" s="66">
        <f>IFERROR(M424/'Planilha Detalhada'!$M$698,0)</f>
        <v>1.7391171411373436E-4</v>
      </c>
    </row>
    <row r="425" spans="1:14" x14ac:dyDescent="0.25">
      <c r="A425" s="48" t="s">
        <v>818</v>
      </c>
      <c r="B425" s="48" t="s">
        <v>1811</v>
      </c>
      <c r="C425" s="48" t="s">
        <v>174</v>
      </c>
      <c r="D425" s="59" t="s">
        <v>819</v>
      </c>
      <c r="E425" s="48" t="s">
        <v>1360</v>
      </c>
      <c r="F425" s="48">
        <v>2</v>
      </c>
      <c r="G425" s="65">
        <v>563.82000000000005</v>
      </c>
      <c r="H425" s="65">
        <v>689.15</v>
      </c>
      <c r="I425" s="65">
        <f t="shared" si="44"/>
        <v>1378.3</v>
      </c>
      <c r="J425" s="66">
        <v>1E-4</v>
      </c>
      <c r="K425" s="67">
        <f>ROUND(H425*'Leia-me'!$B$35/(1+'Leia-me'!$B$33),2)</f>
        <v>530.35</v>
      </c>
      <c r="L425" s="65">
        <f>K425*(1+'Leia-me'!$B$33)</f>
        <v>648.24680499999999</v>
      </c>
      <c r="M425" s="65">
        <f t="shared" si="45"/>
        <v>1296.49361</v>
      </c>
      <c r="N425" s="66">
        <f>IFERROR(M425/'Planilha Detalhada'!$M$698,0)</f>
        <v>1.1552798524521089E-4</v>
      </c>
    </row>
    <row r="426" spans="1:14" ht="36" x14ac:dyDescent="0.25">
      <c r="A426" s="48" t="s">
        <v>983</v>
      </c>
      <c r="B426" s="48" t="s">
        <v>1812</v>
      </c>
      <c r="C426" s="48" t="s">
        <v>114</v>
      </c>
      <c r="D426" s="59" t="s">
        <v>984</v>
      </c>
      <c r="E426" s="48" t="s">
        <v>1360</v>
      </c>
      <c r="F426" s="48">
        <v>2</v>
      </c>
      <c r="G426" s="65">
        <v>204.03</v>
      </c>
      <c r="H426" s="65">
        <v>249.38</v>
      </c>
      <c r="I426" s="65">
        <f t="shared" si="44"/>
        <v>498.76</v>
      </c>
      <c r="J426" s="66">
        <v>0</v>
      </c>
      <c r="K426" s="67">
        <f>ROUND(H426*'Leia-me'!$B$35/(1+'Leia-me'!$B$33),2)</f>
        <v>191.92</v>
      </c>
      <c r="L426" s="65">
        <f>K426*(1+'Leia-me'!$B$33)</f>
        <v>234.58381599999998</v>
      </c>
      <c r="M426" s="65">
        <f t="shared" si="45"/>
        <v>469.16763199999997</v>
      </c>
      <c r="N426" s="66">
        <f>IFERROR(M426/'Planilha Detalhada'!$M$698,0)</f>
        <v>4.1806601165760109E-5</v>
      </c>
    </row>
    <row r="427" spans="1:14" ht="36" x14ac:dyDescent="0.25">
      <c r="A427" s="48" t="s">
        <v>877</v>
      </c>
      <c r="B427" s="48" t="s">
        <v>1813</v>
      </c>
      <c r="C427" s="48" t="s">
        <v>114</v>
      </c>
      <c r="D427" s="59" t="s">
        <v>878</v>
      </c>
      <c r="E427" s="48" t="s">
        <v>1360</v>
      </c>
      <c r="F427" s="48">
        <v>16</v>
      </c>
      <c r="G427" s="65">
        <v>43.46</v>
      </c>
      <c r="H427" s="65">
        <v>53.12</v>
      </c>
      <c r="I427" s="65">
        <f t="shared" si="44"/>
        <v>849.92</v>
      </c>
      <c r="J427" s="66">
        <v>1E-4</v>
      </c>
      <c r="K427" s="67">
        <f>ROUND(H427*'Leia-me'!$B$35/(1+'Leia-me'!$B$33),2)</f>
        <v>40.880000000000003</v>
      </c>
      <c r="L427" s="65">
        <f>K427*(1+'Leia-me'!$B$33)</f>
        <v>49.967624000000001</v>
      </c>
      <c r="M427" s="65">
        <f t="shared" si="45"/>
        <v>799.48198400000001</v>
      </c>
      <c r="N427" s="66">
        <f>IFERROR(M427/'Planilha Detalhada'!$M$698,0)</f>
        <v>7.1240260760995129E-5</v>
      </c>
    </row>
    <row r="428" spans="1:14" ht="36" x14ac:dyDescent="0.25">
      <c r="A428" s="48" t="s">
        <v>1017</v>
      </c>
      <c r="B428" s="48" t="s">
        <v>1814</v>
      </c>
      <c r="C428" s="48" t="s">
        <v>114</v>
      </c>
      <c r="D428" s="59" t="s">
        <v>1018</v>
      </c>
      <c r="E428" s="48" t="s">
        <v>1360</v>
      </c>
      <c r="F428" s="48">
        <v>3</v>
      </c>
      <c r="G428" s="65">
        <v>91.41</v>
      </c>
      <c r="H428" s="65">
        <v>111.73</v>
      </c>
      <c r="I428" s="65">
        <f t="shared" si="44"/>
        <v>335.19</v>
      </c>
      <c r="J428" s="66">
        <v>0</v>
      </c>
      <c r="K428" s="67">
        <f>ROUND(H428*'Leia-me'!$B$35/(1+'Leia-me'!$B$33),2)</f>
        <v>85.98</v>
      </c>
      <c r="L428" s="65">
        <f>K428*(1+'Leia-me'!$B$33)</f>
        <v>105.09335400000001</v>
      </c>
      <c r="M428" s="65">
        <f t="shared" si="45"/>
        <v>315.28006200000004</v>
      </c>
      <c r="N428" s="66">
        <f>IFERROR(M428/'Planilha Detalhada'!$M$698,0)</f>
        <v>2.8093983703355992E-5</v>
      </c>
    </row>
    <row r="429" spans="1:14" ht="36" x14ac:dyDescent="0.25">
      <c r="A429" s="48" t="s">
        <v>895</v>
      </c>
      <c r="B429" s="48" t="s">
        <v>1815</v>
      </c>
      <c r="C429" s="48" t="s">
        <v>120</v>
      </c>
      <c r="D429" s="59" t="s">
        <v>896</v>
      </c>
      <c r="E429" s="48" t="s">
        <v>1360</v>
      </c>
      <c r="F429" s="48">
        <v>14</v>
      </c>
      <c r="G429" s="65">
        <v>43.53</v>
      </c>
      <c r="H429" s="65">
        <v>53.2</v>
      </c>
      <c r="I429" s="65">
        <f t="shared" si="44"/>
        <v>744.80000000000007</v>
      </c>
      <c r="J429" s="66">
        <v>1E-4</v>
      </c>
      <c r="K429" s="67">
        <f>ROUND(H429*'Leia-me'!$B$35/(1+'Leia-me'!$B$33),2)</f>
        <v>40.94</v>
      </c>
      <c r="L429" s="65">
        <f>K429*(1+'Leia-me'!$B$33)</f>
        <v>50.040961999999993</v>
      </c>
      <c r="M429" s="65">
        <f t="shared" si="45"/>
        <v>700.57346799999993</v>
      </c>
      <c r="N429" s="66">
        <f>IFERROR(M429/'Planilha Detalhada'!$M$698,0)</f>
        <v>6.2426718226779552E-5</v>
      </c>
    </row>
    <row r="430" spans="1:14" ht="84" x14ac:dyDescent="0.25">
      <c r="A430" s="48" t="s">
        <v>319</v>
      </c>
      <c r="B430" s="48" t="s">
        <v>1816</v>
      </c>
      <c r="C430" s="48" t="s">
        <v>321</v>
      </c>
      <c r="D430" s="59" t="s">
        <v>1817</v>
      </c>
      <c r="E430" s="48"/>
      <c r="F430" s="48">
        <v>1</v>
      </c>
      <c r="G430" s="65">
        <v>18690</v>
      </c>
      <c r="H430" s="65">
        <v>22844.78</v>
      </c>
      <c r="I430" s="65">
        <f t="shared" si="44"/>
        <v>22844.78</v>
      </c>
      <c r="J430" s="66">
        <v>1.9E-3</v>
      </c>
      <c r="K430" s="67">
        <f>ROUND(H430*'Leia-me'!$B$35/(1+'Leia-me'!$B$33),2)</f>
        <v>17580.75</v>
      </c>
      <c r="L430" s="65">
        <f>K430*(1+'Leia-me'!$B$33)</f>
        <v>21488.950724999999</v>
      </c>
      <c r="M430" s="65">
        <f t="shared" si="45"/>
        <v>21488.950724999999</v>
      </c>
      <c r="N430" s="66">
        <f>IFERROR(M430/'Planilha Detalhada'!$M$698,0)</f>
        <v>1.9148379622888104E-3</v>
      </c>
    </row>
    <row r="431" spans="1:14" ht="24" x14ac:dyDescent="0.25">
      <c r="A431" s="48" t="s">
        <v>799</v>
      </c>
      <c r="B431" s="48" t="s">
        <v>1816</v>
      </c>
      <c r="C431" s="48" t="s">
        <v>321</v>
      </c>
      <c r="D431" s="59" t="s">
        <v>800</v>
      </c>
      <c r="E431" s="48"/>
      <c r="F431" s="48">
        <v>1</v>
      </c>
      <c r="G431" s="65">
        <v>1245</v>
      </c>
      <c r="H431" s="65">
        <v>1521.76</v>
      </c>
      <c r="I431" s="65">
        <f t="shared" si="44"/>
        <v>1521.76</v>
      </c>
      <c r="J431" s="66">
        <v>1E-4</v>
      </c>
      <c r="K431" s="67">
        <f>ROUND(H431*'Leia-me'!$B$35/(1+'Leia-me'!$B$33),2)</f>
        <v>1171.1099999999999</v>
      </c>
      <c r="L431" s="65">
        <f>K431*(1+'Leia-me'!$B$33)</f>
        <v>1431.4477529999999</v>
      </c>
      <c r="M431" s="65">
        <f t="shared" si="45"/>
        <v>1431.4477529999999</v>
      </c>
      <c r="N431" s="66">
        <f>IFERROR(M431/'Planilha Detalhada'!$M$698,0)</f>
        <v>1.2755348241776083E-4</v>
      </c>
    </row>
    <row r="432" spans="1:14" ht="48" x14ac:dyDescent="0.25">
      <c r="A432" s="48" t="s">
        <v>709</v>
      </c>
      <c r="B432" s="48" t="s">
        <v>1816</v>
      </c>
      <c r="C432" s="48" t="s">
        <v>321</v>
      </c>
      <c r="D432" s="59" t="s">
        <v>1818</v>
      </c>
      <c r="E432" s="48"/>
      <c r="F432" s="48">
        <v>1</v>
      </c>
      <c r="G432" s="65">
        <v>2150</v>
      </c>
      <c r="H432" s="65">
        <v>2627.94</v>
      </c>
      <c r="I432" s="65">
        <f t="shared" si="44"/>
        <v>2627.94</v>
      </c>
      <c r="J432" s="66">
        <v>2.0000000000000001E-4</v>
      </c>
      <c r="K432" s="67">
        <f>ROUND(H432*'Leia-me'!$B$35/(1+'Leia-me'!$B$33),2)</f>
        <v>2022.39</v>
      </c>
      <c r="L432" s="65">
        <f>K432*(1+'Leia-me'!$B$33)</f>
        <v>2471.9672970000001</v>
      </c>
      <c r="M432" s="65">
        <f t="shared" si="45"/>
        <v>2471.9672970000001</v>
      </c>
      <c r="N432" s="66">
        <f>IFERROR(M432/'Planilha Detalhada'!$M$698,0)</f>
        <v>2.2027212414449143E-4</v>
      </c>
    </row>
    <row r="433" spans="1:14" x14ac:dyDescent="0.25">
      <c r="A433" s="47" t="s">
        <v>1819</v>
      </c>
      <c r="B433" s="47"/>
      <c r="C433" s="47"/>
      <c r="D433" s="58" t="s">
        <v>1820</v>
      </c>
      <c r="E433" s="47"/>
      <c r="F433" s="47">
        <v>1</v>
      </c>
      <c r="G433" s="63"/>
      <c r="H433" s="63"/>
      <c r="I433" s="63">
        <f>I434+I435+I436+I437+I438+I439+I440+I441+I442+I443+I444</f>
        <v>16359.471999999998</v>
      </c>
      <c r="J433" s="64">
        <v>1.4E-3</v>
      </c>
      <c r="K433" s="63"/>
      <c r="L433" s="63"/>
      <c r="M433" s="63">
        <f>M434+M435+M436+M437+M438+M439+M440+M441+M442+M443+M444</f>
        <v>15389.321702599997</v>
      </c>
      <c r="N433" s="64">
        <f>IFERROR(M433/'Planilha Detalhada'!$M$698,0)</f>
        <v>1.3713120657739117E-3</v>
      </c>
    </row>
    <row r="434" spans="1:14" ht="24" x14ac:dyDescent="0.25">
      <c r="A434" s="48" t="s">
        <v>534</v>
      </c>
      <c r="B434" s="48" t="s">
        <v>1821</v>
      </c>
      <c r="C434" s="48" t="s">
        <v>114</v>
      </c>
      <c r="D434" s="59" t="s">
        <v>535</v>
      </c>
      <c r="E434" s="48" t="s">
        <v>1371</v>
      </c>
      <c r="F434" s="48">
        <v>216.2</v>
      </c>
      <c r="G434" s="65">
        <v>29.33</v>
      </c>
      <c r="H434" s="65">
        <v>35.85</v>
      </c>
      <c r="I434" s="65">
        <f t="shared" ref="I434:I444" si="46">F434*H434</f>
        <v>7750.7699999999995</v>
      </c>
      <c r="J434" s="66">
        <v>5.9999999999999995E-4</v>
      </c>
      <c r="K434" s="67">
        <f>ROUND(H434*'Leia-me'!$B$35/(1+'Leia-me'!$B$33),2)</f>
        <v>27.59</v>
      </c>
      <c r="L434" s="65">
        <f>K434*(1+'Leia-me'!$B$33)</f>
        <v>33.723256999999997</v>
      </c>
      <c r="M434" s="65">
        <f t="shared" ref="M434:M444" si="47">F434*L434</f>
        <v>7290.968163399999</v>
      </c>
      <c r="N434" s="66">
        <f>IFERROR(M434/'Planilha Detalhada'!$M$698,0)</f>
        <v>6.4968377468869857E-4</v>
      </c>
    </row>
    <row r="435" spans="1:14" ht="24" x14ac:dyDescent="0.25">
      <c r="A435" s="48" t="s">
        <v>744</v>
      </c>
      <c r="B435" s="48" t="s">
        <v>1822</v>
      </c>
      <c r="C435" s="48" t="s">
        <v>114</v>
      </c>
      <c r="D435" s="59" t="s">
        <v>745</v>
      </c>
      <c r="E435" s="48" t="s">
        <v>1371</v>
      </c>
      <c r="F435" s="48">
        <v>78.400000000000006</v>
      </c>
      <c r="G435" s="65">
        <v>21.17</v>
      </c>
      <c r="H435" s="65">
        <v>25.87</v>
      </c>
      <c r="I435" s="65">
        <f t="shared" si="46"/>
        <v>2028.2080000000003</v>
      </c>
      <c r="J435" s="66">
        <v>2.0000000000000001E-4</v>
      </c>
      <c r="K435" s="67">
        <f>ROUND(H435*'Leia-me'!$B$35/(1+'Leia-me'!$B$33),2)</f>
        <v>19.91</v>
      </c>
      <c r="L435" s="65">
        <f>K435*(1+'Leia-me'!$B$33)</f>
        <v>24.335992999999998</v>
      </c>
      <c r="M435" s="65">
        <f t="shared" si="47"/>
        <v>1907.9418512</v>
      </c>
      <c r="N435" s="66">
        <f>IFERROR(M435/'Planilha Detalhada'!$M$698,0)</f>
        <v>1.7001293051814882E-4</v>
      </c>
    </row>
    <row r="436" spans="1:14" ht="36" x14ac:dyDescent="0.25">
      <c r="A436" s="48" t="s">
        <v>812</v>
      </c>
      <c r="B436" s="48" t="s">
        <v>1823</v>
      </c>
      <c r="C436" s="48" t="s">
        <v>114</v>
      </c>
      <c r="D436" s="59" t="s">
        <v>813</v>
      </c>
      <c r="E436" s="48" t="s">
        <v>1360</v>
      </c>
      <c r="F436" s="48">
        <v>83</v>
      </c>
      <c r="G436" s="65">
        <v>14.34</v>
      </c>
      <c r="H436" s="65">
        <v>17.52</v>
      </c>
      <c r="I436" s="65">
        <f t="shared" si="46"/>
        <v>1454.1599999999999</v>
      </c>
      <c r="J436" s="66">
        <v>1E-4</v>
      </c>
      <c r="K436" s="67">
        <f>ROUND(H436*'Leia-me'!$B$35/(1+'Leia-me'!$B$33),2)</f>
        <v>13.48</v>
      </c>
      <c r="L436" s="65">
        <f>K436*(1+'Leia-me'!$B$33)</f>
        <v>16.476603999999998</v>
      </c>
      <c r="M436" s="65">
        <f t="shared" si="47"/>
        <v>1367.5581319999999</v>
      </c>
      <c r="N436" s="66">
        <f>IFERROR(M436/'Planilha Detalhada'!$M$698,0)</f>
        <v>1.2186040446097081E-4</v>
      </c>
    </row>
    <row r="437" spans="1:14" ht="36" x14ac:dyDescent="0.25">
      <c r="A437" s="48" t="s">
        <v>722</v>
      </c>
      <c r="B437" s="48" t="s">
        <v>1824</v>
      </c>
      <c r="C437" s="48" t="s">
        <v>114</v>
      </c>
      <c r="D437" s="59" t="s">
        <v>723</v>
      </c>
      <c r="E437" s="48" t="s">
        <v>1360</v>
      </c>
      <c r="F437" s="48">
        <v>157</v>
      </c>
      <c r="G437" s="65">
        <v>12.55</v>
      </c>
      <c r="H437" s="65">
        <v>15.33</v>
      </c>
      <c r="I437" s="65">
        <f t="shared" si="46"/>
        <v>2406.81</v>
      </c>
      <c r="J437" s="66">
        <v>2.0000000000000001E-4</v>
      </c>
      <c r="K437" s="67">
        <f>ROUND(H437*'Leia-me'!$B$35/(1+'Leia-me'!$B$33),2)</f>
        <v>11.8</v>
      </c>
      <c r="L437" s="65">
        <f>K437*(1+'Leia-me'!$B$33)</f>
        <v>14.42314</v>
      </c>
      <c r="M437" s="65">
        <f t="shared" si="47"/>
        <v>2264.43298</v>
      </c>
      <c r="N437" s="66">
        <f>IFERROR(M437/'Planilha Detalhada'!$M$698,0)</f>
        <v>2.0177915099960187E-4</v>
      </c>
    </row>
    <row r="438" spans="1:14" ht="36" x14ac:dyDescent="0.25">
      <c r="A438" s="48" t="s">
        <v>1114</v>
      </c>
      <c r="B438" s="48" t="s">
        <v>1825</v>
      </c>
      <c r="C438" s="48" t="s">
        <v>114</v>
      </c>
      <c r="D438" s="59" t="s">
        <v>1115</v>
      </c>
      <c r="E438" s="48" t="s">
        <v>1360</v>
      </c>
      <c r="F438" s="48">
        <v>8</v>
      </c>
      <c r="G438" s="65">
        <v>15.39</v>
      </c>
      <c r="H438" s="65">
        <v>18.809999999999999</v>
      </c>
      <c r="I438" s="65">
        <f t="shared" si="46"/>
        <v>150.47999999999999</v>
      </c>
      <c r="J438" s="66">
        <v>0</v>
      </c>
      <c r="K438" s="67">
        <f>ROUND(H438*'Leia-me'!$B$35/(1+'Leia-me'!$B$33),2)</f>
        <v>14.48</v>
      </c>
      <c r="L438" s="65">
        <f>K438*(1+'Leia-me'!$B$33)</f>
        <v>17.698903999999999</v>
      </c>
      <c r="M438" s="65">
        <f t="shared" si="47"/>
        <v>141.59123199999999</v>
      </c>
      <c r="N438" s="66">
        <f>IFERROR(M438/'Planilha Detalhada'!$M$698,0)</f>
        <v>1.2616915066281916E-5</v>
      </c>
    </row>
    <row r="439" spans="1:14" ht="36" x14ac:dyDescent="0.25">
      <c r="A439" s="48" t="s">
        <v>1228</v>
      </c>
      <c r="B439" s="48" t="s">
        <v>1679</v>
      </c>
      <c r="C439" s="48" t="s">
        <v>114</v>
      </c>
      <c r="D439" s="59" t="s">
        <v>1227</v>
      </c>
      <c r="E439" s="48" t="s">
        <v>1360</v>
      </c>
      <c r="F439" s="48">
        <v>1</v>
      </c>
      <c r="G439" s="65">
        <v>40.729999999999997</v>
      </c>
      <c r="H439" s="65">
        <v>49.78</v>
      </c>
      <c r="I439" s="65">
        <f t="shared" si="46"/>
        <v>49.78</v>
      </c>
      <c r="J439" s="66">
        <v>0</v>
      </c>
      <c r="K439" s="67">
        <f>ROUND(H439*'Leia-me'!$B$35/(1+'Leia-me'!$B$33),2)</f>
        <v>38.31</v>
      </c>
      <c r="L439" s="65">
        <f>K439*(1+'Leia-me'!$B$33)</f>
        <v>46.826312999999999</v>
      </c>
      <c r="M439" s="65">
        <f t="shared" si="47"/>
        <v>46.826312999999999</v>
      </c>
      <c r="N439" s="66">
        <f>IFERROR(M439/'Planilha Detalhada'!$M$698,0)</f>
        <v>4.1726002778769016E-6</v>
      </c>
    </row>
    <row r="440" spans="1:14" ht="36" x14ac:dyDescent="0.25">
      <c r="A440" s="48" t="s">
        <v>1132</v>
      </c>
      <c r="B440" s="48" t="s">
        <v>1826</v>
      </c>
      <c r="C440" s="48" t="s">
        <v>114</v>
      </c>
      <c r="D440" s="59" t="s">
        <v>1133</v>
      </c>
      <c r="E440" s="48" t="s">
        <v>1360</v>
      </c>
      <c r="F440" s="48">
        <v>9</v>
      </c>
      <c r="G440" s="65">
        <v>11.49</v>
      </c>
      <c r="H440" s="65">
        <v>14.04</v>
      </c>
      <c r="I440" s="65">
        <f t="shared" si="46"/>
        <v>126.35999999999999</v>
      </c>
      <c r="J440" s="66">
        <v>0</v>
      </c>
      <c r="K440" s="67">
        <f>ROUND(H440*'Leia-me'!$B$35/(1+'Leia-me'!$B$33),2)</f>
        <v>10.8</v>
      </c>
      <c r="L440" s="65">
        <f>K440*(1+'Leia-me'!$B$33)</f>
        <v>13.200839999999999</v>
      </c>
      <c r="M440" s="65">
        <f t="shared" si="47"/>
        <v>118.80756</v>
      </c>
      <c r="N440" s="66">
        <f>IFERROR(M440/'Planilha Detalhada'!$M$698,0)</f>
        <v>1.0586707048019703E-5</v>
      </c>
    </row>
    <row r="441" spans="1:14" ht="24" x14ac:dyDescent="0.25">
      <c r="A441" s="48" t="s">
        <v>1002</v>
      </c>
      <c r="B441" s="48" t="s">
        <v>1827</v>
      </c>
      <c r="C441" s="48" t="s">
        <v>114</v>
      </c>
      <c r="D441" s="59" t="s">
        <v>1003</v>
      </c>
      <c r="E441" s="48" t="s">
        <v>1360</v>
      </c>
      <c r="F441" s="48">
        <v>36</v>
      </c>
      <c r="G441" s="65">
        <v>9.2899999999999991</v>
      </c>
      <c r="H441" s="65">
        <v>11.35</v>
      </c>
      <c r="I441" s="65">
        <f t="shared" si="46"/>
        <v>408.59999999999997</v>
      </c>
      <c r="J441" s="66">
        <v>0</v>
      </c>
      <c r="K441" s="67">
        <f>ROUND(H441*'Leia-me'!$B$35/(1+'Leia-me'!$B$33),2)</f>
        <v>8.73</v>
      </c>
      <c r="L441" s="65">
        <f>K441*(1+'Leia-me'!$B$33)</f>
        <v>10.670679</v>
      </c>
      <c r="M441" s="65">
        <f t="shared" si="47"/>
        <v>384.14444400000002</v>
      </c>
      <c r="N441" s="66">
        <f>IFERROR(M441/'Planilha Detalhada'!$M$698,0)</f>
        <v>3.4230352788597037E-5</v>
      </c>
    </row>
    <row r="442" spans="1:14" ht="24" x14ac:dyDescent="0.25">
      <c r="A442" s="48" t="s">
        <v>973</v>
      </c>
      <c r="B442" s="48" t="s">
        <v>1828</v>
      </c>
      <c r="C442" s="48" t="s">
        <v>114</v>
      </c>
      <c r="D442" s="59" t="s">
        <v>974</v>
      </c>
      <c r="E442" s="48" t="s">
        <v>1360</v>
      </c>
      <c r="F442" s="48">
        <v>24</v>
      </c>
      <c r="G442" s="65">
        <v>17.55</v>
      </c>
      <c r="H442" s="65">
        <v>21.45</v>
      </c>
      <c r="I442" s="65">
        <f t="shared" si="46"/>
        <v>514.79999999999995</v>
      </c>
      <c r="J442" s="66">
        <v>0</v>
      </c>
      <c r="K442" s="67">
        <f>ROUND(H442*'Leia-me'!$B$35/(1+'Leia-me'!$B$33),2)</f>
        <v>16.510000000000002</v>
      </c>
      <c r="L442" s="65">
        <f>K442*(1+'Leia-me'!$B$33)</f>
        <v>20.180173</v>
      </c>
      <c r="M442" s="65">
        <f t="shared" si="47"/>
        <v>484.32415200000003</v>
      </c>
      <c r="N442" s="66">
        <f>IFERROR(M442/'Planilha Detalhada'!$M$698,0)</f>
        <v>4.3157168731556864E-5</v>
      </c>
    </row>
    <row r="443" spans="1:14" ht="24" x14ac:dyDescent="0.25">
      <c r="A443" s="48" t="s">
        <v>1126</v>
      </c>
      <c r="B443" s="48" t="s">
        <v>1682</v>
      </c>
      <c r="C443" s="48" t="s">
        <v>114</v>
      </c>
      <c r="D443" s="59" t="s">
        <v>996</v>
      </c>
      <c r="E443" s="48" t="s">
        <v>1360</v>
      </c>
      <c r="F443" s="48">
        <v>5</v>
      </c>
      <c r="G443" s="65">
        <v>22.18</v>
      </c>
      <c r="H443" s="65">
        <v>27.11</v>
      </c>
      <c r="I443" s="65">
        <f t="shared" si="46"/>
        <v>135.55000000000001</v>
      </c>
      <c r="J443" s="66">
        <v>0</v>
      </c>
      <c r="K443" s="67">
        <f>ROUND(H443*'Leia-me'!$B$35/(1+'Leia-me'!$B$33),2)</f>
        <v>20.86</v>
      </c>
      <c r="L443" s="65">
        <f>K443*(1+'Leia-me'!$B$33)</f>
        <v>25.497177999999998</v>
      </c>
      <c r="M443" s="65">
        <f t="shared" si="47"/>
        <v>127.48588999999998</v>
      </c>
      <c r="N443" s="66">
        <f>IFERROR(M443/'Planilha Detalhada'!$M$698,0)</f>
        <v>1.1360015896177518E-5</v>
      </c>
    </row>
    <row r="444" spans="1:14" ht="36" x14ac:dyDescent="0.25">
      <c r="A444" s="48" t="s">
        <v>822</v>
      </c>
      <c r="B444" s="48" t="s">
        <v>1829</v>
      </c>
      <c r="C444" s="48" t="s">
        <v>114</v>
      </c>
      <c r="D444" s="59" t="s">
        <v>823</v>
      </c>
      <c r="E444" s="48" t="s">
        <v>1371</v>
      </c>
      <c r="F444" s="48">
        <v>216.2</v>
      </c>
      <c r="G444" s="65">
        <v>5.05</v>
      </c>
      <c r="H444" s="65">
        <v>6.17</v>
      </c>
      <c r="I444" s="65">
        <f t="shared" si="46"/>
        <v>1333.954</v>
      </c>
      <c r="J444" s="66">
        <v>1E-4</v>
      </c>
      <c r="K444" s="67">
        <f>ROUND(H444*'Leia-me'!$B$35/(1+'Leia-me'!$B$33),2)</f>
        <v>4.75</v>
      </c>
      <c r="L444" s="65">
        <f>K444*(1+'Leia-me'!$B$33)</f>
        <v>5.8059249999999993</v>
      </c>
      <c r="M444" s="65">
        <f t="shared" si="47"/>
        <v>1255.2409849999997</v>
      </c>
      <c r="N444" s="66">
        <f>IFERROR(M444/'Planilha Detalhada'!$M$698,0)</f>
        <v>1.118520452979818E-4</v>
      </c>
    </row>
    <row r="445" spans="1:14" x14ac:dyDescent="0.25">
      <c r="A445" s="47" t="s">
        <v>1830</v>
      </c>
      <c r="B445" s="47"/>
      <c r="C445" s="47"/>
      <c r="D445" s="58" t="s">
        <v>1831</v>
      </c>
      <c r="E445" s="47"/>
      <c r="F445" s="47">
        <v>1</v>
      </c>
      <c r="G445" s="63"/>
      <c r="H445" s="63"/>
      <c r="I445" s="63">
        <f>I446+I447+I448+I449</f>
        <v>46803.98</v>
      </c>
      <c r="J445" s="64">
        <v>3.8999999999999998E-3</v>
      </c>
      <c r="K445" s="63"/>
      <c r="L445" s="63"/>
      <c r="M445" s="63">
        <f>M446+M447+M448+M449</f>
        <v>44026.158152999997</v>
      </c>
      <c r="N445" s="64">
        <f>IFERROR(M445/'Planilha Detalhada'!$M$698,0)</f>
        <v>3.923084009263343E-3</v>
      </c>
    </row>
    <row r="446" spans="1:14" ht="36" x14ac:dyDescent="0.25">
      <c r="A446" s="48" t="s">
        <v>498</v>
      </c>
      <c r="B446" s="48" t="s">
        <v>1832</v>
      </c>
      <c r="C446" s="48" t="s">
        <v>114</v>
      </c>
      <c r="D446" s="59" t="s">
        <v>1833</v>
      </c>
      <c r="E446" s="48" t="s">
        <v>1360</v>
      </c>
      <c r="F446" s="48">
        <v>1</v>
      </c>
      <c r="G446" s="65">
        <v>7606.34</v>
      </c>
      <c r="H446" s="65">
        <v>9297.2199999999993</v>
      </c>
      <c r="I446" s="65">
        <f>F446*H446</f>
        <v>9297.2199999999993</v>
      </c>
      <c r="J446" s="66">
        <v>8.0000000000000004E-4</v>
      </c>
      <c r="K446" s="67">
        <f>ROUND(H446*'Leia-me'!$B$35/(1+'Leia-me'!$B$33),2)</f>
        <v>7154.9</v>
      </c>
      <c r="L446" s="65">
        <f>K446*(1+'Leia-me'!$B$33)</f>
        <v>8745.4342699999997</v>
      </c>
      <c r="M446" s="65">
        <f>F446*L446</f>
        <v>8745.4342699999997</v>
      </c>
      <c r="N446" s="66">
        <f>IFERROR(M446/'Planilha Detalhada'!$M$698,0)</f>
        <v>7.7928837713864372E-4</v>
      </c>
    </row>
    <row r="447" spans="1:14" ht="36" x14ac:dyDescent="0.25">
      <c r="A447" s="48" t="s">
        <v>477</v>
      </c>
      <c r="B447" s="48" t="s">
        <v>1834</v>
      </c>
      <c r="C447" s="48" t="s">
        <v>114</v>
      </c>
      <c r="D447" s="59" t="s">
        <v>1835</v>
      </c>
      <c r="E447" s="48" t="s">
        <v>1360</v>
      </c>
      <c r="F447" s="48">
        <v>1</v>
      </c>
      <c r="G447" s="65">
        <v>8775.4599999999991</v>
      </c>
      <c r="H447" s="65">
        <v>10726.24</v>
      </c>
      <c r="I447" s="65">
        <f>F447*H447</f>
        <v>10726.24</v>
      </c>
      <c r="J447" s="66">
        <v>8.9999999999999998E-4</v>
      </c>
      <c r="K447" s="67">
        <f>ROUND(H447*'Leia-me'!$B$35/(1+'Leia-me'!$B$33),2)</f>
        <v>8254.6299999999992</v>
      </c>
      <c r="L447" s="65">
        <f>K447*(1+'Leia-me'!$B$33)</f>
        <v>10089.634248999999</v>
      </c>
      <c r="M447" s="65">
        <f>F447*L447</f>
        <v>10089.634248999999</v>
      </c>
      <c r="N447" s="66">
        <f>IFERROR(M447/'Planilha Detalhada'!$M$698,0)</f>
        <v>8.9906738271393891E-4</v>
      </c>
    </row>
    <row r="448" spans="1:14" ht="48" x14ac:dyDescent="0.25">
      <c r="A448" s="48" t="s">
        <v>317</v>
      </c>
      <c r="B448" s="48" t="s">
        <v>1836</v>
      </c>
      <c r="C448" s="48" t="s">
        <v>120</v>
      </c>
      <c r="D448" s="59" t="s">
        <v>1837</v>
      </c>
      <c r="E448" s="48" t="s">
        <v>1360</v>
      </c>
      <c r="F448" s="48">
        <v>2</v>
      </c>
      <c r="G448" s="65">
        <v>9724.18</v>
      </c>
      <c r="H448" s="65">
        <v>11885.86</v>
      </c>
      <c r="I448" s="65">
        <f>F448*H448</f>
        <v>23771.72</v>
      </c>
      <c r="J448" s="66">
        <v>2E-3</v>
      </c>
      <c r="K448" s="67">
        <f>ROUND(H448*'Leia-me'!$B$35/(1+'Leia-me'!$B$33),2)</f>
        <v>9147.0499999999993</v>
      </c>
      <c r="L448" s="65">
        <f>K448*(1+'Leia-me'!$B$33)</f>
        <v>11180.439214999999</v>
      </c>
      <c r="M448" s="65">
        <f>F448*L448</f>
        <v>22360.878429999997</v>
      </c>
      <c r="N448" s="66">
        <f>IFERROR(M448/'Planilha Detalhada'!$M$698,0)</f>
        <v>1.9925337181808354E-3</v>
      </c>
    </row>
    <row r="449" spans="1:14" ht="24" x14ac:dyDescent="0.25">
      <c r="A449" s="48" t="s">
        <v>691</v>
      </c>
      <c r="B449" s="48" t="s">
        <v>1707</v>
      </c>
      <c r="C449" s="48" t="s">
        <v>114</v>
      </c>
      <c r="D449" s="59" t="s">
        <v>566</v>
      </c>
      <c r="E449" s="48" t="s">
        <v>1360</v>
      </c>
      <c r="F449" s="48">
        <v>4</v>
      </c>
      <c r="G449" s="65">
        <v>615.4</v>
      </c>
      <c r="H449" s="65">
        <v>752.2</v>
      </c>
      <c r="I449" s="65">
        <f>F449*H449</f>
        <v>3008.8</v>
      </c>
      <c r="J449" s="66">
        <v>2.9999999999999997E-4</v>
      </c>
      <c r="K449" s="67">
        <f>ROUND(H449*'Leia-me'!$B$35/(1+'Leia-me'!$B$33),2)</f>
        <v>578.87</v>
      </c>
      <c r="L449" s="65">
        <f>K449*(1+'Leia-me'!$B$33)</f>
        <v>707.55280099999993</v>
      </c>
      <c r="M449" s="65">
        <f>F449*L449</f>
        <v>2830.2112039999997</v>
      </c>
      <c r="N449" s="66">
        <f>IFERROR(M449/'Planilha Detalhada'!$M$698,0)</f>
        <v>2.5219453122992449E-4</v>
      </c>
    </row>
    <row r="450" spans="1:14" x14ac:dyDescent="0.25">
      <c r="A450" s="47" t="s">
        <v>1838</v>
      </c>
      <c r="B450" s="47"/>
      <c r="C450" s="47"/>
      <c r="D450" s="58" t="s">
        <v>1839</v>
      </c>
      <c r="E450" s="47"/>
      <c r="F450" s="47">
        <v>1</v>
      </c>
      <c r="G450" s="63"/>
      <c r="H450" s="63"/>
      <c r="I450" s="63">
        <f>I451+I452+I453+I454+I455+I456+I457+I458+I459+I460+I461+I462+I463+I464+I465+I466+I467</f>
        <v>95073.69001999998</v>
      </c>
      <c r="J450" s="64">
        <v>8.0000000000000002E-3</v>
      </c>
      <c r="K450" s="63"/>
      <c r="L450" s="63"/>
      <c r="M450" s="63">
        <f>M451+M452+M453+M454+M455+M456+M457+M458+M459+M460+M461+M462+M463+M464+M465+M466+M467</f>
        <v>89430.650149238994</v>
      </c>
      <c r="N450" s="64">
        <f>IFERROR(M450/'Planilha Detalhada'!$M$698,0)</f>
        <v>7.9689886253360709E-3</v>
      </c>
    </row>
    <row r="451" spans="1:14" ht="48" x14ac:dyDescent="0.25">
      <c r="A451" s="48" t="s">
        <v>343</v>
      </c>
      <c r="B451" s="48" t="s">
        <v>1840</v>
      </c>
      <c r="C451" s="48" t="s">
        <v>114</v>
      </c>
      <c r="D451" s="59" t="s">
        <v>1841</v>
      </c>
      <c r="E451" s="48" t="s">
        <v>1360</v>
      </c>
      <c r="F451" s="48">
        <v>25</v>
      </c>
      <c r="G451" s="65">
        <v>620.37</v>
      </c>
      <c r="H451" s="65">
        <v>758.27</v>
      </c>
      <c r="I451" s="65">
        <f t="shared" ref="I451:I467" si="48">F451*H451</f>
        <v>18956.75</v>
      </c>
      <c r="J451" s="66">
        <v>1.6000000000000001E-3</v>
      </c>
      <c r="K451" s="67">
        <f>ROUND(H451*'Leia-me'!$B$35/(1+'Leia-me'!$B$33),2)</f>
        <v>583.54</v>
      </c>
      <c r="L451" s="65">
        <f>K451*(1+'Leia-me'!$B$33)</f>
        <v>713.26094199999989</v>
      </c>
      <c r="M451" s="65">
        <f t="shared" ref="M451:M467" si="49">F451*L451</f>
        <v>17831.523549999998</v>
      </c>
      <c r="N451" s="66">
        <f>IFERROR(M451/'Planilha Detalhada'!$M$698,0)</f>
        <v>1.588931849485961E-3</v>
      </c>
    </row>
    <row r="452" spans="1:14" ht="60" x14ac:dyDescent="0.25">
      <c r="A452" s="48" t="s">
        <v>716</v>
      </c>
      <c r="B452" s="48"/>
      <c r="C452" s="48"/>
      <c r="D452" s="59" t="s">
        <v>1842</v>
      </c>
      <c r="E452" s="48" t="s">
        <v>1360</v>
      </c>
      <c r="F452" s="48">
        <v>2</v>
      </c>
      <c r="G452" s="65">
        <v>1003.94</v>
      </c>
      <c r="H452" s="65">
        <v>1227.1099999999999</v>
      </c>
      <c r="I452" s="65">
        <f t="shared" si="48"/>
        <v>2454.2199999999998</v>
      </c>
      <c r="J452" s="66">
        <v>2.0000000000000001E-4</v>
      </c>
      <c r="K452" s="67">
        <f>ROUND(H452*'Leia-me'!$B$35/(1+'Leia-me'!$B$33),2)</f>
        <v>944.35</v>
      </c>
      <c r="L452" s="65">
        <f>K452*(1+'Leia-me'!$B$33)</f>
        <v>1154.2790049999999</v>
      </c>
      <c r="M452" s="65">
        <f t="shared" si="49"/>
        <v>2308.5580099999997</v>
      </c>
      <c r="N452" s="66">
        <f>IFERROR(M452/'Planilha Detalhada'!$M$698,0)</f>
        <v>2.0571104528389723E-4</v>
      </c>
    </row>
    <row r="453" spans="1:14" ht="24" x14ac:dyDescent="0.25">
      <c r="A453" s="48" t="s">
        <v>804</v>
      </c>
      <c r="B453" s="48" t="s">
        <v>1843</v>
      </c>
      <c r="C453" s="48" t="s">
        <v>114</v>
      </c>
      <c r="D453" s="59" t="s">
        <v>805</v>
      </c>
      <c r="E453" s="48" t="s">
        <v>1360</v>
      </c>
      <c r="F453" s="48">
        <v>27</v>
      </c>
      <c r="G453" s="65">
        <v>45.52</v>
      </c>
      <c r="H453" s="65">
        <v>55.63</v>
      </c>
      <c r="I453" s="65">
        <f t="shared" si="48"/>
        <v>1502.01</v>
      </c>
      <c r="J453" s="66">
        <v>1E-4</v>
      </c>
      <c r="K453" s="67">
        <f>ROUND(H453*'Leia-me'!$B$35/(1+'Leia-me'!$B$33),2)</f>
        <v>42.81</v>
      </c>
      <c r="L453" s="65">
        <f>K453*(1+'Leia-me'!$B$33)</f>
        <v>52.326663000000003</v>
      </c>
      <c r="M453" s="65">
        <f t="shared" si="49"/>
        <v>1412.8199010000001</v>
      </c>
      <c r="N453" s="66">
        <f>IFERROR(M453/'Planilha Detalhada'!$M$698,0)</f>
        <v>1.2589359131270097E-4</v>
      </c>
    </row>
    <row r="454" spans="1:14" ht="96" x14ac:dyDescent="0.25">
      <c r="A454" s="48" t="s">
        <v>774</v>
      </c>
      <c r="B454" s="48"/>
      <c r="C454" s="48"/>
      <c r="D454" s="59" t="s">
        <v>1844</v>
      </c>
      <c r="E454" s="48" t="s">
        <v>1360</v>
      </c>
      <c r="F454" s="48">
        <v>2</v>
      </c>
      <c r="G454" s="65">
        <v>727.54</v>
      </c>
      <c r="H454" s="65">
        <v>889.27</v>
      </c>
      <c r="I454" s="65">
        <f t="shared" si="48"/>
        <v>1778.54</v>
      </c>
      <c r="J454" s="66">
        <v>1E-4</v>
      </c>
      <c r="K454" s="67">
        <f>ROUND(H454*'Leia-me'!$B$35/(1+'Leia-me'!$B$33),2)</f>
        <v>684.36</v>
      </c>
      <c r="L454" s="65">
        <f>K454*(1+'Leia-me'!$B$33)</f>
        <v>836.49322799999993</v>
      </c>
      <c r="M454" s="65">
        <f t="shared" si="49"/>
        <v>1672.9864559999999</v>
      </c>
      <c r="N454" s="66">
        <f>IFERROR(M454/'Planilha Detalhada'!$M$698,0)</f>
        <v>1.4907651924655891E-4</v>
      </c>
    </row>
    <row r="455" spans="1:14" ht="72" x14ac:dyDescent="0.25">
      <c r="A455" s="48" t="s">
        <v>284</v>
      </c>
      <c r="B455" s="48"/>
      <c r="C455" s="48"/>
      <c r="D455" s="59" t="s">
        <v>1845</v>
      </c>
      <c r="E455" s="48" t="s">
        <v>1360</v>
      </c>
      <c r="F455" s="48">
        <v>27</v>
      </c>
      <c r="G455" s="65">
        <v>993.92</v>
      </c>
      <c r="H455" s="65">
        <v>1214.8599999999999</v>
      </c>
      <c r="I455" s="65">
        <f t="shared" si="48"/>
        <v>32801.219999999994</v>
      </c>
      <c r="J455" s="66">
        <v>2.7000000000000001E-3</v>
      </c>
      <c r="K455" s="67">
        <f>ROUND(H455*'Leia-me'!$B$35/(1+'Leia-me'!$B$33),2)</f>
        <v>934.92</v>
      </c>
      <c r="L455" s="65">
        <f>K455*(1+'Leia-me'!$B$33)</f>
        <v>1142.752716</v>
      </c>
      <c r="M455" s="65">
        <f t="shared" si="49"/>
        <v>30854.323332</v>
      </c>
      <c r="N455" s="66">
        <f>IFERROR(M455/'Planilha Detalhada'!$M$698,0)</f>
        <v>2.7493678203707166E-3</v>
      </c>
    </row>
    <row r="456" spans="1:14" ht="48" x14ac:dyDescent="0.25">
      <c r="A456" s="48" t="s">
        <v>720</v>
      </c>
      <c r="B456" s="48" t="s">
        <v>1846</v>
      </c>
      <c r="C456" s="48" t="s">
        <v>114</v>
      </c>
      <c r="D456" s="59" t="s">
        <v>1847</v>
      </c>
      <c r="E456" s="48" t="s">
        <v>1360</v>
      </c>
      <c r="F456" s="48">
        <v>2</v>
      </c>
      <c r="G456" s="65">
        <v>992.8</v>
      </c>
      <c r="H456" s="65">
        <v>1213.49</v>
      </c>
      <c r="I456" s="65">
        <f t="shared" si="48"/>
        <v>2426.98</v>
      </c>
      <c r="J456" s="66">
        <v>2.0000000000000001E-4</v>
      </c>
      <c r="K456" s="67">
        <f>ROUND(H456*'Leia-me'!$B$35/(1+'Leia-me'!$B$33),2)</f>
        <v>933.87</v>
      </c>
      <c r="L456" s="65">
        <f>K456*(1+'Leia-me'!$B$33)</f>
        <v>1141.4693009999999</v>
      </c>
      <c r="M456" s="65">
        <f t="shared" si="49"/>
        <v>2282.9386019999997</v>
      </c>
      <c r="N456" s="66">
        <f>IFERROR(M456/'Planilha Detalhada'!$M$698,0)</f>
        <v>2.03428150430744E-4</v>
      </c>
    </row>
    <row r="457" spans="1:14" ht="24" x14ac:dyDescent="0.25">
      <c r="A457" s="48" t="s">
        <v>660</v>
      </c>
      <c r="B457" s="48" t="s">
        <v>1848</v>
      </c>
      <c r="C457" s="48" t="s">
        <v>114</v>
      </c>
      <c r="D457" s="59" t="s">
        <v>661</v>
      </c>
      <c r="E457" s="48" t="s">
        <v>1360</v>
      </c>
      <c r="F457" s="48">
        <v>4</v>
      </c>
      <c r="G457" s="65">
        <v>742.32</v>
      </c>
      <c r="H457" s="65">
        <v>907.33</v>
      </c>
      <c r="I457" s="65">
        <f t="shared" si="48"/>
        <v>3629.32</v>
      </c>
      <c r="J457" s="66">
        <v>2.9999999999999997E-4</v>
      </c>
      <c r="K457" s="67">
        <f>ROUND(H457*'Leia-me'!$B$35/(1+'Leia-me'!$B$33),2)</f>
        <v>698.26</v>
      </c>
      <c r="L457" s="65">
        <f>K457*(1+'Leia-me'!$B$33)</f>
        <v>853.4831979999999</v>
      </c>
      <c r="M457" s="65">
        <f t="shared" si="49"/>
        <v>3413.9327919999996</v>
      </c>
      <c r="N457" s="66">
        <f>IFERROR(M457/'Planilha Detalhada'!$M$698,0)</f>
        <v>3.0420880919136776E-4</v>
      </c>
    </row>
    <row r="458" spans="1:14" ht="36" x14ac:dyDescent="0.25">
      <c r="A458" s="48" t="s">
        <v>919</v>
      </c>
      <c r="B458" s="48" t="s">
        <v>1849</v>
      </c>
      <c r="C458" s="48" t="s">
        <v>114</v>
      </c>
      <c r="D458" s="59" t="s">
        <v>920</v>
      </c>
      <c r="E458" s="48" t="s">
        <v>1360</v>
      </c>
      <c r="F458" s="48">
        <v>1</v>
      </c>
      <c r="G458" s="65">
        <v>547.49</v>
      </c>
      <c r="H458" s="65">
        <v>669.19</v>
      </c>
      <c r="I458" s="65">
        <f t="shared" si="48"/>
        <v>669.19</v>
      </c>
      <c r="J458" s="66">
        <v>1E-4</v>
      </c>
      <c r="K458" s="67">
        <f>ROUND(H458*'Leia-me'!$B$35/(1+'Leia-me'!$B$33),2)</f>
        <v>514.99</v>
      </c>
      <c r="L458" s="65">
        <f>K458*(1+'Leia-me'!$B$33)</f>
        <v>629.47227699999996</v>
      </c>
      <c r="M458" s="65">
        <f t="shared" si="49"/>
        <v>629.47227699999996</v>
      </c>
      <c r="N458" s="66">
        <f>IFERROR(M458/'Planilha Detalhada'!$M$698,0)</f>
        <v>5.6091031508844303E-5</v>
      </c>
    </row>
    <row r="459" spans="1:14" ht="36" x14ac:dyDescent="0.25">
      <c r="A459" s="48" t="s">
        <v>1093</v>
      </c>
      <c r="B459" s="48" t="s">
        <v>1850</v>
      </c>
      <c r="C459" s="48" t="s">
        <v>114</v>
      </c>
      <c r="D459" s="59" t="s">
        <v>1094</v>
      </c>
      <c r="E459" s="48" t="s">
        <v>1360</v>
      </c>
      <c r="F459" s="48">
        <v>1</v>
      </c>
      <c r="G459" s="65">
        <v>138.94999999999999</v>
      </c>
      <c r="H459" s="65">
        <v>169.83</v>
      </c>
      <c r="I459" s="65">
        <f t="shared" si="48"/>
        <v>169.83</v>
      </c>
      <c r="J459" s="66">
        <v>0</v>
      </c>
      <c r="K459" s="67">
        <f>ROUND(H459*'Leia-me'!$B$35/(1+'Leia-me'!$B$33),2)</f>
        <v>130.69999999999999</v>
      </c>
      <c r="L459" s="65">
        <f>K459*(1+'Leia-me'!$B$33)</f>
        <v>159.75460999999999</v>
      </c>
      <c r="M459" s="65">
        <f t="shared" si="49"/>
        <v>159.75460999999999</v>
      </c>
      <c r="N459" s="66">
        <f>IFERROR(M459/'Planilha Detalhada'!$M$698,0)</f>
        <v>1.4235417810454476E-5</v>
      </c>
    </row>
    <row r="460" spans="1:14" x14ac:dyDescent="0.25">
      <c r="A460" s="48" t="s">
        <v>480</v>
      </c>
      <c r="B460" s="48" t="s">
        <v>1851</v>
      </c>
      <c r="C460" s="48" t="s">
        <v>174</v>
      </c>
      <c r="D460" s="59" t="s">
        <v>481</v>
      </c>
      <c r="E460" s="48" t="s">
        <v>1360</v>
      </c>
      <c r="F460" s="48">
        <v>17</v>
      </c>
      <c r="G460" s="65">
        <v>501.01</v>
      </c>
      <c r="H460" s="65">
        <v>612.38</v>
      </c>
      <c r="I460" s="65">
        <f t="shared" si="48"/>
        <v>10410.459999999999</v>
      </c>
      <c r="J460" s="66">
        <v>8.9999999999999998E-4</v>
      </c>
      <c r="K460" s="67">
        <f>ROUND(H460*'Leia-me'!$B$35/(1+'Leia-me'!$B$33),2)</f>
        <v>471.27</v>
      </c>
      <c r="L460" s="65">
        <f>K460*(1+'Leia-me'!$B$33)</f>
        <v>576.033321</v>
      </c>
      <c r="M460" s="65">
        <f t="shared" si="49"/>
        <v>9792.5664570000008</v>
      </c>
      <c r="N460" s="66">
        <f>IFERROR(M460/'Planilha Detalhada'!$M$698,0)</f>
        <v>8.7259625842432274E-4</v>
      </c>
    </row>
    <row r="461" spans="1:14" ht="24" x14ac:dyDescent="0.25">
      <c r="A461" s="48" t="s">
        <v>964</v>
      </c>
      <c r="B461" s="48" t="s">
        <v>1852</v>
      </c>
      <c r="C461" s="48" t="s">
        <v>114</v>
      </c>
      <c r="D461" s="59" t="s">
        <v>965</v>
      </c>
      <c r="E461" s="48" t="s">
        <v>1360</v>
      </c>
      <c r="F461" s="48">
        <v>4</v>
      </c>
      <c r="G461" s="65">
        <v>112.11</v>
      </c>
      <c r="H461" s="65">
        <v>137.03</v>
      </c>
      <c r="I461" s="65">
        <f t="shared" si="48"/>
        <v>548.12</v>
      </c>
      <c r="J461" s="66">
        <v>0</v>
      </c>
      <c r="K461" s="67">
        <f>ROUND(H461*'Leia-me'!$B$35/(1+'Leia-me'!$B$33),2)</f>
        <v>105.45</v>
      </c>
      <c r="L461" s="65">
        <f>K461*(1+'Leia-me'!$B$33)</f>
        <v>128.891535</v>
      </c>
      <c r="M461" s="65">
        <f t="shared" si="49"/>
        <v>515.56614000000002</v>
      </c>
      <c r="N461" s="66">
        <f>IFERROR(M461/'Planilha Detalhada'!$M$698,0)</f>
        <v>4.5941080584925004E-5</v>
      </c>
    </row>
    <row r="462" spans="1:14" ht="48" x14ac:dyDescent="0.25">
      <c r="A462" s="48" t="s">
        <v>839</v>
      </c>
      <c r="B462" s="48" t="s">
        <v>1853</v>
      </c>
      <c r="C462" s="48" t="s">
        <v>120</v>
      </c>
      <c r="D462" s="59" t="s">
        <v>1854</v>
      </c>
      <c r="E462" s="48" t="s">
        <v>1360</v>
      </c>
      <c r="F462" s="48">
        <v>1</v>
      </c>
      <c r="G462" s="65">
        <v>890.23</v>
      </c>
      <c r="H462" s="65">
        <v>1088.1199999999999</v>
      </c>
      <c r="I462" s="65">
        <f t="shared" si="48"/>
        <v>1088.1199999999999</v>
      </c>
      <c r="J462" s="66">
        <v>1E-4</v>
      </c>
      <c r="K462" s="67">
        <f>ROUND(H462*'Leia-me'!$B$35/(1+'Leia-me'!$B$33),2)</f>
        <v>837.39</v>
      </c>
      <c r="L462" s="65">
        <f>K462*(1+'Leia-me'!$B$33)</f>
        <v>1023.541797</v>
      </c>
      <c r="M462" s="65">
        <f t="shared" si="49"/>
        <v>1023.541797</v>
      </c>
      <c r="N462" s="66">
        <f>IFERROR(M462/'Planilha Detalhada'!$M$698,0)</f>
        <v>9.1205788219559858E-5</v>
      </c>
    </row>
    <row r="463" spans="1:14" ht="24" x14ac:dyDescent="0.25">
      <c r="A463" s="48" t="s">
        <v>1086</v>
      </c>
      <c r="B463" s="48" t="s">
        <v>1855</v>
      </c>
      <c r="C463" s="48" t="s">
        <v>120</v>
      </c>
      <c r="D463" s="59" t="s">
        <v>1087</v>
      </c>
      <c r="E463" s="48" t="s">
        <v>1360</v>
      </c>
      <c r="F463" s="48">
        <v>5</v>
      </c>
      <c r="G463" s="65">
        <v>29.25</v>
      </c>
      <c r="H463" s="65">
        <v>35.75</v>
      </c>
      <c r="I463" s="65">
        <f t="shared" si="48"/>
        <v>178.75</v>
      </c>
      <c r="J463" s="66">
        <v>0</v>
      </c>
      <c r="K463" s="67">
        <f>ROUND(H463*'Leia-me'!$B$35/(1+'Leia-me'!$B$33),2)</f>
        <v>27.51</v>
      </c>
      <c r="L463" s="65">
        <f>K463*(1+'Leia-me'!$B$33)</f>
        <v>33.625473</v>
      </c>
      <c r="M463" s="65">
        <f t="shared" si="49"/>
        <v>168.127365</v>
      </c>
      <c r="N463" s="66">
        <f>IFERROR(M463/'Planilha Detalhada'!$M$698,0)</f>
        <v>1.4981497473818005E-5</v>
      </c>
    </row>
    <row r="464" spans="1:14" ht="36" x14ac:dyDescent="0.25">
      <c r="A464" s="48" t="s">
        <v>732</v>
      </c>
      <c r="B464" s="48" t="s">
        <v>1856</v>
      </c>
      <c r="C464" s="48" t="s">
        <v>114</v>
      </c>
      <c r="D464" s="59" t="s">
        <v>733</v>
      </c>
      <c r="E464" s="48" t="s">
        <v>1360</v>
      </c>
      <c r="F464" s="48">
        <v>6</v>
      </c>
      <c r="G464" s="65">
        <v>302.27</v>
      </c>
      <c r="H464" s="65">
        <v>369.46</v>
      </c>
      <c r="I464" s="65">
        <f t="shared" si="48"/>
        <v>2216.7599999999998</v>
      </c>
      <c r="J464" s="66">
        <v>2.0000000000000001E-4</v>
      </c>
      <c r="K464" s="67">
        <f>ROUND(H464*'Leia-me'!$B$35/(1+'Leia-me'!$B$33),2)</f>
        <v>284.33</v>
      </c>
      <c r="L464" s="65">
        <f>K464*(1+'Leia-me'!$B$33)</f>
        <v>347.53655899999995</v>
      </c>
      <c r="M464" s="65">
        <f t="shared" si="49"/>
        <v>2085.2193539999998</v>
      </c>
      <c r="N464" s="66">
        <f>IFERROR(M464/'Planilha Detalhada'!$M$698,0)</f>
        <v>1.8580977870144702E-4</v>
      </c>
    </row>
    <row r="465" spans="1:14" ht="36" x14ac:dyDescent="0.25">
      <c r="A465" s="48" t="s">
        <v>740</v>
      </c>
      <c r="B465" s="48" t="s">
        <v>1857</v>
      </c>
      <c r="C465" s="48" t="s">
        <v>114</v>
      </c>
      <c r="D465" s="59" t="s">
        <v>741</v>
      </c>
      <c r="E465" s="48" t="s">
        <v>1360</v>
      </c>
      <c r="F465" s="48">
        <v>4</v>
      </c>
      <c r="G465" s="65">
        <v>426.18</v>
      </c>
      <c r="H465" s="65">
        <v>520.91</v>
      </c>
      <c r="I465" s="65">
        <f t="shared" si="48"/>
        <v>2083.64</v>
      </c>
      <c r="J465" s="66">
        <v>2.0000000000000001E-4</v>
      </c>
      <c r="K465" s="67">
        <f>ROUND(H465*'Leia-me'!$B$35/(1+'Leia-me'!$B$33),2)</f>
        <v>400.88</v>
      </c>
      <c r="L465" s="65">
        <f>K465*(1+'Leia-me'!$B$33)</f>
        <v>489.99562399999996</v>
      </c>
      <c r="M465" s="65">
        <f t="shared" si="49"/>
        <v>1959.9824959999999</v>
      </c>
      <c r="N465" s="66">
        <f>IFERROR(M465/'Planilha Detalhada'!$M$698,0)</f>
        <v>1.7465016960535547E-4</v>
      </c>
    </row>
    <row r="466" spans="1:14" ht="24" x14ac:dyDescent="0.25">
      <c r="A466" s="48" t="s">
        <v>820</v>
      </c>
      <c r="B466" s="48" t="s">
        <v>1858</v>
      </c>
      <c r="C466" s="48" t="s">
        <v>114</v>
      </c>
      <c r="D466" s="59" t="s">
        <v>821</v>
      </c>
      <c r="E466" s="48" t="s">
        <v>1360</v>
      </c>
      <c r="F466" s="48">
        <v>4</v>
      </c>
      <c r="G466" s="65">
        <v>281.89</v>
      </c>
      <c r="H466" s="65">
        <v>344.55</v>
      </c>
      <c r="I466" s="65">
        <f t="shared" si="48"/>
        <v>1378.2</v>
      </c>
      <c r="J466" s="66">
        <v>1E-4</v>
      </c>
      <c r="K466" s="67">
        <f>ROUND(H466*'Leia-me'!$B$35/(1+'Leia-me'!$B$33),2)</f>
        <v>265.16000000000003</v>
      </c>
      <c r="L466" s="65">
        <f>K466*(1+'Leia-me'!$B$33)</f>
        <v>324.10506800000002</v>
      </c>
      <c r="M466" s="65">
        <f t="shared" si="49"/>
        <v>1296.4202720000001</v>
      </c>
      <c r="N466" s="66">
        <f>IFERROR(M466/'Planilha Detalhada'!$M$698,0)</f>
        <v>1.1552145024086027E-4</v>
      </c>
    </row>
    <row r="467" spans="1:14" x14ac:dyDescent="0.25">
      <c r="A467" s="48" t="s">
        <v>445</v>
      </c>
      <c r="B467" s="48" t="s">
        <v>1859</v>
      </c>
      <c r="C467" s="48" t="s">
        <v>114</v>
      </c>
      <c r="D467" s="59" t="s">
        <v>446</v>
      </c>
      <c r="E467" s="48" t="s">
        <v>1322</v>
      </c>
      <c r="F467" s="48">
        <v>24.318999999999999</v>
      </c>
      <c r="G467" s="65">
        <v>430</v>
      </c>
      <c r="H467" s="65">
        <v>525.58000000000004</v>
      </c>
      <c r="I467" s="65">
        <f t="shared" si="48"/>
        <v>12781.580020000001</v>
      </c>
      <c r="J467" s="66">
        <v>1.1000000000000001E-3</v>
      </c>
      <c r="K467" s="67">
        <f>ROUND(H467*'Leia-me'!$B$35/(1+'Leia-me'!$B$33),2)</f>
        <v>404.47</v>
      </c>
      <c r="L467" s="65">
        <f>K467*(1+'Leia-me'!$B$33)</f>
        <v>494.38368100000002</v>
      </c>
      <c r="M467" s="65">
        <f t="shared" si="49"/>
        <v>12022.916738239001</v>
      </c>
      <c r="N467" s="66">
        <f>IFERROR(M467/'Planilha Detalhada'!$M$698,0)</f>
        <v>1.0713383674445371E-3</v>
      </c>
    </row>
    <row r="468" spans="1:14" x14ac:dyDescent="0.25">
      <c r="A468" s="46" t="s">
        <v>59</v>
      </c>
      <c r="B468" s="46"/>
      <c r="C468" s="46"/>
      <c r="D468" s="57" t="s">
        <v>60</v>
      </c>
      <c r="E468" s="46"/>
      <c r="F468" s="46">
        <v>1</v>
      </c>
      <c r="G468" s="61"/>
      <c r="H468" s="61"/>
      <c r="I468" s="61">
        <f>I469+I491+I500+I509+I511+I547+I562+I582+I596+I617</f>
        <v>2142937.7034999998</v>
      </c>
      <c r="J468" s="62">
        <v>0.17960000000000001</v>
      </c>
      <c r="K468" s="61"/>
      <c r="L468" s="61"/>
      <c r="M468" s="61">
        <f>M469+M491+M500+M509+M511+M547+M562+M582+M596+M617</f>
        <v>2015790.4550673701</v>
      </c>
      <c r="N468" s="62">
        <f>IFERROR(M468/'Planilha Detalhada'!$M$698,0)</f>
        <v>0.17962310662715883</v>
      </c>
    </row>
    <row r="469" spans="1:14" x14ac:dyDescent="0.25">
      <c r="A469" s="47" t="s">
        <v>1860</v>
      </c>
      <c r="B469" s="47"/>
      <c r="C469" s="47"/>
      <c r="D469" s="58" t="s">
        <v>1861</v>
      </c>
      <c r="E469" s="47"/>
      <c r="F469" s="47">
        <v>1</v>
      </c>
      <c r="G469" s="63"/>
      <c r="H469" s="63"/>
      <c r="I469" s="63">
        <f>I470+I471+I472+I473+I474+I475+I476+I477+I478+I479+I480+I481+I482+I483+I484+I485+I486+I487+I488+I489+I490</f>
        <v>160488.72</v>
      </c>
      <c r="J469" s="64">
        <v>1.35E-2</v>
      </c>
      <c r="K469" s="63"/>
      <c r="L469" s="63"/>
      <c r="M469" s="63">
        <f>M470+M471+M472+M473+M474+M475+M476+M477+M478+M479+M480+M481+M482+M483+M484+M485+M486+M487+M488+M489+M490</f>
        <v>150966.34633799997</v>
      </c>
      <c r="N469" s="64">
        <f>IFERROR(M469/'Planilha Detalhada'!$M$698,0)</f>
        <v>1.3452312990775064E-2</v>
      </c>
    </row>
    <row r="470" spans="1:14" ht="36" x14ac:dyDescent="0.25">
      <c r="A470" s="48" t="s">
        <v>704</v>
      </c>
      <c r="B470" s="48" t="s">
        <v>1862</v>
      </c>
      <c r="C470" s="48" t="s">
        <v>114</v>
      </c>
      <c r="D470" s="59" t="s">
        <v>705</v>
      </c>
      <c r="E470" s="48" t="s">
        <v>1371</v>
      </c>
      <c r="F470" s="48">
        <v>80</v>
      </c>
      <c r="G470" s="65">
        <v>28.42</v>
      </c>
      <c r="H470" s="65">
        <v>34.729999999999997</v>
      </c>
      <c r="I470" s="65">
        <f t="shared" ref="I470:I490" si="50">F470*H470</f>
        <v>2778.3999999999996</v>
      </c>
      <c r="J470" s="66">
        <v>2.0000000000000001E-4</v>
      </c>
      <c r="K470" s="67">
        <f>ROUND(H470*'Leia-me'!$B$35/(1+'Leia-me'!$B$33),2)</f>
        <v>26.73</v>
      </c>
      <c r="L470" s="65">
        <f>K470*(1+'Leia-me'!$B$33)</f>
        <v>32.672078999999997</v>
      </c>
      <c r="M470" s="65">
        <f t="shared" ref="M470:M490" si="51">F470*L470</f>
        <v>2613.7663199999997</v>
      </c>
      <c r="N470" s="66">
        <f>IFERROR(M470/'Planilha Detalhada'!$M$698,0)</f>
        <v>2.3290755505643343E-4</v>
      </c>
    </row>
    <row r="471" spans="1:14" ht="36" x14ac:dyDescent="0.25">
      <c r="A471" s="48" t="s">
        <v>634</v>
      </c>
      <c r="B471" s="48" t="s">
        <v>1863</v>
      </c>
      <c r="C471" s="48" t="s">
        <v>114</v>
      </c>
      <c r="D471" s="59" t="s">
        <v>635</v>
      </c>
      <c r="E471" s="48" t="s">
        <v>1371</v>
      </c>
      <c r="F471" s="48">
        <v>80</v>
      </c>
      <c r="G471" s="65">
        <v>46.86</v>
      </c>
      <c r="H471" s="65">
        <v>57.27</v>
      </c>
      <c r="I471" s="65">
        <f t="shared" si="50"/>
        <v>4581.6000000000004</v>
      </c>
      <c r="J471" s="66">
        <v>4.0000000000000002E-4</v>
      </c>
      <c r="K471" s="67">
        <f>ROUND(H471*'Leia-me'!$B$35/(1+'Leia-me'!$B$33),2)</f>
        <v>44.07</v>
      </c>
      <c r="L471" s="65">
        <f>K471*(1+'Leia-me'!$B$33)</f>
        <v>53.866760999999997</v>
      </c>
      <c r="M471" s="65">
        <f t="shared" si="51"/>
        <v>4309.3408799999997</v>
      </c>
      <c r="N471" s="66">
        <f>IFERROR(M471/'Planilha Detalhada'!$M$698,0)</f>
        <v>3.8399685564298621E-4</v>
      </c>
    </row>
    <row r="472" spans="1:14" ht="36" x14ac:dyDescent="0.25">
      <c r="A472" s="48" t="s">
        <v>414</v>
      </c>
      <c r="B472" s="48" t="s">
        <v>1864</v>
      </c>
      <c r="C472" s="48" t="s">
        <v>114</v>
      </c>
      <c r="D472" s="59" t="s">
        <v>415</v>
      </c>
      <c r="E472" s="48" t="s">
        <v>1371</v>
      </c>
      <c r="F472" s="48">
        <v>190</v>
      </c>
      <c r="G472" s="65">
        <v>60.11</v>
      </c>
      <c r="H472" s="65">
        <v>73.47</v>
      </c>
      <c r="I472" s="65">
        <f t="shared" si="50"/>
        <v>13959.3</v>
      </c>
      <c r="J472" s="66">
        <v>1.1999999999999999E-3</v>
      </c>
      <c r="K472" s="67">
        <f>ROUND(H472*'Leia-me'!$B$35/(1+'Leia-me'!$B$33),2)</f>
        <v>56.54</v>
      </c>
      <c r="L472" s="65">
        <f>K472*(1+'Leia-me'!$B$33)</f>
        <v>69.108841999999996</v>
      </c>
      <c r="M472" s="65">
        <f t="shared" si="51"/>
        <v>13130.679979999999</v>
      </c>
      <c r="N472" s="66">
        <f>IFERROR(M472/'Planilha Detalhada'!$M$698,0)</f>
        <v>1.1700489622845313E-3</v>
      </c>
    </row>
    <row r="473" spans="1:14" ht="36" x14ac:dyDescent="0.25">
      <c r="A473" s="48" t="s">
        <v>513</v>
      </c>
      <c r="B473" s="48" t="s">
        <v>1865</v>
      </c>
      <c r="C473" s="48" t="s">
        <v>114</v>
      </c>
      <c r="D473" s="59" t="s">
        <v>514</v>
      </c>
      <c r="E473" s="48" t="s">
        <v>1371</v>
      </c>
      <c r="F473" s="48">
        <v>90</v>
      </c>
      <c r="G473" s="65">
        <v>78.66</v>
      </c>
      <c r="H473" s="65">
        <v>96.14</v>
      </c>
      <c r="I473" s="65">
        <f t="shared" si="50"/>
        <v>8652.6</v>
      </c>
      <c r="J473" s="66">
        <v>6.9999999999999999E-4</v>
      </c>
      <c r="K473" s="67">
        <f>ROUND(H473*'Leia-me'!$B$35/(1+'Leia-me'!$B$33),2)</f>
        <v>73.989999999999995</v>
      </c>
      <c r="L473" s="65">
        <f>K473*(1+'Leia-me'!$B$33)</f>
        <v>90.437976999999989</v>
      </c>
      <c r="M473" s="65">
        <f t="shared" si="51"/>
        <v>8139.4179299999987</v>
      </c>
      <c r="N473" s="66">
        <f>IFERROR(M473/'Planilha Detalhada'!$M$698,0)</f>
        <v>7.2528745785460896E-4</v>
      </c>
    </row>
    <row r="474" spans="1:14" ht="36" x14ac:dyDescent="0.25">
      <c r="A474" s="48" t="s">
        <v>382</v>
      </c>
      <c r="B474" s="48" t="s">
        <v>1866</v>
      </c>
      <c r="C474" s="48" t="s">
        <v>114</v>
      </c>
      <c r="D474" s="59" t="s">
        <v>383</v>
      </c>
      <c r="E474" s="48" t="s">
        <v>1371</v>
      </c>
      <c r="F474" s="48">
        <v>100</v>
      </c>
      <c r="G474" s="65">
        <v>129.88999999999999</v>
      </c>
      <c r="H474" s="65">
        <v>158.76</v>
      </c>
      <c r="I474" s="65">
        <f t="shared" si="50"/>
        <v>15876</v>
      </c>
      <c r="J474" s="66">
        <v>1.2999999999999999E-3</v>
      </c>
      <c r="K474" s="67">
        <f>ROUND(H474*'Leia-me'!$B$35/(1+'Leia-me'!$B$33),2)</f>
        <v>122.18</v>
      </c>
      <c r="L474" s="65">
        <f>K474*(1+'Leia-me'!$B$33)</f>
        <v>149.34061399999999</v>
      </c>
      <c r="M474" s="65">
        <f t="shared" si="51"/>
        <v>14934.061399999999</v>
      </c>
      <c r="N474" s="66">
        <f>IFERROR(M474/'Planilha Detalhada'!$M$698,0)</f>
        <v>1.3307447192665094E-3</v>
      </c>
    </row>
    <row r="475" spans="1:14" ht="36" x14ac:dyDescent="0.25">
      <c r="A475" s="48" t="s">
        <v>496</v>
      </c>
      <c r="B475" s="48"/>
      <c r="C475" s="48"/>
      <c r="D475" s="59" t="s">
        <v>1867</v>
      </c>
      <c r="E475" s="48" t="s">
        <v>1371</v>
      </c>
      <c r="F475" s="48">
        <v>70</v>
      </c>
      <c r="G475" s="65">
        <v>112.39</v>
      </c>
      <c r="H475" s="65">
        <v>137.37</v>
      </c>
      <c r="I475" s="65">
        <f t="shared" si="50"/>
        <v>9615.9</v>
      </c>
      <c r="J475" s="66">
        <v>8.0000000000000004E-4</v>
      </c>
      <c r="K475" s="67">
        <f>ROUND(H475*'Leia-me'!$B$35/(1+'Leia-me'!$B$33),2)</f>
        <v>105.72</v>
      </c>
      <c r="L475" s="65">
        <f>K475*(1+'Leia-me'!$B$33)</f>
        <v>129.22155599999999</v>
      </c>
      <c r="M475" s="65">
        <f t="shared" si="51"/>
        <v>9045.5089200000002</v>
      </c>
      <c r="N475" s="66">
        <f>IFERROR(M475/'Planilha Detalhada'!$M$698,0)</f>
        <v>8.060274366066359E-4</v>
      </c>
    </row>
    <row r="476" spans="1:14" ht="48" x14ac:dyDescent="0.25">
      <c r="A476" s="48" t="s">
        <v>600</v>
      </c>
      <c r="B476" s="48"/>
      <c r="C476" s="48"/>
      <c r="D476" s="59" t="s">
        <v>1868</v>
      </c>
      <c r="E476" s="48" t="s">
        <v>1371</v>
      </c>
      <c r="F476" s="48">
        <v>30</v>
      </c>
      <c r="G476" s="65">
        <v>154.36000000000001</v>
      </c>
      <c r="H476" s="65">
        <v>188.67</v>
      </c>
      <c r="I476" s="65">
        <f t="shared" si="50"/>
        <v>5660.0999999999995</v>
      </c>
      <c r="J476" s="66">
        <v>5.0000000000000001E-4</v>
      </c>
      <c r="K476" s="67">
        <f>ROUND(H476*'Leia-me'!$B$35/(1+'Leia-me'!$B$33),2)</f>
        <v>145.19999999999999</v>
      </c>
      <c r="L476" s="65">
        <f>K476*(1+'Leia-me'!$B$33)</f>
        <v>177.47795999999997</v>
      </c>
      <c r="M476" s="65">
        <f t="shared" si="51"/>
        <v>5324.3387999999986</v>
      </c>
      <c r="N476" s="66">
        <f>IFERROR(M476/'Planilha Detalhada'!$M$698,0)</f>
        <v>4.7444131585569764E-4</v>
      </c>
    </row>
    <row r="477" spans="1:14" ht="48" x14ac:dyDescent="0.25">
      <c r="A477" s="48" t="s">
        <v>435</v>
      </c>
      <c r="B477" s="48"/>
      <c r="C477" s="48"/>
      <c r="D477" s="59" t="s">
        <v>1869</v>
      </c>
      <c r="E477" s="48" t="s">
        <v>1371</v>
      </c>
      <c r="F477" s="48">
        <v>50</v>
      </c>
      <c r="G477" s="65">
        <v>213.64</v>
      </c>
      <c r="H477" s="65">
        <v>261.13</v>
      </c>
      <c r="I477" s="65">
        <f t="shared" si="50"/>
        <v>13056.5</v>
      </c>
      <c r="J477" s="66">
        <v>1.1000000000000001E-3</v>
      </c>
      <c r="K477" s="67">
        <f>ROUND(H477*'Leia-me'!$B$35/(1+'Leia-me'!$B$33),2)</f>
        <v>200.96</v>
      </c>
      <c r="L477" s="65">
        <f>K477*(1+'Leia-me'!$B$33)</f>
        <v>245.633408</v>
      </c>
      <c r="M477" s="65">
        <f t="shared" si="51"/>
        <v>12281.670400000001</v>
      </c>
      <c r="N477" s="66">
        <f>IFERROR(M477/'Planilha Detalhada'!$M$698,0)</f>
        <v>1.094395395252078E-3</v>
      </c>
    </row>
    <row r="478" spans="1:14" ht="48" x14ac:dyDescent="0.25">
      <c r="A478" s="48" t="s">
        <v>437</v>
      </c>
      <c r="B478" s="48"/>
      <c r="C478" s="48"/>
      <c r="D478" s="59" t="s">
        <v>1870</v>
      </c>
      <c r="E478" s="48" t="s">
        <v>1371</v>
      </c>
      <c r="F478" s="48">
        <v>40</v>
      </c>
      <c r="G478" s="65">
        <v>266.68</v>
      </c>
      <c r="H478" s="65">
        <v>325.95999999999998</v>
      </c>
      <c r="I478" s="65">
        <f t="shared" si="50"/>
        <v>13038.4</v>
      </c>
      <c r="J478" s="66">
        <v>1.1000000000000001E-3</v>
      </c>
      <c r="K478" s="67">
        <f>ROUND(H478*'Leia-me'!$B$35/(1+'Leia-me'!$B$33),2)</f>
        <v>250.85</v>
      </c>
      <c r="L478" s="65">
        <f>K478*(1+'Leia-me'!$B$33)</f>
        <v>306.61395499999998</v>
      </c>
      <c r="M478" s="65">
        <f t="shared" si="51"/>
        <v>12264.558199999999</v>
      </c>
      <c r="N478" s="66">
        <f>IFERROR(M478/'Planilha Detalhada'!$M$698,0)</f>
        <v>1.0928705609035976E-3</v>
      </c>
    </row>
    <row r="479" spans="1:14" ht="48" x14ac:dyDescent="0.25">
      <c r="A479" s="48" t="s">
        <v>650</v>
      </c>
      <c r="B479" s="48"/>
      <c r="C479" s="48"/>
      <c r="D479" s="59" t="s">
        <v>1871</v>
      </c>
      <c r="E479" s="48" t="s">
        <v>1371</v>
      </c>
      <c r="F479" s="48">
        <v>10</v>
      </c>
      <c r="G479" s="65">
        <v>345.85</v>
      </c>
      <c r="H479" s="65">
        <v>422.73</v>
      </c>
      <c r="I479" s="65">
        <f t="shared" si="50"/>
        <v>4227.3</v>
      </c>
      <c r="J479" s="66">
        <v>4.0000000000000002E-4</v>
      </c>
      <c r="K479" s="67">
        <f>ROUND(H479*'Leia-me'!$B$35/(1+'Leia-me'!$B$33),2)</f>
        <v>325.32</v>
      </c>
      <c r="L479" s="65">
        <f>K479*(1+'Leia-me'!$B$33)</f>
        <v>397.63863599999996</v>
      </c>
      <c r="M479" s="65">
        <f t="shared" si="51"/>
        <v>3976.3863599999995</v>
      </c>
      <c r="N479" s="66">
        <f>IFERROR(M479/'Planilha Detalhada'!$M$698,0)</f>
        <v>3.5432793589112852E-4</v>
      </c>
    </row>
    <row r="480" spans="1:14" ht="48" x14ac:dyDescent="0.25">
      <c r="A480" s="48" t="s">
        <v>466</v>
      </c>
      <c r="B480" s="48"/>
      <c r="C480" s="48"/>
      <c r="D480" s="59" t="s">
        <v>1872</v>
      </c>
      <c r="E480" s="48" t="s">
        <v>1371</v>
      </c>
      <c r="F480" s="48">
        <v>20</v>
      </c>
      <c r="G480" s="65">
        <v>454.47</v>
      </c>
      <c r="H480" s="65">
        <v>555.49</v>
      </c>
      <c r="I480" s="65">
        <f t="shared" si="50"/>
        <v>11109.8</v>
      </c>
      <c r="J480" s="66">
        <v>8.9999999999999998E-4</v>
      </c>
      <c r="K480" s="67">
        <f>ROUND(H480*'Leia-me'!$B$35/(1+'Leia-me'!$B$33),2)</f>
        <v>427.49</v>
      </c>
      <c r="L480" s="65">
        <f>K480*(1+'Leia-me'!$B$33)</f>
        <v>522.521027</v>
      </c>
      <c r="M480" s="65">
        <f t="shared" si="51"/>
        <v>10450.420539999999</v>
      </c>
      <c r="N480" s="66">
        <f>IFERROR(M480/'Planilha Detalhada'!$M$698,0)</f>
        <v>9.3121633661686059E-4</v>
      </c>
    </row>
    <row r="481" spans="1:14" ht="60" x14ac:dyDescent="0.25">
      <c r="A481" s="48" t="s">
        <v>624</v>
      </c>
      <c r="B481" s="48" t="s">
        <v>1873</v>
      </c>
      <c r="C481" s="48" t="s">
        <v>120</v>
      </c>
      <c r="D481" s="59" t="s">
        <v>1874</v>
      </c>
      <c r="E481" s="48" t="s">
        <v>1360</v>
      </c>
      <c r="F481" s="48">
        <v>3</v>
      </c>
      <c r="G481" s="65">
        <v>1341.71</v>
      </c>
      <c r="H481" s="65">
        <v>1639.97</v>
      </c>
      <c r="I481" s="65">
        <f t="shared" si="50"/>
        <v>4919.91</v>
      </c>
      <c r="J481" s="66">
        <v>4.0000000000000002E-4</v>
      </c>
      <c r="K481" s="67">
        <f>ROUND(H481*'Leia-me'!$B$35/(1+'Leia-me'!$B$33),2)</f>
        <v>1262.08</v>
      </c>
      <c r="L481" s="65">
        <f>K481*(1+'Leia-me'!$B$33)</f>
        <v>1542.6403839999998</v>
      </c>
      <c r="M481" s="65">
        <f t="shared" si="51"/>
        <v>4627.921151999999</v>
      </c>
      <c r="N481" s="66">
        <f>IFERROR(M481/'Planilha Detalhada'!$M$698,0)</f>
        <v>4.1238491454212049E-4</v>
      </c>
    </row>
    <row r="482" spans="1:14" ht="60" x14ac:dyDescent="0.25">
      <c r="A482" s="48" t="s">
        <v>590</v>
      </c>
      <c r="B482" s="48" t="s">
        <v>1875</v>
      </c>
      <c r="C482" s="48" t="s">
        <v>120</v>
      </c>
      <c r="D482" s="59" t="s">
        <v>1876</v>
      </c>
      <c r="E482" s="48" t="s">
        <v>1360</v>
      </c>
      <c r="F482" s="48">
        <v>4</v>
      </c>
      <c r="G482" s="65">
        <v>1242.03</v>
      </c>
      <c r="H482" s="65">
        <v>1518.13</v>
      </c>
      <c r="I482" s="65">
        <f t="shared" si="50"/>
        <v>6072.52</v>
      </c>
      <c r="J482" s="66">
        <v>5.0000000000000001E-4</v>
      </c>
      <c r="K482" s="67">
        <f>ROUND(H482*'Leia-me'!$B$35/(1+'Leia-me'!$B$33),2)</f>
        <v>1168.31</v>
      </c>
      <c r="L482" s="65">
        <f>K482*(1+'Leia-me'!$B$33)</f>
        <v>1428.0253129999999</v>
      </c>
      <c r="M482" s="65">
        <f t="shared" si="51"/>
        <v>5712.1012519999995</v>
      </c>
      <c r="N482" s="66">
        <f>IFERROR(M482/'Planilha Detalhada'!$M$698,0)</f>
        <v>5.0899406219225918E-4</v>
      </c>
    </row>
    <row r="483" spans="1:14" ht="60" x14ac:dyDescent="0.25">
      <c r="A483" s="48" t="s">
        <v>487</v>
      </c>
      <c r="B483" s="48" t="s">
        <v>1877</v>
      </c>
      <c r="C483" s="48" t="s">
        <v>120</v>
      </c>
      <c r="D483" s="59" t="s">
        <v>1878</v>
      </c>
      <c r="E483" s="48" t="s">
        <v>1360</v>
      </c>
      <c r="F483" s="48">
        <v>21</v>
      </c>
      <c r="G483" s="65">
        <v>392.15</v>
      </c>
      <c r="H483" s="65">
        <v>479.32</v>
      </c>
      <c r="I483" s="65">
        <f t="shared" si="50"/>
        <v>10065.719999999999</v>
      </c>
      <c r="J483" s="66">
        <v>8.0000000000000004E-4</v>
      </c>
      <c r="K483" s="67">
        <f>ROUND(H483*'Leia-me'!$B$35/(1+'Leia-me'!$B$33),2)</f>
        <v>368.87</v>
      </c>
      <c r="L483" s="65">
        <f>K483*(1+'Leia-me'!$B$33)</f>
        <v>450.869801</v>
      </c>
      <c r="M483" s="65">
        <f t="shared" si="51"/>
        <v>9468.2658209999991</v>
      </c>
      <c r="N483" s="66">
        <f>IFERROR(M483/'Planilha Detalhada'!$M$698,0)</f>
        <v>8.436984691858392E-4</v>
      </c>
    </row>
    <row r="484" spans="1:14" ht="60" x14ac:dyDescent="0.25">
      <c r="A484" s="48" t="s">
        <v>548</v>
      </c>
      <c r="B484" s="48" t="s">
        <v>1879</v>
      </c>
      <c r="C484" s="48" t="s">
        <v>120</v>
      </c>
      <c r="D484" s="59" t="s">
        <v>1880</v>
      </c>
      <c r="E484" s="48" t="s">
        <v>1360</v>
      </c>
      <c r="F484" s="48">
        <v>7</v>
      </c>
      <c r="G484" s="65">
        <v>870.34</v>
      </c>
      <c r="H484" s="65">
        <v>1063.81</v>
      </c>
      <c r="I484" s="65">
        <f t="shared" si="50"/>
        <v>7446.67</v>
      </c>
      <c r="J484" s="66">
        <v>5.9999999999999995E-4</v>
      </c>
      <c r="K484" s="67">
        <f>ROUND(H484*'Leia-me'!$B$35/(1+'Leia-me'!$B$33),2)</f>
        <v>818.68</v>
      </c>
      <c r="L484" s="65">
        <f>K484*(1+'Leia-me'!$B$33)</f>
        <v>1000.6725639999999</v>
      </c>
      <c r="M484" s="65">
        <f t="shared" si="51"/>
        <v>7004.7079479999993</v>
      </c>
      <c r="N484" s="66">
        <f>IFERROR(M484/'Planilha Detalhada'!$M$698,0)</f>
        <v>6.2417569220688668E-4</v>
      </c>
    </row>
    <row r="485" spans="1:14" ht="24" x14ac:dyDescent="0.25">
      <c r="A485" s="48" t="s">
        <v>642</v>
      </c>
      <c r="B485" s="48"/>
      <c r="C485" s="48"/>
      <c r="D485" s="59" t="s">
        <v>643</v>
      </c>
      <c r="E485" s="48" t="s">
        <v>1360</v>
      </c>
      <c r="F485" s="48">
        <v>16</v>
      </c>
      <c r="G485" s="65">
        <v>222.78</v>
      </c>
      <c r="H485" s="65">
        <v>272.3</v>
      </c>
      <c r="I485" s="65">
        <f t="shared" si="50"/>
        <v>4356.8</v>
      </c>
      <c r="J485" s="66">
        <v>4.0000000000000002E-4</v>
      </c>
      <c r="K485" s="67">
        <f>ROUND(H485*'Leia-me'!$B$35/(1+'Leia-me'!$B$33),2)</f>
        <v>209.55</v>
      </c>
      <c r="L485" s="65">
        <f>K485*(1+'Leia-me'!$B$33)</f>
        <v>256.13296500000001</v>
      </c>
      <c r="M485" s="65">
        <f t="shared" si="51"/>
        <v>4098.1274400000002</v>
      </c>
      <c r="N485" s="66">
        <f>IFERROR(M485/'Planilha Detalhada'!$M$698,0)</f>
        <v>3.6517604311317345E-4</v>
      </c>
    </row>
    <row r="486" spans="1:14" ht="24" x14ac:dyDescent="0.25">
      <c r="A486" s="48" t="s">
        <v>632</v>
      </c>
      <c r="B486" s="48"/>
      <c r="C486" s="48"/>
      <c r="D486" s="59" t="s">
        <v>633</v>
      </c>
      <c r="E486" s="48" t="s">
        <v>1360</v>
      </c>
      <c r="F486" s="48">
        <v>17</v>
      </c>
      <c r="G486" s="65">
        <v>224.27</v>
      </c>
      <c r="H486" s="65">
        <v>274.12</v>
      </c>
      <c r="I486" s="65">
        <f t="shared" si="50"/>
        <v>4660.04</v>
      </c>
      <c r="J486" s="66">
        <v>4.0000000000000002E-4</v>
      </c>
      <c r="K486" s="67">
        <f>ROUND(H486*'Leia-me'!$B$35/(1+'Leia-me'!$B$33),2)</f>
        <v>210.96</v>
      </c>
      <c r="L486" s="65">
        <f>K486*(1+'Leia-me'!$B$33)</f>
        <v>257.85640799999999</v>
      </c>
      <c r="M486" s="65">
        <f t="shared" si="51"/>
        <v>4383.5589359999994</v>
      </c>
      <c r="N486" s="66">
        <f>IFERROR(M486/'Planilha Detalhada'!$M$698,0)</f>
        <v>3.9061028004582318E-4</v>
      </c>
    </row>
    <row r="487" spans="1:14" ht="24" x14ac:dyDescent="0.25">
      <c r="A487" s="48" t="s">
        <v>618</v>
      </c>
      <c r="B487" s="48"/>
      <c r="C487" s="48"/>
      <c r="D487" s="59" t="s">
        <v>619</v>
      </c>
      <c r="E487" s="48" t="s">
        <v>1360</v>
      </c>
      <c r="F487" s="48">
        <v>18</v>
      </c>
      <c r="G487" s="65">
        <v>227.02</v>
      </c>
      <c r="H487" s="65">
        <v>277.48</v>
      </c>
      <c r="I487" s="65">
        <f t="shared" si="50"/>
        <v>4994.6400000000003</v>
      </c>
      <c r="J487" s="66">
        <v>4.0000000000000002E-4</v>
      </c>
      <c r="K487" s="67">
        <f>ROUND(H487*'Leia-me'!$B$35/(1+'Leia-me'!$B$33),2)</f>
        <v>213.54</v>
      </c>
      <c r="L487" s="65">
        <f>K487*(1+'Leia-me'!$B$33)</f>
        <v>261.00994199999997</v>
      </c>
      <c r="M487" s="65">
        <f t="shared" si="51"/>
        <v>4698.1789559999997</v>
      </c>
      <c r="N487" s="66">
        <f>IFERROR(M487/'Planilha Detalhada'!$M$698,0)</f>
        <v>4.1864544871002355E-4</v>
      </c>
    </row>
    <row r="488" spans="1:14" ht="24" x14ac:dyDescent="0.25">
      <c r="A488" s="48" t="s">
        <v>626</v>
      </c>
      <c r="B488" s="48"/>
      <c r="C488" s="48"/>
      <c r="D488" s="59" t="s">
        <v>627</v>
      </c>
      <c r="E488" s="48" t="s">
        <v>1360</v>
      </c>
      <c r="F488" s="48">
        <v>17</v>
      </c>
      <c r="G488" s="65">
        <v>233.22</v>
      </c>
      <c r="H488" s="65">
        <v>285.06</v>
      </c>
      <c r="I488" s="65">
        <f t="shared" si="50"/>
        <v>4846.0200000000004</v>
      </c>
      <c r="J488" s="66">
        <v>4.0000000000000002E-4</v>
      </c>
      <c r="K488" s="67">
        <f>ROUND(H488*'Leia-me'!$B$35/(1+'Leia-me'!$B$33),2)</f>
        <v>219.37</v>
      </c>
      <c r="L488" s="65">
        <f>K488*(1+'Leia-me'!$B$33)</f>
        <v>268.13595099999998</v>
      </c>
      <c r="M488" s="65">
        <f t="shared" si="51"/>
        <v>4558.3111669999998</v>
      </c>
      <c r="N488" s="66">
        <f>IFERROR(M488/'Planilha Detalhada'!$M$698,0)</f>
        <v>4.0618210624598141E-4</v>
      </c>
    </row>
    <row r="489" spans="1:14" ht="24" x14ac:dyDescent="0.25">
      <c r="A489" s="48" t="s">
        <v>893</v>
      </c>
      <c r="B489" s="48"/>
      <c r="C489" s="48"/>
      <c r="D489" s="59" t="s">
        <v>894</v>
      </c>
      <c r="E489" s="48" t="s">
        <v>1360</v>
      </c>
      <c r="F489" s="48">
        <v>2</v>
      </c>
      <c r="G489" s="65">
        <v>311.18</v>
      </c>
      <c r="H489" s="65">
        <v>380.35</v>
      </c>
      <c r="I489" s="65">
        <f t="shared" si="50"/>
        <v>760.7</v>
      </c>
      <c r="J489" s="66">
        <v>1E-4</v>
      </c>
      <c r="K489" s="67">
        <f>ROUND(H489*'Leia-me'!$B$35/(1+'Leia-me'!$B$33),2)</f>
        <v>292.70999999999998</v>
      </c>
      <c r="L489" s="65">
        <f>K489*(1+'Leia-me'!$B$33)</f>
        <v>357.77943299999998</v>
      </c>
      <c r="M489" s="65">
        <f t="shared" si="51"/>
        <v>715.55886599999997</v>
      </c>
      <c r="N489" s="66">
        <f>IFERROR(M489/'Planilha Detalhada'!$M$698,0)</f>
        <v>6.3762037449091507E-5</v>
      </c>
    </row>
    <row r="490" spans="1:14" x14ac:dyDescent="0.25">
      <c r="A490" s="48" t="s">
        <v>494</v>
      </c>
      <c r="B490" s="48" t="s">
        <v>1881</v>
      </c>
      <c r="C490" s="48" t="s">
        <v>174</v>
      </c>
      <c r="D490" s="59" t="s">
        <v>495</v>
      </c>
      <c r="E490" s="48" t="s">
        <v>1371</v>
      </c>
      <c r="F490" s="48">
        <v>490</v>
      </c>
      <c r="G490" s="65">
        <v>16.38</v>
      </c>
      <c r="H490" s="65">
        <v>20.02</v>
      </c>
      <c r="I490" s="65">
        <f t="shared" si="50"/>
        <v>9809.7999999999993</v>
      </c>
      <c r="J490" s="66">
        <v>8.0000000000000004E-4</v>
      </c>
      <c r="K490" s="67">
        <f>ROUND(H490*'Leia-me'!$B$35/(1+'Leia-me'!$B$33),2)</f>
        <v>15.41</v>
      </c>
      <c r="L490" s="65">
        <f>K490*(1+'Leia-me'!$B$33)</f>
        <v>18.835643000000001</v>
      </c>
      <c r="M490" s="65">
        <f t="shared" si="51"/>
        <v>9229.4650700000002</v>
      </c>
      <c r="N490" s="66">
        <f>IFERROR(M490/'Planilha Detalhada'!$M$698,0)</f>
        <v>8.2241940585279811E-4</v>
      </c>
    </row>
    <row r="491" spans="1:14" x14ac:dyDescent="0.25">
      <c r="A491" s="47" t="s">
        <v>1882</v>
      </c>
      <c r="B491" s="47"/>
      <c r="C491" s="47"/>
      <c r="D491" s="58" t="s">
        <v>1883</v>
      </c>
      <c r="E491" s="47"/>
      <c r="F491" s="47">
        <v>1</v>
      </c>
      <c r="G491" s="63"/>
      <c r="H491" s="63"/>
      <c r="I491" s="63">
        <f>I492+I493+I494+I495+I496+I497+I498+I499</f>
        <v>583608.96</v>
      </c>
      <c r="J491" s="64">
        <v>4.8899999999999999E-2</v>
      </c>
      <c r="K491" s="63"/>
      <c r="L491" s="63"/>
      <c r="M491" s="63">
        <f>M492+M493+M494+M495+M496+M497+M498+M499</f>
        <v>548971.90457499993</v>
      </c>
      <c r="N491" s="64">
        <f>IFERROR(M491/'Planilha Detalhada'!$M$698,0)</f>
        <v>4.8917802295821509E-2</v>
      </c>
    </row>
    <row r="492" spans="1:14" ht="36" x14ac:dyDescent="0.25">
      <c r="A492" s="48" t="s">
        <v>162</v>
      </c>
      <c r="B492" s="48" t="s">
        <v>1884</v>
      </c>
      <c r="C492" s="48" t="s">
        <v>114</v>
      </c>
      <c r="D492" s="59" t="s">
        <v>163</v>
      </c>
      <c r="E492" s="48" t="s">
        <v>1360</v>
      </c>
      <c r="F492" s="48">
        <v>17</v>
      </c>
      <c r="G492" s="65">
        <v>6757.47</v>
      </c>
      <c r="H492" s="65">
        <v>7789.87</v>
      </c>
      <c r="I492" s="65">
        <f t="shared" ref="I492:I499" si="52">F492*H492</f>
        <v>132427.79</v>
      </c>
      <c r="J492" s="66">
        <v>1.11E-2</v>
      </c>
      <c r="K492" s="67">
        <f>ROUND(H492*'Leia-me'!$B$35/(1+'Leia-me'!$B$33),2)</f>
        <v>5994.88</v>
      </c>
      <c r="L492" s="65">
        <f>K492*(1+'Leia-me'!$B$33)</f>
        <v>7327.5418239999999</v>
      </c>
      <c r="M492" s="65">
        <f t="shared" ref="M492:M499" si="53">F492*L492</f>
        <v>124568.211008</v>
      </c>
      <c r="N492" s="66">
        <f>IFERROR(M492/'Planilha Detalhada'!$M$698,0)</f>
        <v>1.1100027283092078E-2</v>
      </c>
    </row>
    <row r="493" spans="1:14" ht="36" x14ac:dyDescent="0.25">
      <c r="A493" s="48" t="s">
        <v>157</v>
      </c>
      <c r="B493" s="48" t="s">
        <v>1885</v>
      </c>
      <c r="C493" s="48" t="s">
        <v>114</v>
      </c>
      <c r="D493" s="59" t="s">
        <v>158</v>
      </c>
      <c r="E493" s="48" t="s">
        <v>1360</v>
      </c>
      <c r="F493" s="48">
        <v>14</v>
      </c>
      <c r="G493" s="65">
        <v>8299.6200000000008</v>
      </c>
      <c r="H493" s="65">
        <v>9567.64</v>
      </c>
      <c r="I493" s="65">
        <f t="shared" si="52"/>
        <v>133946.96</v>
      </c>
      <c r="J493" s="66">
        <v>1.12E-2</v>
      </c>
      <c r="K493" s="67">
        <f>ROUND(H493*'Leia-me'!$B$35/(1+'Leia-me'!$B$33),2)</f>
        <v>7363.01</v>
      </c>
      <c r="L493" s="65">
        <f>K493*(1+'Leia-me'!$B$33)</f>
        <v>8999.8071230000005</v>
      </c>
      <c r="M493" s="65">
        <f t="shared" si="53"/>
        <v>125997.29972200001</v>
      </c>
      <c r="N493" s="66">
        <f>IFERROR(M493/'Planilha Detalhada'!$M$698,0)</f>
        <v>1.1227370556203228E-2</v>
      </c>
    </row>
    <row r="494" spans="1:14" ht="36" x14ac:dyDescent="0.25">
      <c r="A494" s="48" t="s">
        <v>298</v>
      </c>
      <c r="B494" s="48" t="s">
        <v>1886</v>
      </c>
      <c r="C494" s="48" t="s">
        <v>114</v>
      </c>
      <c r="D494" s="59" t="s">
        <v>299</v>
      </c>
      <c r="E494" s="48" t="s">
        <v>1360</v>
      </c>
      <c r="F494" s="48">
        <v>2</v>
      </c>
      <c r="G494" s="65">
        <v>12196.09</v>
      </c>
      <c r="H494" s="65">
        <v>14059.41</v>
      </c>
      <c r="I494" s="65">
        <f t="shared" si="52"/>
        <v>28118.82</v>
      </c>
      <c r="J494" s="66">
        <v>2.3999999999999998E-3</v>
      </c>
      <c r="K494" s="67">
        <f>ROUND(H494*'Leia-me'!$B$35/(1+'Leia-me'!$B$33),2)</f>
        <v>10819.75</v>
      </c>
      <c r="L494" s="65">
        <f>K494*(1+'Leia-me'!$B$33)</f>
        <v>13224.980425</v>
      </c>
      <c r="M494" s="65">
        <f t="shared" si="53"/>
        <v>26449.960849999999</v>
      </c>
      <c r="N494" s="66">
        <f>IFERROR(M494/'Planilha Detalhada'!$M$698,0)</f>
        <v>2.3569037774240982E-3</v>
      </c>
    </row>
    <row r="495" spans="1:14" ht="36" x14ac:dyDescent="0.25">
      <c r="A495" s="48" t="s">
        <v>290</v>
      </c>
      <c r="B495" s="48" t="s">
        <v>1887</v>
      </c>
      <c r="C495" s="48" t="s">
        <v>114</v>
      </c>
      <c r="D495" s="59" t="s">
        <v>291</v>
      </c>
      <c r="E495" s="48" t="s">
        <v>1360</v>
      </c>
      <c r="F495" s="48">
        <v>2</v>
      </c>
      <c r="G495" s="65">
        <v>12968.27</v>
      </c>
      <c r="H495" s="65">
        <v>14949.56</v>
      </c>
      <c r="I495" s="65">
        <f t="shared" si="52"/>
        <v>29899.119999999999</v>
      </c>
      <c r="J495" s="66">
        <v>2.5000000000000001E-3</v>
      </c>
      <c r="K495" s="67">
        <f>ROUND(H495*'Leia-me'!$B$35/(1+'Leia-me'!$B$33),2)</f>
        <v>11504.79</v>
      </c>
      <c r="L495" s="65">
        <f>K495*(1+'Leia-me'!$B$33)</f>
        <v>14062.304817</v>
      </c>
      <c r="M495" s="65">
        <f t="shared" si="53"/>
        <v>28124.609634</v>
      </c>
      <c r="N495" s="66">
        <f>IFERROR(M495/'Planilha Detalhada'!$M$698,0)</f>
        <v>2.5061284234359381E-3</v>
      </c>
    </row>
    <row r="496" spans="1:14" ht="36" x14ac:dyDescent="0.25">
      <c r="A496" s="48" t="s">
        <v>213</v>
      </c>
      <c r="B496" s="48" t="s">
        <v>1888</v>
      </c>
      <c r="C496" s="48" t="s">
        <v>120</v>
      </c>
      <c r="D496" s="59" t="s">
        <v>214</v>
      </c>
      <c r="E496" s="48" t="s">
        <v>1360</v>
      </c>
      <c r="F496" s="48">
        <v>1</v>
      </c>
      <c r="G496" s="65">
        <v>59864.28</v>
      </c>
      <c r="H496" s="65">
        <v>69010.37</v>
      </c>
      <c r="I496" s="65">
        <f t="shared" si="52"/>
        <v>69010.37</v>
      </c>
      <c r="J496" s="66">
        <v>5.7999999999999996E-3</v>
      </c>
      <c r="K496" s="67">
        <f>ROUND(H496*'Leia-me'!$B$35/(1+'Leia-me'!$B$33),2)</f>
        <v>53108.58</v>
      </c>
      <c r="L496" s="65">
        <f>K496*(1+'Leia-me'!$B$33)</f>
        <v>64914.617334000002</v>
      </c>
      <c r="M496" s="65">
        <f t="shared" si="53"/>
        <v>64914.617334000002</v>
      </c>
      <c r="N496" s="66">
        <f>IFERROR(M496/'Planilha Detalhada'!$M$698,0)</f>
        <v>5.7844133559291997E-3</v>
      </c>
    </row>
    <row r="497" spans="1:14" ht="36" x14ac:dyDescent="0.25">
      <c r="A497" s="48" t="s">
        <v>139</v>
      </c>
      <c r="B497" s="48" t="s">
        <v>1889</v>
      </c>
      <c r="C497" s="48" t="s">
        <v>120</v>
      </c>
      <c r="D497" s="59" t="s">
        <v>140</v>
      </c>
      <c r="E497" s="48" t="s">
        <v>1360</v>
      </c>
      <c r="F497" s="48">
        <v>2</v>
      </c>
      <c r="G497" s="65">
        <v>81249.289999999994</v>
      </c>
      <c r="H497" s="65">
        <v>93662.59</v>
      </c>
      <c r="I497" s="65">
        <f t="shared" si="52"/>
        <v>187325.18</v>
      </c>
      <c r="J497" s="66">
        <v>1.5699999999999999E-2</v>
      </c>
      <c r="K497" s="67">
        <f>ROUND(H497*'Leia-me'!$B$35/(1+'Leia-me'!$B$33),2)</f>
        <v>72080.28</v>
      </c>
      <c r="L497" s="65">
        <f>K497*(1+'Leia-me'!$B$33)</f>
        <v>88103.72624399999</v>
      </c>
      <c r="M497" s="65">
        <f t="shared" si="53"/>
        <v>176207.45248799998</v>
      </c>
      <c r="N497" s="66">
        <f>IFERROR(M497/'Planilha Detalhada'!$M$698,0)</f>
        <v>1.5701498113152954E-2</v>
      </c>
    </row>
    <row r="498" spans="1:14" ht="72" x14ac:dyDescent="0.25">
      <c r="A498" s="48" t="s">
        <v>866</v>
      </c>
      <c r="B498" s="48" t="s">
        <v>1890</v>
      </c>
      <c r="C498" s="48" t="s">
        <v>120</v>
      </c>
      <c r="D498" s="59" t="s">
        <v>1891</v>
      </c>
      <c r="E498" s="48" t="s">
        <v>1360</v>
      </c>
      <c r="F498" s="48">
        <v>1</v>
      </c>
      <c r="G498" s="65">
        <v>721.45</v>
      </c>
      <c r="H498" s="65">
        <v>881.82</v>
      </c>
      <c r="I498" s="65">
        <f t="shared" si="52"/>
        <v>881.82</v>
      </c>
      <c r="J498" s="66">
        <v>1E-4</v>
      </c>
      <c r="K498" s="67">
        <f>ROUND(H498*'Leia-me'!$B$35/(1+'Leia-me'!$B$33),2)</f>
        <v>678.63</v>
      </c>
      <c r="L498" s="65">
        <f>K498*(1+'Leia-me'!$B$33)</f>
        <v>829.48944899999992</v>
      </c>
      <c r="M498" s="65">
        <f t="shared" si="53"/>
        <v>829.48944899999992</v>
      </c>
      <c r="N498" s="66">
        <f>IFERROR(M498/'Planilha Detalhada'!$M$698,0)</f>
        <v>7.3914166707794336E-5</v>
      </c>
    </row>
    <row r="499" spans="1:14" ht="72" x14ac:dyDescent="0.25">
      <c r="A499" s="48" t="s">
        <v>746</v>
      </c>
      <c r="B499" s="48" t="s">
        <v>1892</v>
      </c>
      <c r="C499" s="48" t="s">
        <v>120</v>
      </c>
      <c r="D499" s="59" t="s">
        <v>1893</v>
      </c>
      <c r="E499" s="48" t="s">
        <v>1360</v>
      </c>
      <c r="F499" s="48">
        <v>2</v>
      </c>
      <c r="G499" s="65">
        <v>817.68</v>
      </c>
      <c r="H499" s="65">
        <v>999.45</v>
      </c>
      <c r="I499" s="65">
        <f t="shared" si="52"/>
        <v>1998.9</v>
      </c>
      <c r="J499" s="66">
        <v>2.0000000000000001E-4</v>
      </c>
      <c r="K499" s="67">
        <f>ROUND(H499*'Leia-me'!$B$35/(1+'Leia-me'!$B$33),2)</f>
        <v>769.15</v>
      </c>
      <c r="L499" s="65">
        <f>K499*(1+'Leia-me'!$B$33)</f>
        <v>940.13204499999995</v>
      </c>
      <c r="M499" s="65">
        <f t="shared" si="53"/>
        <v>1880.2640899999999</v>
      </c>
      <c r="N499" s="66">
        <f>IFERROR(M499/'Planilha Detalhada'!$M$698,0)</f>
        <v>1.6754661987622126E-4</v>
      </c>
    </row>
    <row r="500" spans="1:14" x14ac:dyDescent="0.25">
      <c r="A500" s="47" t="s">
        <v>1894</v>
      </c>
      <c r="B500" s="47"/>
      <c r="C500" s="47"/>
      <c r="D500" s="58" t="s">
        <v>1895</v>
      </c>
      <c r="E500" s="47"/>
      <c r="F500" s="47">
        <v>1</v>
      </c>
      <c r="G500" s="63"/>
      <c r="H500" s="63"/>
      <c r="I500" s="63">
        <f>I501+I502+I503+I504+I505+I506+I507+I508</f>
        <v>68178.089500000002</v>
      </c>
      <c r="J500" s="64">
        <v>5.7000000000000002E-3</v>
      </c>
      <c r="K500" s="63"/>
      <c r="L500" s="63"/>
      <c r="M500" s="63">
        <f>M501+M502+M503+M504+M505+M506+M507+M508</f>
        <v>64132.189979669987</v>
      </c>
      <c r="N500" s="64">
        <f>IFERROR(M500/'Planilha Detalhada'!$M$698,0)</f>
        <v>5.7146927995382684E-3</v>
      </c>
    </row>
    <row r="501" spans="1:14" ht="24" x14ac:dyDescent="0.25">
      <c r="A501" s="48" t="s">
        <v>376</v>
      </c>
      <c r="B501" s="48"/>
      <c r="C501" s="48"/>
      <c r="D501" s="59" t="s">
        <v>377</v>
      </c>
      <c r="E501" s="48" t="s">
        <v>1360</v>
      </c>
      <c r="F501" s="48">
        <v>7</v>
      </c>
      <c r="G501" s="65">
        <v>1996.67</v>
      </c>
      <c r="H501" s="65">
        <v>2440.52</v>
      </c>
      <c r="I501" s="65">
        <f t="shared" ref="I501:I508" si="54">F501*H501</f>
        <v>17083.64</v>
      </c>
      <c r="J501" s="66">
        <v>1.4E-3</v>
      </c>
      <c r="K501" s="67">
        <f>ROUND(H501*'Leia-me'!$B$35/(1+'Leia-me'!$B$33),2)</f>
        <v>1878.16</v>
      </c>
      <c r="L501" s="65">
        <f>K501*(1+'Leia-me'!$B$33)</f>
        <v>2295.6749679999998</v>
      </c>
      <c r="M501" s="65">
        <f t="shared" ref="M501:M508" si="55">F501*L501</f>
        <v>16069.724775999999</v>
      </c>
      <c r="N501" s="66">
        <f>IFERROR(M501/'Planilha Detalhada'!$M$698,0)</f>
        <v>1.43194143997079E-3</v>
      </c>
    </row>
    <row r="502" spans="1:14" ht="36" x14ac:dyDescent="0.25">
      <c r="A502" s="48" t="s">
        <v>472</v>
      </c>
      <c r="B502" s="48"/>
      <c r="C502" s="48"/>
      <c r="D502" s="59" t="s">
        <v>473</v>
      </c>
      <c r="E502" s="48" t="s">
        <v>1360</v>
      </c>
      <c r="F502" s="48">
        <v>3</v>
      </c>
      <c r="G502" s="65">
        <v>2984.16</v>
      </c>
      <c r="H502" s="65">
        <v>3647.53</v>
      </c>
      <c r="I502" s="65">
        <f t="shared" si="54"/>
        <v>10942.59</v>
      </c>
      <c r="J502" s="66">
        <v>8.9999999999999998E-4</v>
      </c>
      <c r="K502" s="67">
        <f>ROUND(H502*'Leia-me'!$B$35/(1+'Leia-me'!$B$33),2)</f>
        <v>2807.04</v>
      </c>
      <c r="L502" s="65">
        <f>K502*(1+'Leia-me'!$B$33)</f>
        <v>3431.0449919999996</v>
      </c>
      <c r="M502" s="65">
        <f t="shared" si="55"/>
        <v>10293.134975999999</v>
      </c>
      <c r="N502" s="66">
        <f>IFERROR(M502/'Planilha Detalhada'!$M$698,0)</f>
        <v>9.1720093061954395E-4</v>
      </c>
    </row>
    <row r="503" spans="1:14" x14ac:dyDescent="0.25">
      <c r="A503" s="48" t="s">
        <v>398</v>
      </c>
      <c r="B503" s="48" t="s">
        <v>1896</v>
      </c>
      <c r="C503" s="48" t="s">
        <v>174</v>
      </c>
      <c r="D503" s="59" t="s">
        <v>399</v>
      </c>
      <c r="E503" s="48" t="s">
        <v>1360</v>
      </c>
      <c r="F503" s="48">
        <v>29</v>
      </c>
      <c r="G503" s="65">
        <v>412.37</v>
      </c>
      <c r="H503" s="65">
        <v>504.03</v>
      </c>
      <c r="I503" s="65">
        <f t="shared" si="54"/>
        <v>14616.869999999999</v>
      </c>
      <c r="J503" s="66">
        <v>1.1999999999999999E-3</v>
      </c>
      <c r="K503" s="67">
        <f>ROUND(H503*'Leia-me'!$B$35/(1+'Leia-me'!$B$33),2)</f>
        <v>387.89</v>
      </c>
      <c r="L503" s="65">
        <f>K503*(1+'Leia-me'!$B$33)</f>
        <v>474.11794699999996</v>
      </c>
      <c r="M503" s="65">
        <f t="shared" si="55"/>
        <v>13749.420462999999</v>
      </c>
      <c r="N503" s="66">
        <f>IFERROR(M503/'Planilha Detalhada'!$M$698,0)</f>
        <v>1.2251837048234001E-3</v>
      </c>
    </row>
    <row r="504" spans="1:14" x14ac:dyDescent="0.25">
      <c r="A504" s="48" t="s">
        <v>689</v>
      </c>
      <c r="B504" s="48" t="s">
        <v>1897</v>
      </c>
      <c r="C504" s="48" t="s">
        <v>174</v>
      </c>
      <c r="D504" s="59" t="s">
        <v>690</v>
      </c>
      <c r="E504" s="48" t="s">
        <v>1371</v>
      </c>
      <c r="F504" s="48">
        <v>109.81</v>
      </c>
      <c r="G504" s="65">
        <v>22.54</v>
      </c>
      <c r="H504" s="65">
        <v>27.55</v>
      </c>
      <c r="I504" s="65">
        <f t="shared" si="54"/>
        <v>3025.2655</v>
      </c>
      <c r="J504" s="66">
        <v>2.9999999999999997E-4</v>
      </c>
      <c r="K504" s="67">
        <f>ROUND(H504*'Leia-me'!$B$35/(1+'Leia-me'!$B$33),2)</f>
        <v>21.2</v>
      </c>
      <c r="L504" s="65">
        <f>K504*(1+'Leia-me'!$B$33)</f>
        <v>25.912759999999999</v>
      </c>
      <c r="M504" s="65">
        <f t="shared" si="55"/>
        <v>2845.4801755999997</v>
      </c>
      <c r="N504" s="66">
        <f>IFERROR(M504/'Planilha Detalhada'!$M$698,0)</f>
        <v>2.5355511913572552E-4</v>
      </c>
    </row>
    <row r="505" spans="1:14" x14ac:dyDescent="0.25">
      <c r="A505" s="48" t="s">
        <v>555</v>
      </c>
      <c r="B505" s="48" t="s">
        <v>1898</v>
      </c>
      <c r="C505" s="48" t="s">
        <v>174</v>
      </c>
      <c r="D505" s="59" t="s">
        <v>556</v>
      </c>
      <c r="E505" s="48" t="s">
        <v>1371</v>
      </c>
      <c r="F505" s="48">
        <v>145.71</v>
      </c>
      <c r="G505" s="65">
        <v>41.24</v>
      </c>
      <c r="H505" s="65">
        <v>50.4</v>
      </c>
      <c r="I505" s="65">
        <f t="shared" si="54"/>
        <v>7343.7840000000006</v>
      </c>
      <c r="J505" s="66">
        <v>5.9999999999999995E-4</v>
      </c>
      <c r="K505" s="67">
        <f>ROUND(H505*'Leia-me'!$B$35/(1+'Leia-me'!$B$33),2)</f>
        <v>38.79</v>
      </c>
      <c r="L505" s="65">
        <f>K505*(1+'Leia-me'!$B$33)</f>
        <v>47.413016999999996</v>
      </c>
      <c r="M505" s="65">
        <f t="shared" si="55"/>
        <v>6908.5507070699996</v>
      </c>
      <c r="N505" s="66">
        <f>IFERROR(M505/'Planilha Detalhada'!$M$698,0)</f>
        <v>6.15607310360885E-4</v>
      </c>
    </row>
    <row r="506" spans="1:14" ht="24" x14ac:dyDescent="0.25">
      <c r="A506" s="48" t="s">
        <v>985</v>
      </c>
      <c r="B506" s="48" t="s">
        <v>1899</v>
      </c>
      <c r="C506" s="48" t="s">
        <v>174</v>
      </c>
      <c r="D506" s="59" t="s">
        <v>986</v>
      </c>
      <c r="E506" s="48" t="s">
        <v>1360</v>
      </c>
      <c r="F506" s="48">
        <v>10</v>
      </c>
      <c r="G506" s="65">
        <v>40.5</v>
      </c>
      <c r="H506" s="65">
        <v>49.5</v>
      </c>
      <c r="I506" s="65">
        <f t="shared" si="54"/>
        <v>495</v>
      </c>
      <c r="J506" s="66">
        <v>0</v>
      </c>
      <c r="K506" s="67">
        <f>ROUND(H506*'Leia-me'!$B$35/(1+'Leia-me'!$B$33),2)</f>
        <v>38.090000000000003</v>
      </c>
      <c r="L506" s="65">
        <f>K506*(1+'Leia-me'!$B$33)</f>
        <v>46.557407000000005</v>
      </c>
      <c r="M506" s="65">
        <f t="shared" si="55"/>
        <v>465.57407000000006</v>
      </c>
      <c r="N506" s="66">
        <f>IFERROR(M506/'Planilha Detalhada'!$M$698,0)</f>
        <v>4.1486385952579272E-5</v>
      </c>
    </row>
    <row r="507" spans="1:14" ht="24" x14ac:dyDescent="0.25">
      <c r="A507" s="48" t="s">
        <v>1162</v>
      </c>
      <c r="B507" s="48" t="s">
        <v>1900</v>
      </c>
      <c r="C507" s="48" t="s">
        <v>174</v>
      </c>
      <c r="D507" s="59" t="s">
        <v>1163</v>
      </c>
      <c r="E507" s="48" t="s">
        <v>1360</v>
      </c>
      <c r="F507" s="48">
        <v>4</v>
      </c>
      <c r="G507" s="65">
        <v>18</v>
      </c>
      <c r="H507" s="65">
        <v>22</v>
      </c>
      <c r="I507" s="65">
        <f t="shared" si="54"/>
        <v>88</v>
      </c>
      <c r="J507" s="66">
        <v>0</v>
      </c>
      <c r="K507" s="67">
        <f>ROUND(H507*'Leia-me'!$B$35/(1+'Leia-me'!$B$33),2)</f>
        <v>16.93</v>
      </c>
      <c r="L507" s="65">
        <f>K507*(1+'Leia-me'!$B$33)</f>
        <v>20.693538999999998</v>
      </c>
      <c r="M507" s="65">
        <f t="shared" si="55"/>
        <v>82.774155999999991</v>
      </c>
      <c r="N507" s="66">
        <f>IFERROR(M507/'Planilha Detalhada'!$M$698,0)</f>
        <v>7.3758415770771004E-6</v>
      </c>
    </row>
    <row r="508" spans="1:14" x14ac:dyDescent="0.25">
      <c r="A508" s="48" t="s">
        <v>400</v>
      </c>
      <c r="B508" s="48" t="s">
        <v>1901</v>
      </c>
      <c r="C508" s="48" t="s">
        <v>174</v>
      </c>
      <c r="D508" s="59" t="s">
        <v>401</v>
      </c>
      <c r="E508" s="48" t="s">
        <v>1360</v>
      </c>
      <c r="F508" s="48">
        <v>34</v>
      </c>
      <c r="G508" s="65">
        <v>350.91</v>
      </c>
      <c r="H508" s="65">
        <v>428.91</v>
      </c>
      <c r="I508" s="65">
        <f t="shared" si="54"/>
        <v>14582.94</v>
      </c>
      <c r="J508" s="66">
        <v>1.1999999999999999E-3</v>
      </c>
      <c r="K508" s="67">
        <f>ROUND(H508*'Leia-me'!$B$35/(1+'Leia-me'!$B$33),2)</f>
        <v>330.08</v>
      </c>
      <c r="L508" s="65">
        <f>K508*(1+'Leia-me'!$B$33)</f>
        <v>403.45678399999997</v>
      </c>
      <c r="M508" s="65">
        <f t="shared" si="55"/>
        <v>13717.530655999999</v>
      </c>
      <c r="N508" s="66">
        <f>IFERROR(M508/'Planilha Detalhada'!$M$698,0)</f>
        <v>1.2223420670982681E-3</v>
      </c>
    </row>
    <row r="509" spans="1:14" x14ac:dyDescent="0.25">
      <c r="A509" s="47" t="s">
        <v>1902</v>
      </c>
      <c r="B509" s="47"/>
      <c r="C509" s="47"/>
      <c r="D509" s="58" t="s">
        <v>1903</v>
      </c>
      <c r="E509" s="47"/>
      <c r="F509" s="47">
        <v>1</v>
      </c>
      <c r="G509" s="63"/>
      <c r="H509" s="63"/>
      <c r="I509" s="63">
        <f>I510</f>
        <v>103382.69</v>
      </c>
      <c r="J509" s="64">
        <v>8.6999999999999994E-3</v>
      </c>
      <c r="K509" s="63"/>
      <c r="L509" s="63"/>
      <c r="M509" s="63">
        <f>M510</f>
        <v>97246.933602999998</v>
      </c>
      <c r="N509" s="64">
        <f>IFERROR(M509/'Planilha Detalhada'!$M$698,0)</f>
        <v>8.6654822081455429E-3</v>
      </c>
    </row>
    <row r="510" spans="1:14" ht="48" x14ac:dyDescent="0.25">
      <c r="A510" s="48" t="s">
        <v>181</v>
      </c>
      <c r="B510" s="48" t="s">
        <v>1904</v>
      </c>
      <c r="C510" s="48" t="s">
        <v>120</v>
      </c>
      <c r="D510" s="59" t="s">
        <v>1905</v>
      </c>
      <c r="E510" s="48" t="s">
        <v>1360</v>
      </c>
      <c r="F510" s="48">
        <v>1</v>
      </c>
      <c r="G510" s="65">
        <v>84580.46</v>
      </c>
      <c r="H510" s="65">
        <v>103382.69</v>
      </c>
      <c r="I510" s="65">
        <f>F510*H510</f>
        <v>103382.69</v>
      </c>
      <c r="J510" s="66">
        <v>8.6999999999999994E-3</v>
      </c>
      <c r="K510" s="67">
        <f>ROUND(H510*'Leia-me'!$B$35/(1+'Leia-me'!$B$33),2)</f>
        <v>79560.61</v>
      </c>
      <c r="L510" s="65">
        <f>K510*(1+'Leia-me'!$B$33)</f>
        <v>97246.933602999998</v>
      </c>
      <c r="M510" s="65">
        <f>F510*L510</f>
        <v>97246.933602999998</v>
      </c>
      <c r="N510" s="66">
        <f>IFERROR(M510/'Planilha Detalhada'!$M$698,0)</f>
        <v>8.6654822081455429E-3</v>
      </c>
    </row>
    <row r="511" spans="1:14" x14ac:dyDescent="0.25">
      <c r="A511" s="47" t="s">
        <v>1906</v>
      </c>
      <c r="B511" s="47"/>
      <c r="C511" s="47"/>
      <c r="D511" s="58" t="s">
        <v>1907</v>
      </c>
      <c r="E511" s="47"/>
      <c r="F511" s="47">
        <v>1</v>
      </c>
      <c r="G511" s="63"/>
      <c r="H511" s="63"/>
      <c r="I511" s="63">
        <f>I512+I513+I514+I515+I516+I517+I518+I519+I520+I521+I522+I523+I524+I525+I526+I527+I528+I529+I530+I531+I532+I533+I534+I535+I536+I537+I538+I539+I540+I541+I542+I543+I544+I545+I546</f>
        <v>167056.80300000004</v>
      </c>
      <c r="J511" s="64">
        <v>1.4E-2</v>
      </c>
      <c r="K511" s="63"/>
      <c r="L511" s="63"/>
      <c r="M511" s="63">
        <f>M512+M513+M514+M515+M516+M517+M518+M519+M520+M521+M522+M523+M524+M525+M526+M527+M528+M529+M530+M531+M532+M533+M534+M535+M536+M537+M538+M539+M540+M541+M542+M543+M544+M545+M546</f>
        <v>157150.31406040001</v>
      </c>
      <c r="N511" s="64">
        <f>IFERROR(M511/'Planilha Detalhada'!$M$698,0)</f>
        <v>1.4003354142293188E-2</v>
      </c>
    </row>
    <row r="512" spans="1:14" ht="36" x14ac:dyDescent="0.25">
      <c r="A512" s="48" t="s">
        <v>546</v>
      </c>
      <c r="B512" s="48" t="s">
        <v>1908</v>
      </c>
      <c r="C512" s="48" t="s">
        <v>114</v>
      </c>
      <c r="D512" s="59" t="s">
        <v>547</v>
      </c>
      <c r="E512" s="48" t="s">
        <v>1360</v>
      </c>
      <c r="F512" s="48">
        <v>242</v>
      </c>
      <c r="G512" s="65">
        <v>25.26</v>
      </c>
      <c r="H512" s="65">
        <v>30.87</v>
      </c>
      <c r="I512" s="65">
        <f t="shared" ref="I512:I546" si="56">F512*H512</f>
        <v>7470.54</v>
      </c>
      <c r="J512" s="66">
        <v>5.9999999999999995E-4</v>
      </c>
      <c r="K512" s="67">
        <f>ROUND(H512*'Leia-me'!$B$35/(1+'Leia-me'!$B$33),2)</f>
        <v>23.76</v>
      </c>
      <c r="L512" s="65">
        <f>K512*(1+'Leia-me'!$B$33)</f>
        <v>29.041848000000002</v>
      </c>
      <c r="M512" s="65">
        <f t="shared" ref="M512:M546" si="57">F512*L512</f>
        <v>7028.1272160000008</v>
      </c>
      <c r="N512" s="66">
        <f>IFERROR(M512/'Planilha Detalhada'!$M$698,0)</f>
        <v>6.2626253692952118E-4</v>
      </c>
    </row>
    <row r="513" spans="1:14" ht="36" x14ac:dyDescent="0.25">
      <c r="A513" s="48" t="s">
        <v>672</v>
      </c>
      <c r="B513" s="48" t="s">
        <v>1909</v>
      </c>
      <c r="C513" s="48" t="s">
        <v>114</v>
      </c>
      <c r="D513" s="59" t="s">
        <v>673</v>
      </c>
      <c r="E513" s="48" t="s">
        <v>1360</v>
      </c>
      <c r="F513" s="48">
        <v>104</v>
      </c>
      <c r="G513" s="65">
        <v>25.96</v>
      </c>
      <c r="H513" s="65">
        <v>31.73</v>
      </c>
      <c r="I513" s="65">
        <f t="shared" si="56"/>
        <v>3299.92</v>
      </c>
      <c r="J513" s="66">
        <v>2.9999999999999997E-4</v>
      </c>
      <c r="K513" s="67">
        <f>ROUND(H513*'Leia-me'!$B$35/(1+'Leia-me'!$B$33),2)</f>
        <v>24.42</v>
      </c>
      <c r="L513" s="65">
        <f>K513*(1+'Leia-me'!$B$33)</f>
        <v>29.848566000000002</v>
      </c>
      <c r="M513" s="65">
        <f t="shared" si="57"/>
        <v>3104.2508640000001</v>
      </c>
      <c r="N513" s="66">
        <f>IFERROR(M513/'Planilha Detalhada'!$M$698,0)</f>
        <v>2.7661366415344322E-4</v>
      </c>
    </row>
    <row r="514" spans="1:14" ht="24" x14ac:dyDescent="0.25">
      <c r="A514" s="48" t="s">
        <v>458</v>
      </c>
      <c r="B514" s="48" t="s">
        <v>1910</v>
      </c>
      <c r="C514" s="48" t="s">
        <v>114</v>
      </c>
      <c r="D514" s="59" t="s">
        <v>459</v>
      </c>
      <c r="E514" s="48" t="s">
        <v>1360</v>
      </c>
      <c r="F514" s="48">
        <v>387</v>
      </c>
      <c r="G514" s="65">
        <v>24.3</v>
      </c>
      <c r="H514" s="65">
        <v>29.7</v>
      </c>
      <c r="I514" s="65">
        <f t="shared" si="56"/>
        <v>11493.9</v>
      </c>
      <c r="J514" s="66">
        <v>1E-3</v>
      </c>
      <c r="K514" s="67">
        <f>ROUND(H514*'Leia-me'!$B$35/(1+'Leia-me'!$B$33),2)</f>
        <v>22.86</v>
      </c>
      <c r="L514" s="65">
        <f>K514*(1+'Leia-me'!$B$33)</f>
        <v>27.941777999999999</v>
      </c>
      <c r="M514" s="65">
        <f t="shared" si="57"/>
        <v>10813.468085999999</v>
      </c>
      <c r="N514" s="66">
        <f>IFERROR(M514/'Planilha Detalhada'!$M$698,0)</f>
        <v>9.6356678648725988E-4</v>
      </c>
    </row>
    <row r="515" spans="1:14" ht="36" x14ac:dyDescent="0.25">
      <c r="A515" s="48" t="s">
        <v>999</v>
      </c>
      <c r="B515" s="48" t="s">
        <v>1911</v>
      </c>
      <c r="C515" s="48" t="s">
        <v>114</v>
      </c>
      <c r="D515" s="59" t="s">
        <v>880</v>
      </c>
      <c r="E515" s="48" t="s">
        <v>1360</v>
      </c>
      <c r="F515" s="48">
        <v>2</v>
      </c>
      <c r="G515" s="65">
        <v>170.51</v>
      </c>
      <c r="H515" s="65">
        <v>208.41</v>
      </c>
      <c r="I515" s="65">
        <f t="shared" si="56"/>
        <v>416.82</v>
      </c>
      <c r="J515" s="66">
        <v>0</v>
      </c>
      <c r="K515" s="67">
        <f>ROUND(H515*'Leia-me'!$B$35/(1+'Leia-me'!$B$33),2)</f>
        <v>160.38999999999999</v>
      </c>
      <c r="L515" s="65">
        <f>K515*(1+'Leia-me'!$B$33)</f>
        <v>196.04469699999999</v>
      </c>
      <c r="M515" s="65">
        <f t="shared" si="57"/>
        <v>392.08939399999997</v>
      </c>
      <c r="N515" s="66">
        <f>IFERROR(M515/'Planilha Detalhada'!$M$698,0)</f>
        <v>3.4938311593248562E-5</v>
      </c>
    </row>
    <row r="516" spans="1:14" ht="36" x14ac:dyDescent="0.25">
      <c r="A516" s="48" t="s">
        <v>620</v>
      </c>
      <c r="B516" s="48" t="s">
        <v>1912</v>
      </c>
      <c r="C516" s="48" t="s">
        <v>114</v>
      </c>
      <c r="D516" s="59" t="s">
        <v>621</v>
      </c>
      <c r="E516" s="48" t="s">
        <v>1360</v>
      </c>
      <c r="F516" s="48">
        <v>16</v>
      </c>
      <c r="G516" s="65">
        <v>253.43</v>
      </c>
      <c r="H516" s="65">
        <v>309.76</v>
      </c>
      <c r="I516" s="65">
        <f t="shared" si="56"/>
        <v>4956.16</v>
      </c>
      <c r="J516" s="66">
        <v>4.0000000000000002E-4</v>
      </c>
      <c r="K516" s="67">
        <f>ROUND(H516*'Leia-me'!$B$35/(1+'Leia-me'!$B$33),2)</f>
        <v>238.38</v>
      </c>
      <c r="L516" s="65">
        <f>K516*(1+'Leia-me'!$B$33)</f>
        <v>291.37187399999999</v>
      </c>
      <c r="M516" s="65">
        <f t="shared" si="57"/>
        <v>4661.9499839999999</v>
      </c>
      <c r="N516" s="66">
        <f>IFERROR(M516/'Planilha Detalhada'!$M$698,0)</f>
        <v>4.1541715656081261E-4</v>
      </c>
    </row>
    <row r="517" spans="1:14" ht="36" x14ac:dyDescent="0.25">
      <c r="A517" s="48" t="s">
        <v>1122</v>
      </c>
      <c r="B517" s="48" t="s">
        <v>1913</v>
      </c>
      <c r="C517" s="48" t="s">
        <v>120</v>
      </c>
      <c r="D517" s="59" t="s">
        <v>1123</v>
      </c>
      <c r="E517" s="48" t="s">
        <v>1360</v>
      </c>
      <c r="F517" s="48">
        <v>2</v>
      </c>
      <c r="G517" s="65">
        <v>56.73</v>
      </c>
      <c r="H517" s="65">
        <v>69.34</v>
      </c>
      <c r="I517" s="65">
        <f t="shared" si="56"/>
        <v>138.68</v>
      </c>
      <c r="J517" s="66">
        <v>0</v>
      </c>
      <c r="K517" s="67">
        <f>ROUND(H517*'Leia-me'!$B$35/(1+'Leia-me'!$B$33),2)</f>
        <v>53.36</v>
      </c>
      <c r="L517" s="65">
        <f>K517*(1+'Leia-me'!$B$33)</f>
        <v>65.221927999999991</v>
      </c>
      <c r="M517" s="65">
        <f t="shared" si="57"/>
        <v>130.44385599999998</v>
      </c>
      <c r="N517" s="66">
        <f>IFERROR(M517/'Planilha Detalhada'!$M$698,0)</f>
        <v>1.1623594404986239E-5</v>
      </c>
    </row>
    <row r="518" spans="1:14" ht="36" x14ac:dyDescent="0.25">
      <c r="A518" s="48" t="s">
        <v>1079</v>
      </c>
      <c r="B518" s="48" t="s">
        <v>1914</v>
      </c>
      <c r="C518" s="48" t="s">
        <v>120</v>
      </c>
      <c r="D518" s="59" t="s">
        <v>1080</v>
      </c>
      <c r="E518" s="48" t="s">
        <v>1360</v>
      </c>
      <c r="F518" s="48">
        <v>2</v>
      </c>
      <c r="G518" s="65">
        <v>76.75</v>
      </c>
      <c r="H518" s="65">
        <v>93.81</v>
      </c>
      <c r="I518" s="65">
        <f t="shared" si="56"/>
        <v>187.62</v>
      </c>
      <c r="J518" s="66">
        <v>0</v>
      </c>
      <c r="K518" s="67">
        <f>ROUND(H518*'Leia-me'!$B$35/(1+'Leia-me'!$B$33),2)</f>
        <v>72.19</v>
      </c>
      <c r="L518" s="65">
        <f>K518*(1+'Leia-me'!$B$33)</f>
        <v>88.237836999999999</v>
      </c>
      <c r="M518" s="65">
        <f t="shared" si="57"/>
        <v>176.475674</v>
      </c>
      <c r="N518" s="66">
        <f>IFERROR(M518/'Planilha Detalhada'!$M$698,0)</f>
        <v>1.5725398802397989E-5</v>
      </c>
    </row>
    <row r="519" spans="1:14" ht="36" x14ac:dyDescent="0.25">
      <c r="A519" s="48" t="s">
        <v>1120</v>
      </c>
      <c r="B519" s="48" t="s">
        <v>1915</v>
      </c>
      <c r="C519" s="48" t="s">
        <v>120</v>
      </c>
      <c r="D519" s="59" t="s">
        <v>1121</v>
      </c>
      <c r="E519" s="48" t="s">
        <v>1360</v>
      </c>
      <c r="F519" s="48">
        <v>1</v>
      </c>
      <c r="G519" s="65">
        <v>116.06</v>
      </c>
      <c r="H519" s="65">
        <v>141.86000000000001</v>
      </c>
      <c r="I519" s="65">
        <f t="shared" si="56"/>
        <v>141.86000000000001</v>
      </c>
      <c r="J519" s="66">
        <v>0</v>
      </c>
      <c r="K519" s="67">
        <f>ROUND(H519*'Leia-me'!$B$35/(1+'Leia-me'!$B$33),2)</f>
        <v>109.17</v>
      </c>
      <c r="L519" s="65">
        <f>K519*(1+'Leia-me'!$B$33)</f>
        <v>133.438491</v>
      </c>
      <c r="M519" s="65">
        <f t="shared" si="57"/>
        <v>133.438491</v>
      </c>
      <c r="N519" s="66">
        <f>IFERROR(M519/'Planilha Detalhada'!$M$698,0)</f>
        <v>1.1890440415970277E-5</v>
      </c>
    </row>
    <row r="520" spans="1:14" ht="36" x14ac:dyDescent="0.25">
      <c r="A520" s="48" t="s">
        <v>1200</v>
      </c>
      <c r="B520" s="48" t="s">
        <v>1916</v>
      </c>
      <c r="C520" s="48" t="s">
        <v>120</v>
      </c>
      <c r="D520" s="59" t="s">
        <v>1201</v>
      </c>
      <c r="E520" s="48" t="s">
        <v>1360</v>
      </c>
      <c r="F520" s="48">
        <v>1</v>
      </c>
      <c r="G520" s="65">
        <v>48.69</v>
      </c>
      <c r="H520" s="65">
        <v>59.51</v>
      </c>
      <c r="I520" s="65">
        <f t="shared" si="56"/>
        <v>59.51</v>
      </c>
      <c r="J520" s="66">
        <v>0</v>
      </c>
      <c r="K520" s="67">
        <f>ROUND(H520*'Leia-me'!$B$35/(1+'Leia-me'!$B$33),2)</f>
        <v>45.8</v>
      </c>
      <c r="L520" s="65">
        <f>K520*(1+'Leia-me'!$B$33)</f>
        <v>55.981339999999996</v>
      </c>
      <c r="M520" s="65">
        <f t="shared" si="57"/>
        <v>55.981339999999996</v>
      </c>
      <c r="N520" s="66">
        <f>IFERROR(M520/'Planilha Detalhada'!$M$698,0)</f>
        <v>4.9883866543138101E-6</v>
      </c>
    </row>
    <row r="521" spans="1:14" ht="36" x14ac:dyDescent="0.25">
      <c r="A521" s="48" t="s">
        <v>1127</v>
      </c>
      <c r="B521" s="48" t="s">
        <v>1917</v>
      </c>
      <c r="C521" s="48" t="s">
        <v>120</v>
      </c>
      <c r="D521" s="59" t="s">
        <v>1128</v>
      </c>
      <c r="E521" s="48" t="s">
        <v>1360</v>
      </c>
      <c r="F521" s="48">
        <v>1</v>
      </c>
      <c r="G521" s="65">
        <v>108.58</v>
      </c>
      <c r="H521" s="65">
        <v>132.71</v>
      </c>
      <c r="I521" s="65">
        <f t="shared" si="56"/>
        <v>132.71</v>
      </c>
      <c r="J521" s="66">
        <v>0</v>
      </c>
      <c r="K521" s="67">
        <f>ROUND(H521*'Leia-me'!$B$35/(1+'Leia-me'!$B$33),2)</f>
        <v>102.13</v>
      </c>
      <c r="L521" s="65">
        <f>K521*(1+'Leia-me'!$B$33)</f>
        <v>124.83349899999999</v>
      </c>
      <c r="M521" s="65">
        <f t="shared" si="57"/>
        <v>124.83349899999999</v>
      </c>
      <c r="N521" s="66">
        <f>IFERROR(M521/'Planilha Detalhada'!$M$698,0)</f>
        <v>1.1123666572163087E-5</v>
      </c>
    </row>
    <row r="522" spans="1:14" ht="36" x14ac:dyDescent="0.25">
      <c r="A522" s="48" t="s">
        <v>1058</v>
      </c>
      <c r="B522" s="48" t="s">
        <v>1918</v>
      </c>
      <c r="C522" s="48" t="s">
        <v>114</v>
      </c>
      <c r="D522" s="59" t="s">
        <v>1059</v>
      </c>
      <c r="E522" s="48" t="s">
        <v>1371</v>
      </c>
      <c r="F522" s="48">
        <v>19.3</v>
      </c>
      <c r="G522" s="65">
        <v>10.07</v>
      </c>
      <c r="H522" s="65">
        <v>12.3</v>
      </c>
      <c r="I522" s="65">
        <f t="shared" si="56"/>
        <v>237.39000000000001</v>
      </c>
      <c r="J522" s="66">
        <v>0</v>
      </c>
      <c r="K522" s="67">
        <f>ROUND(H522*'Leia-me'!$B$35/(1+'Leia-me'!$B$33),2)</f>
        <v>9.4700000000000006</v>
      </c>
      <c r="L522" s="65">
        <f>K522*(1+'Leia-me'!$B$33)</f>
        <v>11.575181000000001</v>
      </c>
      <c r="M522" s="65">
        <f t="shared" si="57"/>
        <v>223.40099330000001</v>
      </c>
      <c r="N522" s="66">
        <f>IFERROR(M522/'Planilha Detalhada'!$M$698,0)</f>
        <v>1.9906821336148242E-5</v>
      </c>
    </row>
    <row r="523" spans="1:14" ht="36" x14ac:dyDescent="0.25">
      <c r="A523" s="48" t="s">
        <v>1004</v>
      </c>
      <c r="B523" s="48" t="s">
        <v>1919</v>
      </c>
      <c r="C523" s="48" t="s">
        <v>114</v>
      </c>
      <c r="D523" s="59" t="s">
        <v>969</v>
      </c>
      <c r="E523" s="48" t="s">
        <v>1371</v>
      </c>
      <c r="F523" s="48">
        <v>23.1</v>
      </c>
      <c r="G523" s="65">
        <v>14.32</v>
      </c>
      <c r="H523" s="65">
        <v>17.5</v>
      </c>
      <c r="I523" s="65">
        <f t="shared" si="56"/>
        <v>404.25</v>
      </c>
      <c r="J523" s="66">
        <v>0</v>
      </c>
      <c r="K523" s="67">
        <f>ROUND(H523*'Leia-me'!$B$35/(1+'Leia-me'!$B$33),2)</f>
        <v>13.47</v>
      </c>
      <c r="L523" s="65">
        <f>K523*(1+'Leia-me'!$B$33)</f>
        <v>16.464380999999999</v>
      </c>
      <c r="M523" s="65">
        <f t="shared" si="57"/>
        <v>380.32720110000002</v>
      </c>
      <c r="N523" s="66">
        <f>IFERROR(M523/'Planilha Detalhada'!$M$698,0)</f>
        <v>3.3890205812146781E-5</v>
      </c>
    </row>
    <row r="524" spans="1:14" ht="36" x14ac:dyDescent="0.25">
      <c r="A524" s="48" t="s">
        <v>756</v>
      </c>
      <c r="B524" s="48"/>
      <c r="C524" s="48"/>
      <c r="D524" s="59" t="s">
        <v>1920</v>
      </c>
      <c r="E524" s="48" t="s">
        <v>1371</v>
      </c>
      <c r="F524" s="48">
        <v>21.7</v>
      </c>
      <c r="G524" s="65">
        <v>72.47</v>
      </c>
      <c r="H524" s="65">
        <v>88.58</v>
      </c>
      <c r="I524" s="65">
        <f t="shared" si="56"/>
        <v>1922.1859999999999</v>
      </c>
      <c r="J524" s="66">
        <v>2.0000000000000001E-4</v>
      </c>
      <c r="K524" s="67">
        <f>ROUND(H524*'Leia-me'!$B$35/(1+'Leia-me'!$B$33),2)</f>
        <v>68.17</v>
      </c>
      <c r="L524" s="65">
        <f>K524*(1+'Leia-me'!$B$33)</f>
        <v>83.324190999999999</v>
      </c>
      <c r="M524" s="65">
        <f t="shared" si="57"/>
        <v>1808.1349447</v>
      </c>
      <c r="N524" s="66">
        <f>IFERROR(M524/'Planilha Detalhada'!$M$698,0)</f>
        <v>1.6111933418063804E-4</v>
      </c>
    </row>
    <row r="525" spans="1:14" ht="36" x14ac:dyDescent="0.25">
      <c r="A525" s="48" t="s">
        <v>484</v>
      </c>
      <c r="B525" s="48"/>
      <c r="C525" s="48"/>
      <c r="D525" s="59" t="s">
        <v>1921</v>
      </c>
      <c r="E525" s="48" t="s">
        <v>1371</v>
      </c>
      <c r="F525" s="48">
        <v>78.900000000000006</v>
      </c>
      <c r="G525" s="65">
        <v>107.86</v>
      </c>
      <c r="H525" s="65">
        <v>131.83000000000001</v>
      </c>
      <c r="I525" s="65">
        <f t="shared" si="56"/>
        <v>10401.387000000002</v>
      </c>
      <c r="J525" s="66">
        <v>8.9999999999999998E-4</v>
      </c>
      <c r="K525" s="67">
        <f>ROUND(H525*'Leia-me'!$B$35/(1+'Leia-me'!$B$33),2)</f>
        <v>101.45</v>
      </c>
      <c r="L525" s="65">
        <f>K525*(1+'Leia-me'!$B$33)</f>
        <v>124.002335</v>
      </c>
      <c r="M525" s="65">
        <f t="shared" si="57"/>
        <v>9783.7842315000016</v>
      </c>
      <c r="N525" s="66">
        <f>IFERROR(M525/'Planilha Detalhada'!$M$698,0)</f>
        <v>8.7181369165333501E-4</v>
      </c>
    </row>
    <row r="526" spans="1:14" ht="24" x14ac:dyDescent="0.25">
      <c r="A526" s="48" t="s">
        <v>891</v>
      </c>
      <c r="B526" s="48" t="s">
        <v>1668</v>
      </c>
      <c r="C526" s="48" t="s">
        <v>114</v>
      </c>
      <c r="D526" s="59" t="s">
        <v>892</v>
      </c>
      <c r="E526" s="48" t="s">
        <v>1360</v>
      </c>
      <c r="F526" s="48">
        <v>4</v>
      </c>
      <c r="G526" s="65">
        <v>157.84</v>
      </c>
      <c r="H526" s="65">
        <v>192.92</v>
      </c>
      <c r="I526" s="65">
        <f t="shared" si="56"/>
        <v>771.68</v>
      </c>
      <c r="J526" s="66">
        <v>1E-4</v>
      </c>
      <c r="K526" s="67">
        <f>ROUND(H526*'Leia-me'!$B$35/(1+'Leia-me'!$B$33),2)</f>
        <v>148.47</v>
      </c>
      <c r="L526" s="65">
        <f>K526*(1+'Leia-me'!$B$33)</f>
        <v>181.47488099999998</v>
      </c>
      <c r="M526" s="65">
        <f t="shared" si="57"/>
        <v>725.89952399999993</v>
      </c>
      <c r="N526" s="66">
        <f>IFERROR(M526/'Planilha Detalhada'!$M$698,0)</f>
        <v>6.4683473062530247E-5</v>
      </c>
    </row>
    <row r="527" spans="1:14" ht="24" x14ac:dyDescent="0.25">
      <c r="A527" s="48" t="s">
        <v>684</v>
      </c>
      <c r="B527" s="48" t="s">
        <v>1922</v>
      </c>
      <c r="C527" s="48" t="s">
        <v>114</v>
      </c>
      <c r="D527" s="59" t="s">
        <v>685</v>
      </c>
      <c r="E527" s="48" t="s">
        <v>1371</v>
      </c>
      <c r="F527" s="48">
        <v>219</v>
      </c>
      <c r="G527" s="65">
        <v>11.78</v>
      </c>
      <c r="H527" s="65">
        <v>14.39</v>
      </c>
      <c r="I527" s="65">
        <f t="shared" si="56"/>
        <v>3151.4100000000003</v>
      </c>
      <c r="J527" s="66">
        <v>2.9999999999999997E-4</v>
      </c>
      <c r="K527" s="67">
        <f>ROUND(H527*'Leia-me'!$B$35/(1+'Leia-me'!$B$33),2)</f>
        <v>11.07</v>
      </c>
      <c r="L527" s="65">
        <f>K527*(1+'Leia-me'!$B$33)</f>
        <v>13.530861</v>
      </c>
      <c r="M527" s="65">
        <f t="shared" si="57"/>
        <v>2963.2585589999999</v>
      </c>
      <c r="N527" s="66">
        <f>IFERROR(M527/'Planilha Detalhada'!$M$698,0)</f>
        <v>2.6405011828935807E-4</v>
      </c>
    </row>
    <row r="528" spans="1:14" ht="36" x14ac:dyDescent="0.25">
      <c r="A528" s="48" t="s">
        <v>608</v>
      </c>
      <c r="B528" s="48" t="s">
        <v>1696</v>
      </c>
      <c r="C528" s="48" t="s">
        <v>114</v>
      </c>
      <c r="D528" s="59" t="s">
        <v>609</v>
      </c>
      <c r="E528" s="48" t="s">
        <v>1371</v>
      </c>
      <c r="F528" s="48">
        <v>219</v>
      </c>
      <c r="G528" s="65">
        <v>20.5</v>
      </c>
      <c r="H528" s="65">
        <v>25.05</v>
      </c>
      <c r="I528" s="65">
        <f t="shared" si="56"/>
        <v>5485.95</v>
      </c>
      <c r="J528" s="66">
        <v>5.0000000000000001E-4</v>
      </c>
      <c r="K528" s="67">
        <f>ROUND(H528*'Leia-me'!$B$35/(1+'Leia-me'!$B$33),2)</f>
        <v>19.28</v>
      </c>
      <c r="L528" s="65">
        <f>K528*(1+'Leia-me'!$B$33)</f>
        <v>23.565944000000002</v>
      </c>
      <c r="M528" s="65">
        <f t="shared" si="57"/>
        <v>5160.9417360000007</v>
      </c>
      <c r="N528" s="66">
        <f>IFERROR(M528/'Planilha Detalhada'!$M$698,0)</f>
        <v>4.5988132616249543E-4</v>
      </c>
    </row>
    <row r="529" spans="1:14" ht="36" x14ac:dyDescent="0.25">
      <c r="A529" s="48" t="s">
        <v>1274</v>
      </c>
      <c r="B529" s="48" t="s">
        <v>1923</v>
      </c>
      <c r="C529" s="48" t="s">
        <v>114</v>
      </c>
      <c r="D529" s="59" t="s">
        <v>1275</v>
      </c>
      <c r="E529" s="48" t="s">
        <v>1371</v>
      </c>
      <c r="F529" s="48">
        <v>1.5</v>
      </c>
      <c r="G529" s="65">
        <v>11.74</v>
      </c>
      <c r="H529" s="65">
        <v>14.34</v>
      </c>
      <c r="I529" s="65">
        <f t="shared" si="56"/>
        <v>21.509999999999998</v>
      </c>
      <c r="J529" s="66">
        <v>0</v>
      </c>
      <c r="K529" s="67">
        <f>ROUND(H529*'Leia-me'!$B$35/(1+'Leia-me'!$B$33),2)</f>
        <v>11.04</v>
      </c>
      <c r="L529" s="65">
        <f>K529*(1+'Leia-me'!$B$33)</f>
        <v>13.494191999999998</v>
      </c>
      <c r="M529" s="65">
        <f t="shared" si="57"/>
        <v>20.241287999999997</v>
      </c>
      <c r="N529" s="66">
        <f>IFERROR(M529/'Planilha Detalhada'!$M$698,0)</f>
        <v>1.8036612007737267E-6</v>
      </c>
    </row>
    <row r="530" spans="1:14" ht="36" x14ac:dyDescent="0.25">
      <c r="A530" s="48" t="s">
        <v>353</v>
      </c>
      <c r="B530" s="48" t="s">
        <v>1924</v>
      </c>
      <c r="C530" s="48" t="s">
        <v>114</v>
      </c>
      <c r="D530" s="59" t="s">
        <v>354</v>
      </c>
      <c r="E530" s="48" t="s">
        <v>1371</v>
      </c>
      <c r="F530" s="48">
        <v>1098.7</v>
      </c>
      <c r="G530" s="65">
        <v>13.76</v>
      </c>
      <c r="H530" s="65">
        <v>16.809999999999999</v>
      </c>
      <c r="I530" s="65">
        <f t="shared" si="56"/>
        <v>18469.147000000001</v>
      </c>
      <c r="J530" s="66">
        <v>1.5E-3</v>
      </c>
      <c r="K530" s="67">
        <f>ROUND(H530*'Leia-me'!$B$35/(1+'Leia-me'!$B$33),2)</f>
        <v>12.94</v>
      </c>
      <c r="L530" s="65">
        <f>K530*(1+'Leia-me'!$B$33)</f>
        <v>15.816561999999999</v>
      </c>
      <c r="M530" s="65">
        <f t="shared" si="57"/>
        <v>17377.656669399999</v>
      </c>
      <c r="N530" s="66">
        <f>IFERROR(M530/'Planilha Detalhada'!$M$698,0)</f>
        <v>1.5484886680612207E-3</v>
      </c>
    </row>
    <row r="531" spans="1:14" ht="36" x14ac:dyDescent="0.25">
      <c r="A531" s="48" t="s">
        <v>526</v>
      </c>
      <c r="B531" s="48" t="s">
        <v>1925</v>
      </c>
      <c r="C531" s="48" t="s">
        <v>114</v>
      </c>
      <c r="D531" s="59" t="s">
        <v>527</v>
      </c>
      <c r="E531" s="48" t="s">
        <v>1371</v>
      </c>
      <c r="F531" s="48">
        <v>366.7</v>
      </c>
      <c r="G531" s="65">
        <v>18.010000000000002</v>
      </c>
      <c r="H531" s="65">
        <v>22.01</v>
      </c>
      <c r="I531" s="65">
        <f t="shared" si="56"/>
        <v>8071.067</v>
      </c>
      <c r="J531" s="66">
        <v>6.9999999999999999E-4</v>
      </c>
      <c r="K531" s="67">
        <f>ROUND(H531*'Leia-me'!$B$35/(1+'Leia-me'!$B$33),2)</f>
        <v>16.940000000000001</v>
      </c>
      <c r="L531" s="65">
        <f>K531*(1+'Leia-me'!$B$33)</f>
        <v>20.705762</v>
      </c>
      <c r="M531" s="65">
        <f t="shared" si="57"/>
        <v>7592.8029253999994</v>
      </c>
      <c r="N531" s="66">
        <f>IFERROR(M531/'Planilha Detalhada'!$M$698,0)</f>
        <v>6.7657967426110589E-4</v>
      </c>
    </row>
    <row r="532" spans="1:14" ht="36" x14ac:dyDescent="0.25">
      <c r="A532" s="48" t="s">
        <v>899</v>
      </c>
      <c r="B532" s="48" t="s">
        <v>1926</v>
      </c>
      <c r="C532" s="48" t="s">
        <v>114</v>
      </c>
      <c r="D532" s="59" t="s">
        <v>900</v>
      </c>
      <c r="E532" s="48" t="s">
        <v>1371</v>
      </c>
      <c r="F532" s="48">
        <v>26.7</v>
      </c>
      <c r="G532" s="65">
        <v>22.28</v>
      </c>
      <c r="H532" s="65">
        <v>27.23</v>
      </c>
      <c r="I532" s="65">
        <f t="shared" si="56"/>
        <v>727.04099999999994</v>
      </c>
      <c r="J532" s="66">
        <v>1E-4</v>
      </c>
      <c r="K532" s="67">
        <f>ROUND(H532*'Leia-me'!$B$35/(1+'Leia-me'!$B$33),2)</f>
        <v>20.96</v>
      </c>
      <c r="L532" s="65">
        <f>K532*(1+'Leia-me'!$B$33)</f>
        <v>25.619408</v>
      </c>
      <c r="M532" s="65">
        <f t="shared" si="57"/>
        <v>684.0381936</v>
      </c>
      <c r="N532" s="66">
        <f>IFERROR(M532/'Planilha Detalhada'!$M$698,0)</f>
        <v>6.0953292579190968E-5</v>
      </c>
    </row>
    <row r="533" spans="1:14" ht="36" x14ac:dyDescent="0.25">
      <c r="A533" s="48" t="s">
        <v>1011</v>
      </c>
      <c r="B533" s="48" t="s">
        <v>1927</v>
      </c>
      <c r="C533" s="48" t="s">
        <v>114</v>
      </c>
      <c r="D533" s="59" t="s">
        <v>1012</v>
      </c>
      <c r="E533" s="48" t="s">
        <v>1371</v>
      </c>
      <c r="F533" s="48">
        <v>15.1</v>
      </c>
      <c r="G533" s="65">
        <v>20.5</v>
      </c>
      <c r="H533" s="65">
        <v>25.05</v>
      </c>
      <c r="I533" s="65">
        <f t="shared" si="56"/>
        <v>378.255</v>
      </c>
      <c r="J533" s="66">
        <v>0</v>
      </c>
      <c r="K533" s="67">
        <f>ROUND(H533*'Leia-me'!$B$35/(1+'Leia-me'!$B$33),2)</f>
        <v>19.28</v>
      </c>
      <c r="L533" s="65">
        <f>K533*(1+'Leia-me'!$B$33)</f>
        <v>23.565944000000002</v>
      </c>
      <c r="M533" s="65">
        <f t="shared" si="57"/>
        <v>355.84575440000003</v>
      </c>
      <c r="N533" s="66">
        <f>IFERROR(M533/'Planilha Detalhada'!$M$698,0)</f>
        <v>3.1708712443167492E-5</v>
      </c>
    </row>
    <row r="534" spans="1:14" ht="36" x14ac:dyDescent="0.25">
      <c r="A534" s="48" t="s">
        <v>1129</v>
      </c>
      <c r="B534" s="48" t="s">
        <v>1928</v>
      </c>
      <c r="C534" s="48" t="s">
        <v>114</v>
      </c>
      <c r="D534" s="59" t="s">
        <v>1076</v>
      </c>
      <c r="E534" s="48" t="s">
        <v>1371</v>
      </c>
      <c r="F534" s="48">
        <v>3.6</v>
      </c>
      <c r="G534" s="65">
        <v>29.48</v>
      </c>
      <c r="H534" s="65">
        <v>36.03</v>
      </c>
      <c r="I534" s="65">
        <f t="shared" si="56"/>
        <v>129.708</v>
      </c>
      <c r="J534" s="66">
        <v>0</v>
      </c>
      <c r="K534" s="67">
        <f>ROUND(H534*'Leia-me'!$B$35/(1+'Leia-me'!$B$33),2)</f>
        <v>27.73</v>
      </c>
      <c r="L534" s="65">
        <f>K534*(1+'Leia-me'!$B$33)</f>
        <v>33.894379000000001</v>
      </c>
      <c r="M534" s="65">
        <f t="shared" si="57"/>
        <v>122.0197644</v>
      </c>
      <c r="N534" s="66">
        <f>IFERROR(M534/'Planilha Detalhada'!$M$698,0)</f>
        <v>1.0872940238577272E-5</v>
      </c>
    </row>
    <row r="535" spans="1:14" ht="36" x14ac:dyDescent="0.25">
      <c r="A535" s="48" t="s">
        <v>1099</v>
      </c>
      <c r="B535" s="48" t="s">
        <v>1929</v>
      </c>
      <c r="C535" s="48" t="s">
        <v>114</v>
      </c>
      <c r="D535" s="59" t="s">
        <v>1100</v>
      </c>
      <c r="E535" s="48" t="s">
        <v>1371</v>
      </c>
      <c r="F535" s="48">
        <v>3.3</v>
      </c>
      <c r="G535" s="65">
        <v>40.5</v>
      </c>
      <c r="H535" s="65">
        <v>49.5</v>
      </c>
      <c r="I535" s="65">
        <f t="shared" si="56"/>
        <v>163.35</v>
      </c>
      <c r="J535" s="66">
        <v>0</v>
      </c>
      <c r="K535" s="67">
        <f>ROUND(H535*'Leia-me'!$B$35/(1+'Leia-me'!$B$33),2)</f>
        <v>38.090000000000003</v>
      </c>
      <c r="L535" s="65">
        <f>K535*(1+'Leia-me'!$B$33)</f>
        <v>46.557407000000005</v>
      </c>
      <c r="M535" s="65">
        <f t="shared" si="57"/>
        <v>153.63944309999999</v>
      </c>
      <c r="N535" s="66">
        <f>IFERROR(M535/'Planilha Detalhada'!$M$698,0)</f>
        <v>1.3690507364351157E-5</v>
      </c>
    </row>
    <row r="536" spans="1:14" ht="36" x14ac:dyDescent="0.25">
      <c r="A536" s="48" t="s">
        <v>889</v>
      </c>
      <c r="B536" s="48" t="s">
        <v>1930</v>
      </c>
      <c r="C536" s="48" t="s">
        <v>114</v>
      </c>
      <c r="D536" s="59" t="s">
        <v>890</v>
      </c>
      <c r="E536" s="48" t="s">
        <v>1371</v>
      </c>
      <c r="F536" s="48">
        <v>12.9</v>
      </c>
      <c r="G536" s="65">
        <v>49.12</v>
      </c>
      <c r="H536" s="65">
        <v>60.03</v>
      </c>
      <c r="I536" s="65">
        <f t="shared" si="56"/>
        <v>774.38700000000006</v>
      </c>
      <c r="J536" s="66">
        <v>1E-4</v>
      </c>
      <c r="K536" s="67">
        <f>ROUND(H536*'Leia-me'!$B$35/(1+'Leia-me'!$B$33),2)</f>
        <v>46.2</v>
      </c>
      <c r="L536" s="65">
        <f>K536*(1+'Leia-me'!$B$33)</f>
        <v>56.470260000000003</v>
      </c>
      <c r="M536" s="65">
        <f t="shared" si="57"/>
        <v>728.46635400000002</v>
      </c>
      <c r="N536" s="66">
        <f>IFERROR(M536/'Planilha Detalhada'!$M$698,0)</f>
        <v>6.4912198214802283E-5</v>
      </c>
    </row>
    <row r="537" spans="1:14" x14ac:dyDescent="0.25">
      <c r="A537" s="48" t="s">
        <v>1013</v>
      </c>
      <c r="B537" s="48" t="s">
        <v>1931</v>
      </c>
      <c r="C537" s="48" t="s">
        <v>174</v>
      </c>
      <c r="D537" s="59" t="s">
        <v>1014</v>
      </c>
      <c r="E537" s="48" t="s">
        <v>1371</v>
      </c>
      <c r="F537" s="48">
        <v>1</v>
      </c>
      <c r="G537" s="65">
        <v>292.5</v>
      </c>
      <c r="H537" s="65">
        <v>357.52</v>
      </c>
      <c r="I537" s="65">
        <f t="shared" si="56"/>
        <v>357.52</v>
      </c>
      <c r="J537" s="66">
        <v>0</v>
      </c>
      <c r="K537" s="67">
        <f>ROUND(H537*'Leia-me'!$B$35/(1+'Leia-me'!$B$33),2)</f>
        <v>275.14</v>
      </c>
      <c r="L537" s="65">
        <f>K537*(1+'Leia-me'!$B$33)</f>
        <v>336.30362199999996</v>
      </c>
      <c r="M537" s="65">
        <f t="shared" si="57"/>
        <v>336.30362199999996</v>
      </c>
      <c r="N537" s="66">
        <f>IFERROR(M537/'Planilha Detalhada'!$M$698,0)</f>
        <v>2.9967351617203093E-5</v>
      </c>
    </row>
    <row r="538" spans="1:14" ht="60" x14ac:dyDescent="0.25">
      <c r="A538" s="48" t="s">
        <v>240</v>
      </c>
      <c r="B538" s="48" t="s">
        <v>1932</v>
      </c>
      <c r="C538" s="48" t="s">
        <v>120</v>
      </c>
      <c r="D538" s="59" t="s">
        <v>1933</v>
      </c>
      <c r="E538" s="48" t="s">
        <v>1371</v>
      </c>
      <c r="F538" s="48">
        <v>372.5</v>
      </c>
      <c r="G538" s="65">
        <v>111.6</v>
      </c>
      <c r="H538" s="65">
        <v>136.4</v>
      </c>
      <c r="I538" s="65">
        <f t="shared" si="56"/>
        <v>50809</v>
      </c>
      <c r="J538" s="66">
        <v>4.3E-3</v>
      </c>
      <c r="K538" s="67">
        <f>ROUND(H538*'Leia-me'!$B$35/(1+'Leia-me'!$B$33),2)</f>
        <v>104.97</v>
      </c>
      <c r="L538" s="65">
        <f>K538*(1+'Leia-me'!$B$33)</f>
        <v>128.30483099999998</v>
      </c>
      <c r="M538" s="65">
        <f t="shared" si="57"/>
        <v>47793.549547499992</v>
      </c>
      <c r="N538" s="66">
        <f>IFERROR(M538/'Planilha Detalhada'!$M$698,0)</f>
        <v>4.2587888165062648E-3</v>
      </c>
    </row>
    <row r="539" spans="1:14" ht="60" x14ac:dyDescent="0.25">
      <c r="A539" s="48" t="s">
        <v>301</v>
      </c>
      <c r="B539" s="48" t="s">
        <v>1934</v>
      </c>
      <c r="C539" s="48" t="s">
        <v>120</v>
      </c>
      <c r="D539" s="59" t="s">
        <v>1935</v>
      </c>
      <c r="E539" s="48" t="s">
        <v>1371</v>
      </c>
      <c r="F539" s="48">
        <v>99.5</v>
      </c>
      <c r="G539" s="65">
        <v>226</v>
      </c>
      <c r="H539" s="65">
        <v>276.23</v>
      </c>
      <c r="I539" s="65">
        <f t="shared" si="56"/>
        <v>27484.885000000002</v>
      </c>
      <c r="J539" s="66">
        <v>2.3E-3</v>
      </c>
      <c r="K539" s="67">
        <f>ROUND(H539*'Leia-me'!$B$35/(1+'Leia-me'!$B$33),2)</f>
        <v>212.58</v>
      </c>
      <c r="L539" s="65">
        <f>K539*(1+'Leia-me'!$B$33)</f>
        <v>259.83653400000003</v>
      </c>
      <c r="M539" s="65">
        <f t="shared" si="57"/>
        <v>25853.735133000002</v>
      </c>
      <c r="N539" s="66">
        <f>IFERROR(M539/'Planilha Detalhada'!$M$698,0)</f>
        <v>2.3037752812208726E-3</v>
      </c>
    </row>
    <row r="540" spans="1:14" x14ac:dyDescent="0.25">
      <c r="A540" s="48" t="s">
        <v>1202</v>
      </c>
      <c r="B540" s="48" t="s">
        <v>1936</v>
      </c>
      <c r="C540" s="48" t="s">
        <v>174</v>
      </c>
      <c r="D540" s="59" t="s">
        <v>1203</v>
      </c>
      <c r="E540" s="48" t="s">
        <v>1360</v>
      </c>
      <c r="F540" s="48">
        <v>1</v>
      </c>
      <c r="G540" s="65">
        <v>47.46</v>
      </c>
      <c r="H540" s="65">
        <v>58.01</v>
      </c>
      <c r="I540" s="65">
        <f t="shared" si="56"/>
        <v>58.01</v>
      </c>
      <c r="J540" s="66">
        <v>0</v>
      </c>
      <c r="K540" s="67">
        <f>ROUND(H540*'Leia-me'!$B$35/(1+'Leia-me'!$B$33),2)</f>
        <v>44.64</v>
      </c>
      <c r="L540" s="65">
        <f>K540*(1+'Leia-me'!$B$33)</f>
        <v>54.563471999999997</v>
      </c>
      <c r="M540" s="65">
        <f t="shared" si="57"/>
        <v>54.563471999999997</v>
      </c>
      <c r="N540" s="66">
        <f>IFERROR(M540/'Planilha Detalhada'!$M$698,0)</f>
        <v>4.8620432368683078E-6</v>
      </c>
    </row>
    <row r="541" spans="1:14" x14ac:dyDescent="0.25">
      <c r="A541" s="48" t="s">
        <v>1095</v>
      </c>
      <c r="B541" s="48" t="s">
        <v>1937</v>
      </c>
      <c r="C541" s="48" t="s">
        <v>174</v>
      </c>
      <c r="D541" s="59" t="s">
        <v>1096</v>
      </c>
      <c r="E541" s="48" t="s">
        <v>1360</v>
      </c>
      <c r="F541" s="48">
        <v>1</v>
      </c>
      <c r="G541" s="65">
        <v>135.86000000000001</v>
      </c>
      <c r="H541" s="65">
        <v>166.06</v>
      </c>
      <c r="I541" s="65">
        <f t="shared" si="56"/>
        <v>166.06</v>
      </c>
      <c r="J541" s="66">
        <v>0</v>
      </c>
      <c r="K541" s="67">
        <f>ROUND(H541*'Leia-me'!$B$35/(1+'Leia-me'!$B$33),2)</f>
        <v>127.8</v>
      </c>
      <c r="L541" s="65">
        <f>K541*(1+'Leia-me'!$B$33)</f>
        <v>156.20993999999999</v>
      </c>
      <c r="M541" s="65">
        <f t="shared" si="57"/>
        <v>156.20993999999999</v>
      </c>
      <c r="N541" s="66">
        <f>IFERROR(M541/'Planilha Detalhada'!$M$698,0)</f>
        <v>1.3919559266840719E-5</v>
      </c>
    </row>
    <row r="542" spans="1:14" ht="36" x14ac:dyDescent="0.25">
      <c r="A542" s="48" t="s">
        <v>1281</v>
      </c>
      <c r="B542" s="48" t="s">
        <v>1938</v>
      </c>
      <c r="C542" s="48" t="s">
        <v>114</v>
      </c>
      <c r="D542" s="59" t="s">
        <v>1282</v>
      </c>
      <c r="E542" s="48" t="s">
        <v>1360</v>
      </c>
      <c r="F542" s="48">
        <v>1</v>
      </c>
      <c r="G542" s="65">
        <v>14</v>
      </c>
      <c r="H542" s="65">
        <v>17.11</v>
      </c>
      <c r="I542" s="65">
        <f t="shared" si="56"/>
        <v>17.11</v>
      </c>
      <c r="J542" s="66">
        <v>0</v>
      </c>
      <c r="K542" s="67">
        <f>ROUND(H542*'Leia-me'!$B$35/(1+'Leia-me'!$B$33),2)</f>
        <v>13.17</v>
      </c>
      <c r="L542" s="65">
        <f>K542*(1+'Leia-me'!$B$33)</f>
        <v>16.097690999999998</v>
      </c>
      <c r="M542" s="65">
        <f t="shared" si="57"/>
        <v>16.097690999999998</v>
      </c>
      <c r="N542" s="66">
        <f>IFERROR(M542/'Planilha Detalhada'!$M$698,0)</f>
        <v>1.4344334549631631E-6</v>
      </c>
    </row>
    <row r="543" spans="1:14" ht="36" x14ac:dyDescent="0.25">
      <c r="A543" s="48" t="s">
        <v>1130</v>
      </c>
      <c r="B543" s="48" t="s">
        <v>1939</v>
      </c>
      <c r="C543" s="48" t="s">
        <v>114</v>
      </c>
      <c r="D543" s="59" t="s">
        <v>1940</v>
      </c>
      <c r="E543" s="48" t="s">
        <v>1360</v>
      </c>
      <c r="F543" s="48">
        <v>5</v>
      </c>
      <c r="G543" s="65">
        <v>21.19</v>
      </c>
      <c r="H543" s="65">
        <v>25.9</v>
      </c>
      <c r="I543" s="65">
        <f t="shared" si="56"/>
        <v>129.5</v>
      </c>
      <c r="J543" s="66">
        <v>0</v>
      </c>
      <c r="K543" s="67">
        <f>ROUND(H543*'Leia-me'!$B$35/(1+'Leia-me'!$B$33),2)</f>
        <v>19.93</v>
      </c>
      <c r="L543" s="65">
        <f>K543*(1+'Leia-me'!$B$33)</f>
        <v>24.360439</v>
      </c>
      <c r="M543" s="65">
        <f t="shared" si="57"/>
        <v>121.802195</v>
      </c>
      <c r="N543" s="66">
        <f>IFERROR(M543/'Planilha Detalhada'!$M$698,0)</f>
        <v>1.0853553059003738E-5</v>
      </c>
    </row>
    <row r="544" spans="1:14" ht="36" x14ac:dyDescent="0.25">
      <c r="A544" s="48" t="s">
        <v>1229</v>
      </c>
      <c r="B544" s="48" t="s">
        <v>1941</v>
      </c>
      <c r="C544" s="48" t="s">
        <v>114</v>
      </c>
      <c r="D544" s="59" t="s">
        <v>1230</v>
      </c>
      <c r="E544" s="48" t="s">
        <v>1360</v>
      </c>
      <c r="F544" s="48">
        <v>4</v>
      </c>
      <c r="G544" s="65">
        <v>10.01</v>
      </c>
      <c r="H544" s="65">
        <v>12.23</v>
      </c>
      <c r="I544" s="65">
        <f t="shared" si="56"/>
        <v>48.92</v>
      </c>
      <c r="J544" s="66">
        <v>0</v>
      </c>
      <c r="K544" s="67">
        <f>ROUND(H544*'Leia-me'!$B$35/(1+'Leia-me'!$B$33),2)</f>
        <v>9.41</v>
      </c>
      <c r="L544" s="65">
        <f>K544*(1+'Leia-me'!$B$33)</f>
        <v>11.501842999999999</v>
      </c>
      <c r="M544" s="65">
        <f t="shared" si="57"/>
        <v>46.007371999999997</v>
      </c>
      <c r="N544" s="66">
        <f>IFERROR(M544/'Planilha Detalhada'!$M$698,0)</f>
        <v>4.0996260626282058E-6</v>
      </c>
    </row>
    <row r="545" spans="1:14" x14ac:dyDescent="0.25">
      <c r="A545" s="48" t="s">
        <v>1134</v>
      </c>
      <c r="B545" s="48" t="s">
        <v>1942</v>
      </c>
      <c r="C545" s="48" t="s">
        <v>174</v>
      </c>
      <c r="D545" s="59" t="s">
        <v>1135</v>
      </c>
      <c r="E545" s="48" t="s">
        <v>1360</v>
      </c>
      <c r="F545" s="48">
        <v>2</v>
      </c>
      <c r="G545" s="65">
        <v>51.38</v>
      </c>
      <c r="H545" s="65">
        <v>62.8</v>
      </c>
      <c r="I545" s="65">
        <f t="shared" si="56"/>
        <v>125.6</v>
      </c>
      <c r="J545" s="66">
        <v>0</v>
      </c>
      <c r="K545" s="67">
        <f>ROUND(H545*'Leia-me'!$B$35/(1+'Leia-me'!$B$33),2)</f>
        <v>48.33</v>
      </c>
      <c r="L545" s="65">
        <f>K545*(1+'Leia-me'!$B$33)</f>
        <v>59.073758999999995</v>
      </c>
      <c r="M545" s="65">
        <f t="shared" si="57"/>
        <v>118.14751799999999</v>
      </c>
      <c r="N545" s="66">
        <f>IFERROR(M545/'Planilha Detalhada'!$M$698,0)</f>
        <v>1.0527892008864037E-5</v>
      </c>
    </row>
    <row r="546" spans="1:14" ht="36" x14ac:dyDescent="0.25">
      <c r="A546" s="48" t="s">
        <v>515</v>
      </c>
      <c r="B546" s="48" t="s">
        <v>1943</v>
      </c>
      <c r="C546" s="48" t="s">
        <v>114</v>
      </c>
      <c r="D546" s="59" t="s">
        <v>516</v>
      </c>
      <c r="E546" s="48" t="s">
        <v>1360</v>
      </c>
      <c r="F546" s="48">
        <v>592</v>
      </c>
      <c r="G546" s="65">
        <v>11.69</v>
      </c>
      <c r="H546" s="65">
        <v>14.28</v>
      </c>
      <c r="I546" s="65">
        <f t="shared" si="56"/>
        <v>8453.76</v>
      </c>
      <c r="J546" s="66">
        <v>6.9999999999999999E-4</v>
      </c>
      <c r="K546" s="67">
        <f>ROUND(H546*'Leia-me'!$B$35/(1+'Leia-me'!$B$33),2)</f>
        <v>10.99</v>
      </c>
      <c r="L546" s="65">
        <f>K546*(1+'Leia-me'!$B$33)</f>
        <v>13.433076999999999</v>
      </c>
      <c r="M546" s="65">
        <f t="shared" si="57"/>
        <v>7952.3815839999997</v>
      </c>
      <c r="N546" s="66">
        <f>IFERROR(M546/'Planilha Detalhada'!$M$698,0)</f>
        <v>7.0862101842572036E-4</v>
      </c>
    </row>
    <row r="547" spans="1:14" x14ac:dyDescent="0.25">
      <c r="A547" s="47" t="s">
        <v>1944</v>
      </c>
      <c r="B547" s="47"/>
      <c r="C547" s="47"/>
      <c r="D547" s="58" t="s">
        <v>1945</v>
      </c>
      <c r="E547" s="47"/>
      <c r="F547" s="47">
        <v>1</v>
      </c>
      <c r="G547" s="63"/>
      <c r="H547" s="63"/>
      <c r="I547" s="63">
        <f>I548+I549+I550+I551+I552+I553+I554+I555+I556+I557+I558+I559+I560+I561</f>
        <v>699747.20600000012</v>
      </c>
      <c r="J547" s="64">
        <v>5.8700000000000002E-2</v>
      </c>
      <c r="K547" s="63"/>
      <c r="L547" s="63"/>
      <c r="M547" s="63">
        <f>M548+M549+M550+M551+M552+M553+M554+M555+M556+M557+M558+M559+M560+M561</f>
        <v>658239.93133020005</v>
      </c>
      <c r="N547" s="64">
        <f>IFERROR(M547/'Planilha Detalhada'!$M$698,0)</f>
        <v>5.8654460375260918E-2</v>
      </c>
    </row>
    <row r="548" spans="1:14" ht="36" x14ac:dyDescent="0.25">
      <c r="A548" s="48" t="s">
        <v>191</v>
      </c>
      <c r="B548" s="48" t="s">
        <v>1946</v>
      </c>
      <c r="C548" s="48" t="s">
        <v>114</v>
      </c>
      <c r="D548" s="59" t="s">
        <v>192</v>
      </c>
      <c r="E548" s="48" t="s">
        <v>1371</v>
      </c>
      <c r="F548" s="48">
        <v>9877.1</v>
      </c>
      <c r="G548" s="65">
        <v>7.68</v>
      </c>
      <c r="H548" s="65">
        <v>9.3800000000000008</v>
      </c>
      <c r="I548" s="65">
        <f t="shared" ref="I548:I561" si="58">F548*H548</f>
        <v>92647.198000000004</v>
      </c>
      <c r="J548" s="66">
        <v>7.7999999999999996E-3</v>
      </c>
      <c r="K548" s="67">
        <f>ROUND(H548*'Leia-me'!$B$35/(1+'Leia-me'!$B$33),2)</f>
        <v>7.22</v>
      </c>
      <c r="L548" s="65">
        <f>K548*(1+'Leia-me'!$B$33)</f>
        <v>8.8250060000000001</v>
      </c>
      <c r="M548" s="65">
        <f t="shared" ref="M548:M561" si="59">F548*L548</f>
        <v>87165.466762600001</v>
      </c>
      <c r="N548" s="66">
        <f>IFERROR(M548/'Planilha Detalhada'!$M$698,0)</f>
        <v>7.7671426070827863E-3</v>
      </c>
    </row>
    <row r="549" spans="1:14" ht="36" x14ac:dyDescent="0.25">
      <c r="A549" s="48" t="s">
        <v>707</v>
      </c>
      <c r="B549" s="48" t="s">
        <v>1947</v>
      </c>
      <c r="C549" s="48" t="s">
        <v>114</v>
      </c>
      <c r="D549" s="59" t="s">
        <v>708</v>
      </c>
      <c r="E549" s="48" t="s">
        <v>1371</v>
      </c>
      <c r="F549" s="48">
        <v>266.3</v>
      </c>
      <c r="G549" s="65">
        <v>8.14</v>
      </c>
      <c r="H549" s="65">
        <v>9.94</v>
      </c>
      <c r="I549" s="65">
        <f t="shared" si="58"/>
        <v>2647.0219999999999</v>
      </c>
      <c r="J549" s="66">
        <v>2.0000000000000001E-4</v>
      </c>
      <c r="K549" s="67">
        <f>ROUND(H549*'Leia-me'!$B$35/(1+'Leia-me'!$B$33),2)</f>
        <v>7.65</v>
      </c>
      <c r="L549" s="65">
        <f>K549*(1+'Leia-me'!$B$33)</f>
        <v>9.3505950000000002</v>
      </c>
      <c r="M549" s="65">
        <f t="shared" si="59"/>
        <v>2490.0634485</v>
      </c>
      <c r="N549" s="66">
        <f>IFERROR(M549/'Planilha Detalhada'!$M$698,0)</f>
        <v>2.2188463646800923E-4</v>
      </c>
    </row>
    <row r="550" spans="1:14" ht="36" x14ac:dyDescent="0.25">
      <c r="A550" s="48" t="s">
        <v>569</v>
      </c>
      <c r="B550" s="48" t="s">
        <v>1948</v>
      </c>
      <c r="C550" s="48" t="s">
        <v>114</v>
      </c>
      <c r="D550" s="59" t="s">
        <v>570</v>
      </c>
      <c r="E550" s="48" t="s">
        <v>1371</v>
      </c>
      <c r="F550" s="48">
        <v>515.20000000000005</v>
      </c>
      <c r="G550" s="65">
        <v>10.64</v>
      </c>
      <c r="H550" s="65">
        <v>13</v>
      </c>
      <c r="I550" s="65">
        <f t="shared" si="58"/>
        <v>6697.6</v>
      </c>
      <c r="J550" s="66">
        <v>5.9999999999999995E-4</v>
      </c>
      <c r="K550" s="67">
        <f>ROUND(H550*'Leia-me'!$B$35/(1+'Leia-me'!$B$33),2)</f>
        <v>10</v>
      </c>
      <c r="L550" s="65">
        <f>K550*(1+'Leia-me'!$B$33)</f>
        <v>12.222999999999999</v>
      </c>
      <c r="M550" s="65">
        <f t="shared" si="59"/>
        <v>6297.2896000000001</v>
      </c>
      <c r="N550" s="66">
        <f>IFERROR(M550/'Planilha Detalhada'!$M$698,0)</f>
        <v>5.6113904024071505E-4</v>
      </c>
    </row>
    <row r="551" spans="1:14" ht="36" x14ac:dyDescent="0.25">
      <c r="A551" s="48" t="s">
        <v>238</v>
      </c>
      <c r="B551" s="48" t="s">
        <v>1949</v>
      </c>
      <c r="C551" s="48" t="s">
        <v>114</v>
      </c>
      <c r="D551" s="59" t="s">
        <v>239</v>
      </c>
      <c r="E551" s="48" t="s">
        <v>1371</v>
      </c>
      <c r="F551" s="48">
        <v>2322.1999999999998</v>
      </c>
      <c r="G551" s="65">
        <v>18.66</v>
      </c>
      <c r="H551" s="65">
        <v>22.8</v>
      </c>
      <c r="I551" s="65">
        <f t="shared" si="58"/>
        <v>52946.159999999996</v>
      </c>
      <c r="J551" s="66">
        <v>4.4000000000000003E-3</v>
      </c>
      <c r="K551" s="67">
        <f>ROUND(H551*'Leia-me'!$B$35/(1+'Leia-me'!$B$33),2)</f>
        <v>17.55</v>
      </c>
      <c r="L551" s="65">
        <f>K551*(1+'Leia-me'!$B$33)</f>
        <v>21.451364999999999</v>
      </c>
      <c r="M551" s="65">
        <f t="shared" si="59"/>
        <v>49814.359802999992</v>
      </c>
      <c r="N551" s="66">
        <f>IFERROR(M551/'Planilha Detalhada'!$M$698,0)</f>
        <v>4.4388592276367713E-3</v>
      </c>
    </row>
    <row r="552" spans="1:14" ht="36" x14ac:dyDescent="0.25">
      <c r="A552" s="48" t="s">
        <v>432</v>
      </c>
      <c r="B552" s="48" t="s">
        <v>1950</v>
      </c>
      <c r="C552" s="48" t="s">
        <v>114</v>
      </c>
      <c r="D552" s="59" t="s">
        <v>433</v>
      </c>
      <c r="E552" s="48" t="s">
        <v>1371</v>
      </c>
      <c r="F552" s="48">
        <v>604.4</v>
      </c>
      <c r="G552" s="65">
        <v>18.059999999999999</v>
      </c>
      <c r="H552" s="65">
        <v>22.07</v>
      </c>
      <c r="I552" s="65">
        <f t="shared" si="58"/>
        <v>13339.108</v>
      </c>
      <c r="J552" s="66">
        <v>1.1000000000000001E-3</v>
      </c>
      <c r="K552" s="67">
        <f>ROUND(H552*'Leia-me'!$B$35/(1+'Leia-me'!$B$33),2)</f>
        <v>16.98</v>
      </c>
      <c r="L552" s="65">
        <f>K552*(1+'Leia-me'!$B$33)</f>
        <v>20.754653999999999</v>
      </c>
      <c r="M552" s="65">
        <f t="shared" si="59"/>
        <v>12544.112877599999</v>
      </c>
      <c r="N552" s="66">
        <f>IFERROR(M552/'Planilha Detalhada'!$M$698,0)</f>
        <v>1.1177811261542836E-3</v>
      </c>
    </row>
    <row r="553" spans="1:14" ht="36" x14ac:dyDescent="0.25">
      <c r="A553" s="48" t="s">
        <v>347</v>
      </c>
      <c r="B553" s="48" t="s">
        <v>1951</v>
      </c>
      <c r="C553" s="48" t="s">
        <v>114</v>
      </c>
      <c r="D553" s="59" t="s">
        <v>348</v>
      </c>
      <c r="E553" s="48" t="s">
        <v>1371</v>
      </c>
      <c r="F553" s="48">
        <v>564</v>
      </c>
      <c r="G553" s="65">
        <v>27.05</v>
      </c>
      <c r="H553" s="65">
        <v>33.06</v>
      </c>
      <c r="I553" s="65">
        <f t="shared" si="58"/>
        <v>18645.84</v>
      </c>
      <c r="J553" s="66">
        <v>1.6000000000000001E-3</v>
      </c>
      <c r="K553" s="67">
        <f>ROUND(H553*'Leia-me'!$B$35/(1+'Leia-me'!$B$33),2)</f>
        <v>25.44</v>
      </c>
      <c r="L553" s="65">
        <f>K553*(1+'Leia-me'!$B$33)</f>
        <v>31.095312</v>
      </c>
      <c r="M553" s="65">
        <f t="shared" si="59"/>
        <v>17537.755968000001</v>
      </c>
      <c r="N553" s="66">
        <f>IFERROR(M553/'Planilha Detalhada'!$M$698,0)</f>
        <v>1.5627548003921232E-3</v>
      </c>
    </row>
    <row r="554" spans="1:14" ht="36" x14ac:dyDescent="0.25">
      <c r="A554" s="48" t="s">
        <v>540</v>
      </c>
      <c r="B554" s="48" t="s">
        <v>1952</v>
      </c>
      <c r="C554" s="48" t="s">
        <v>114</v>
      </c>
      <c r="D554" s="59" t="s">
        <v>541</v>
      </c>
      <c r="E554" s="48" t="s">
        <v>1371</v>
      </c>
      <c r="F554" s="48">
        <v>222.5</v>
      </c>
      <c r="G554" s="65">
        <v>28.2</v>
      </c>
      <c r="H554" s="65">
        <v>34.46</v>
      </c>
      <c r="I554" s="65">
        <f t="shared" si="58"/>
        <v>7667.35</v>
      </c>
      <c r="J554" s="66">
        <v>5.9999999999999995E-4</v>
      </c>
      <c r="K554" s="67">
        <f>ROUND(H554*'Leia-me'!$B$35/(1+'Leia-me'!$B$33),2)</f>
        <v>26.52</v>
      </c>
      <c r="L554" s="65">
        <f>K554*(1+'Leia-me'!$B$33)</f>
        <v>32.415396000000001</v>
      </c>
      <c r="M554" s="65">
        <f t="shared" si="59"/>
        <v>7212.4256100000002</v>
      </c>
      <c r="N554" s="66">
        <f>IFERROR(M554/'Planilha Detalhada'!$M$698,0)</f>
        <v>6.4268500286265287E-4</v>
      </c>
    </row>
    <row r="555" spans="1:14" ht="36" x14ac:dyDescent="0.25">
      <c r="A555" s="48" t="s">
        <v>909</v>
      </c>
      <c r="B555" s="48" t="s">
        <v>1953</v>
      </c>
      <c r="C555" s="48" t="s">
        <v>114</v>
      </c>
      <c r="D555" s="59" t="s">
        <v>1954</v>
      </c>
      <c r="E555" s="48" t="s">
        <v>1371</v>
      </c>
      <c r="F555" s="48">
        <v>16.2</v>
      </c>
      <c r="G555" s="65">
        <v>36.14</v>
      </c>
      <c r="H555" s="65">
        <v>44.17</v>
      </c>
      <c r="I555" s="65">
        <f t="shared" si="58"/>
        <v>715.55399999999997</v>
      </c>
      <c r="J555" s="66">
        <v>1E-4</v>
      </c>
      <c r="K555" s="67">
        <f>ROUND(H555*'Leia-me'!$B$35/(1+'Leia-me'!$B$33),2)</f>
        <v>33.99</v>
      </c>
      <c r="L555" s="65">
        <f>K555*(1+'Leia-me'!$B$33)</f>
        <v>41.545977000000001</v>
      </c>
      <c r="M555" s="65">
        <f t="shared" si="59"/>
        <v>673.04482740000003</v>
      </c>
      <c r="N555" s="66">
        <f>IFERROR(M555/'Planilha Detalhada'!$M$698,0)</f>
        <v>5.9973695427031617E-5</v>
      </c>
    </row>
    <row r="556" spans="1:14" ht="36" x14ac:dyDescent="0.25">
      <c r="A556" s="48" t="s">
        <v>408</v>
      </c>
      <c r="B556" s="48" t="s">
        <v>1955</v>
      </c>
      <c r="C556" s="48" t="s">
        <v>114</v>
      </c>
      <c r="D556" s="59" t="s">
        <v>1956</v>
      </c>
      <c r="E556" s="48" t="s">
        <v>1371</v>
      </c>
      <c r="F556" s="48">
        <v>155</v>
      </c>
      <c r="G556" s="65">
        <v>74.650000000000006</v>
      </c>
      <c r="H556" s="65">
        <v>91.24</v>
      </c>
      <c r="I556" s="65">
        <f t="shared" si="58"/>
        <v>14142.199999999999</v>
      </c>
      <c r="J556" s="66">
        <v>1.1999999999999999E-3</v>
      </c>
      <c r="K556" s="67">
        <f>ROUND(H556*'Leia-me'!$B$35/(1+'Leia-me'!$B$33),2)</f>
        <v>70.22</v>
      </c>
      <c r="L556" s="65">
        <f>K556*(1+'Leia-me'!$B$33)</f>
        <v>85.829905999999994</v>
      </c>
      <c r="M556" s="65">
        <f t="shared" si="59"/>
        <v>13303.635429999998</v>
      </c>
      <c r="N556" s="66">
        <f>IFERROR(M556/'Planilha Detalhada'!$M$698,0)</f>
        <v>1.1854606808780991E-3</v>
      </c>
    </row>
    <row r="557" spans="1:14" ht="36" x14ac:dyDescent="0.25">
      <c r="A557" s="48" t="s">
        <v>713</v>
      </c>
      <c r="B557" s="48" t="s">
        <v>1957</v>
      </c>
      <c r="C557" s="48" t="s">
        <v>114</v>
      </c>
      <c r="D557" s="59" t="s">
        <v>1958</v>
      </c>
      <c r="E557" s="48" t="s">
        <v>1371</v>
      </c>
      <c r="F557" s="48">
        <v>21.7</v>
      </c>
      <c r="G557" s="65">
        <v>96.89</v>
      </c>
      <c r="H557" s="65">
        <v>118.42</v>
      </c>
      <c r="I557" s="65">
        <f t="shared" si="58"/>
        <v>2569.7139999999999</v>
      </c>
      <c r="J557" s="66">
        <v>2.0000000000000001E-4</v>
      </c>
      <c r="K557" s="67">
        <f>ROUND(H557*'Leia-me'!$B$35/(1+'Leia-me'!$B$33),2)</f>
        <v>91.13</v>
      </c>
      <c r="L557" s="65">
        <f>K557*(1+'Leia-me'!$B$33)</f>
        <v>111.38819899999999</v>
      </c>
      <c r="M557" s="65">
        <f t="shared" si="59"/>
        <v>2417.1239182999998</v>
      </c>
      <c r="N557" s="66">
        <f>IFERROR(M557/'Planilha Detalhada'!$M$698,0)</f>
        <v>2.1538513897435152E-4</v>
      </c>
    </row>
    <row r="558" spans="1:14" ht="36" x14ac:dyDescent="0.25">
      <c r="A558" s="48" t="s">
        <v>328</v>
      </c>
      <c r="B558" s="48" t="s">
        <v>1959</v>
      </c>
      <c r="C558" s="48" t="s">
        <v>114</v>
      </c>
      <c r="D558" s="59" t="s">
        <v>1960</v>
      </c>
      <c r="E558" s="48" t="s">
        <v>1371</v>
      </c>
      <c r="F558" s="48">
        <v>143.80000000000001</v>
      </c>
      <c r="G558" s="65">
        <v>126.68</v>
      </c>
      <c r="H558" s="65">
        <v>154.84</v>
      </c>
      <c r="I558" s="65">
        <f t="shared" si="58"/>
        <v>22265.992000000002</v>
      </c>
      <c r="J558" s="66">
        <v>1.9E-3</v>
      </c>
      <c r="K558" s="67">
        <f>ROUND(H558*'Leia-me'!$B$35/(1+'Leia-me'!$B$33),2)</f>
        <v>119.16</v>
      </c>
      <c r="L558" s="65">
        <f>K558*(1+'Leia-me'!$B$33)</f>
        <v>145.64926799999998</v>
      </c>
      <c r="M558" s="65">
        <f t="shared" si="59"/>
        <v>20944.3647384</v>
      </c>
      <c r="N558" s="66">
        <f>IFERROR(M558/'Planilha Detalhada'!$M$698,0)</f>
        <v>1.8663109804823415E-3</v>
      </c>
    </row>
    <row r="559" spans="1:14" ht="36" x14ac:dyDescent="0.25">
      <c r="A559" s="48" t="s">
        <v>228</v>
      </c>
      <c r="B559" s="48" t="s">
        <v>1961</v>
      </c>
      <c r="C559" s="48" t="s">
        <v>114</v>
      </c>
      <c r="D559" s="59" t="s">
        <v>1962</v>
      </c>
      <c r="E559" s="48" t="s">
        <v>1371</v>
      </c>
      <c r="F559" s="48">
        <v>243.8</v>
      </c>
      <c r="G559" s="65">
        <v>198.89</v>
      </c>
      <c r="H559" s="65">
        <v>243.1</v>
      </c>
      <c r="I559" s="65">
        <f t="shared" si="58"/>
        <v>59267.78</v>
      </c>
      <c r="J559" s="66">
        <v>5.0000000000000001E-3</v>
      </c>
      <c r="K559" s="67">
        <f>ROUND(H559*'Leia-me'!$B$35/(1+'Leia-me'!$B$33),2)</f>
        <v>187.08</v>
      </c>
      <c r="L559" s="65">
        <f>K559*(1+'Leia-me'!$B$33)</f>
        <v>228.66788400000002</v>
      </c>
      <c r="M559" s="65">
        <f t="shared" si="59"/>
        <v>55749.230119200009</v>
      </c>
      <c r="N559" s="66">
        <f>IFERROR(M559/'Planilha Detalhada'!$M$698,0)</f>
        <v>4.9677038012110259E-3</v>
      </c>
    </row>
    <row r="560" spans="1:14" ht="36" x14ac:dyDescent="0.25">
      <c r="A560" s="48" t="s">
        <v>230</v>
      </c>
      <c r="B560" s="48" t="s">
        <v>1963</v>
      </c>
      <c r="C560" s="48" t="s">
        <v>114</v>
      </c>
      <c r="D560" s="59" t="s">
        <v>1964</v>
      </c>
      <c r="E560" s="48" t="s">
        <v>1371</v>
      </c>
      <c r="F560" s="48">
        <v>178.4</v>
      </c>
      <c r="G560" s="65">
        <v>262.95</v>
      </c>
      <c r="H560" s="65">
        <v>321.39999999999998</v>
      </c>
      <c r="I560" s="65">
        <f t="shared" si="58"/>
        <v>57337.759999999995</v>
      </c>
      <c r="J560" s="66">
        <v>4.7999999999999996E-3</v>
      </c>
      <c r="K560" s="67">
        <f>ROUND(H560*'Leia-me'!$B$35/(1+'Leia-me'!$B$33),2)</f>
        <v>247.34</v>
      </c>
      <c r="L560" s="65">
        <f>K560*(1+'Leia-me'!$B$33)</f>
        <v>302.32368199999996</v>
      </c>
      <c r="M560" s="65">
        <f t="shared" si="59"/>
        <v>53934.544868799996</v>
      </c>
      <c r="N560" s="66">
        <f>IFERROR(M560/'Planilha Detalhada'!$M$698,0)</f>
        <v>4.8060007822251357E-3</v>
      </c>
    </row>
    <row r="561" spans="1:14" ht="48" x14ac:dyDescent="0.25">
      <c r="A561" s="48" t="s">
        <v>116</v>
      </c>
      <c r="B561" s="48"/>
      <c r="C561" s="48"/>
      <c r="D561" s="59" t="s">
        <v>1965</v>
      </c>
      <c r="E561" s="48" t="s">
        <v>1371</v>
      </c>
      <c r="F561" s="48">
        <v>631.20000000000005</v>
      </c>
      <c r="G561" s="65">
        <v>452.18</v>
      </c>
      <c r="H561" s="65">
        <v>552.69000000000005</v>
      </c>
      <c r="I561" s="65">
        <f t="shared" si="58"/>
        <v>348857.92800000007</v>
      </c>
      <c r="J561" s="66">
        <v>2.92E-2</v>
      </c>
      <c r="K561" s="67">
        <f>ROUND(H561*'Leia-me'!$B$35/(1+'Leia-me'!$B$33),2)</f>
        <v>425.34</v>
      </c>
      <c r="L561" s="65">
        <f>K561*(1+'Leia-me'!$B$33)</f>
        <v>519.89308199999994</v>
      </c>
      <c r="M561" s="65">
        <f t="shared" si="59"/>
        <v>328156.51335839997</v>
      </c>
      <c r="N561" s="66">
        <f>IFERROR(M561/'Planilha Detalhada'!$M$698,0)</f>
        <v>2.9241378855225583E-2</v>
      </c>
    </row>
    <row r="562" spans="1:14" x14ac:dyDescent="0.25">
      <c r="A562" s="47" t="s">
        <v>1966</v>
      </c>
      <c r="B562" s="47"/>
      <c r="C562" s="47"/>
      <c r="D562" s="58" t="s">
        <v>1967</v>
      </c>
      <c r="E562" s="47"/>
      <c r="F562" s="47">
        <v>1</v>
      </c>
      <c r="G562" s="63"/>
      <c r="H562" s="63"/>
      <c r="I562" s="63">
        <f>I563+I564+I565+I566+I567+I568+I569+I570+I571+I572+I573+I574+I575+I576+I577+I578+I579+I580+I581</f>
        <v>40088.729999999989</v>
      </c>
      <c r="J562" s="64">
        <v>3.3999999999999998E-3</v>
      </c>
      <c r="K562" s="63"/>
      <c r="L562" s="63"/>
      <c r="M562" s="63">
        <f>M563+M564+M565+M566+M567+M568+M569+M570+M571+M572+M573+M574+M575+M576+M577+M578+M579+M580+M581</f>
        <v>37709.507320999997</v>
      </c>
      <c r="N562" s="64">
        <f>IFERROR(M562/'Planilha Detalhada'!$M$698,0)</f>
        <v>3.3602197278740616E-3</v>
      </c>
    </row>
    <row r="563" spans="1:14" ht="48" x14ac:dyDescent="0.25">
      <c r="A563" s="48" t="s">
        <v>780</v>
      </c>
      <c r="B563" s="48" t="s">
        <v>1968</v>
      </c>
      <c r="C563" s="48" t="s">
        <v>114</v>
      </c>
      <c r="D563" s="59" t="s">
        <v>1969</v>
      </c>
      <c r="E563" s="48" t="s">
        <v>1360</v>
      </c>
      <c r="F563" s="48">
        <v>2</v>
      </c>
      <c r="G563" s="65">
        <v>669.43</v>
      </c>
      <c r="H563" s="65">
        <v>818.24</v>
      </c>
      <c r="I563" s="65">
        <f t="shared" ref="I563:I581" si="60">F563*H563</f>
        <v>1636.48</v>
      </c>
      <c r="J563" s="66">
        <v>1E-4</v>
      </c>
      <c r="K563" s="67">
        <f>ROUND(H563*'Leia-me'!$B$35/(1+'Leia-me'!$B$33),2)</f>
        <v>629.70000000000005</v>
      </c>
      <c r="L563" s="65">
        <f>K563*(1+'Leia-me'!$B$33)</f>
        <v>769.68231000000003</v>
      </c>
      <c r="M563" s="65">
        <f t="shared" ref="M563:M581" si="61">F563*L563</f>
        <v>1539.3646200000001</v>
      </c>
      <c r="N563" s="66">
        <f>IFERROR(M563/'Planilha Detalhada'!$M$698,0)</f>
        <v>1.3716974131971208E-4</v>
      </c>
    </row>
    <row r="564" spans="1:14" ht="36" x14ac:dyDescent="0.25">
      <c r="A564" s="48" t="s">
        <v>670</v>
      </c>
      <c r="B564" s="48"/>
      <c r="C564" s="48"/>
      <c r="D564" s="59" t="s">
        <v>1970</v>
      </c>
      <c r="E564" s="48" t="s">
        <v>1360</v>
      </c>
      <c r="F564" s="48">
        <v>2</v>
      </c>
      <c r="G564" s="65">
        <v>1351.19</v>
      </c>
      <c r="H564" s="65">
        <v>1651.55</v>
      </c>
      <c r="I564" s="65">
        <f t="shared" si="60"/>
        <v>3303.1</v>
      </c>
      <c r="J564" s="66">
        <v>2.9999999999999997E-4</v>
      </c>
      <c r="K564" s="67">
        <f>ROUND(H564*'Leia-me'!$B$35/(1+'Leia-me'!$B$33),2)</f>
        <v>1270.99</v>
      </c>
      <c r="L564" s="65">
        <f>K564*(1+'Leia-me'!$B$33)</f>
        <v>1553.5310769999999</v>
      </c>
      <c r="M564" s="65">
        <f t="shared" si="61"/>
        <v>3107.0621539999997</v>
      </c>
      <c r="N564" s="66">
        <f>IFERROR(M564/'Planilha Detalhada'!$M$698,0)</f>
        <v>2.7686417265355062E-4</v>
      </c>
    </row>
    <row r="565" spans="1:14" ht="24" x14ac:dyDescent="0.25">
      <c r="A565" s="48" t="s">
        <v>559</v>
      </c>
      <c r="B565" s="48" t="s">
        <v>1971</v>
      </c>
      <c r="C565" s="48" t="s">
        <v>174</v>
      </c>
      <c r="D565" s="59" t="s">
        <v>560</v>
      </c>
      <c r="E565" s="48" t="s">
        <v>1360</v>
      </c>
      <c r="F565" s="48">
        <v>2</v>
      </c>
      <c r="G565" s="65">
        <v>2915.12</v>
      </c>
      <c r="H565" s="65">
        <v>3563.15</v>
      </c>
      <c r="I565" s="65">
        <f t="shared" si="60"/>
        <v>7126.3</v>
      </c>
      <c r="J565" s="66">
        <v>5.9999999999999995E-4</v>
      </c>
      <c r="K565" s="67">
        <f>ROUND(H565*'Leia-me'!$B$35/(1+'Leia-me'!$B$33),2)</f>
        <v>2742.11</v>
      </c>
      <c r="L565" s="65">
        <f>K565*(1+'Leia-me'!$B$33)</f>
        <v>3351.6810529999998</v>
      </c>
      <c r="M565" s="65">
        <f t="shared" si="61"/>
        <v>6703.3621059999996</v>
      </c>
      <c r="N565" s="66">
        <f>IFERROR(M565/'Planilha Detalhada'!$M$698,0)</f>
        <v>5.9732335933015035E-4</v>
      </c>
    </row>
    <row r="566" spans="1:14" ht="36" x14ac:dyDescent="0.25">
      <c r="A566" s="48" t="s">
        <v>528</v>
      </c>
      <c r="B566" s="48"/>
      <c r="C566" s="48"/>
      <c r="D566" s="59" t="s">
        <v>1972</v>
      </c>
      <c r="E566" s="48" t="s">
        <v>1360</v>
      </c>
      <c r="F566" s="48">
        <v>1</v>
      </c>
      <c r="G566" s="65">
        <v>6534.44</v>
      </c>
      <c r="H566" s="65">
        <v>7987.04</v>
      </c>
      <c r="I566" s="65">
        <f t="shared" si="60"/>
        <v>7987.04</v>
      </c>
      <c r="J566" s="66">
        <v>6.9999999999999999E-4</v>
      </c>
      <c r="K566" s="67">
        <f>ROUND(H566*'Leia-me'!$B$35/(1+'Leia-me'!$B$33),2)</f>
        <v>6146.62</v>
      </c>
      <c r="L566" s="65">
        <f>K566*(1+'Leia-me'!$B$33)</f>
        <v>7513.0136259999999</v>
      </c>
      <c r="M566" s="65">
        <f t="shared" si="61"/>
        <v>7513.0136259999999</v>
      </c>
      <c r="N566" s="66">
        <f>IFERROR(M566/'Planilha Detalhada'!$M$698,0)</f>
        <v>6.6946980736109943E-4</v>
      </c>
    </row>
    <row r="567" spans="1:14" ht="48" x14ac:dyDescent="0.25">
      <c r="A567" s="48" t="s">
        <v>521</v>
      </c>
      <c r="B567" s="48"/>
      <c r="C567" s="48"/>
      <c r="D567" s="59" t="s">
        <v>1973</v>
      </c>
      <c r="E567" s="48" t="s">
        <v>1360</v>
      </c>
      <c r="F567" s="48">
        <v>2</v>
      </c>
      <c r="G567" s="65">
        <v>3395.09</v>
      </c>
      <c r="H567" s="65">
        <v>4149.8100000000004</v>
      </c>
      <c r="I567" s="65">
        <f t="shared" si="60"/>
        <v>8299.6200000000008</v>
      </c>
      <c r="J567" s="66">
        <v>6.9999999999999999E-4</v>
      </c>
      <c r="K567" s="67">
        <f>ROUND(H567*'Leia-me'!$B$35/(1+'Leia-me'!$B$33),2)</f>
        <v>3193.59</v>
      </c>
      <c r="L567" s="65">
        <f>K567*(1+'Leia-me'!$B$33)</f>
        <v>3903.5250569999998</v>
      </c>
      <c r="M567" s="65">
        <f t="shared" si="61"/>
        <v>7807.0501139999997</v>
      </c>
      <c r="N567" s="66">
        <f>IFERROR(M567/'Planilha Detalhada'!$M$698,0)</f>
        <v>6.9567081813755641E-4</v>
      </c>
    </row>
    <row r="568" spans="1:14" ht="24" x14ac:dyDescent="0.25">
      <c r="A568" s="48" t="s">
        <v>831</v>
      </c>
      <c r="B568" s="48" t="s">
        <v>1974</v>
      </c>
      <c r="C568" s="48" t="s">
        <v>114</v>
      </c>
      <c r="D568" s="59" t="s">
        <v>832</v>
      </c>
      <c r="E568" s="48" t="s">
        <v>1360</v>
      </c>
      <c r="F568" s="48">
        <v>85</v>
      </c>
      <c r="G568" s="65">
        <v>11.37</v>
      </c>
      <c r="H568" s="65">
        <v>13.89</v>
      </c>
      <c r="I568" s="65">
        <f t="shared" si="60"/>
        <v>1180.6500000000001</v>
      </c>
      <c r="J568" s="66">
        <v>1E-4</v>
      </c>
      <c r="K568" s="67">
        <f>ROUND(H568*'Leia-me'!$B$35/(1+'Leia-me'!$B$33),2)</f>
        <v>10.69</v>
      </c>
      <c r="L568" s="65">
        <f>K568*(1+'Leia-me'!$B$33)</f>
        <v>13.066386999999999</v>
      </c>
      <c r="M568" s="65">
        <f t="shared" si="61"/>
        <v>1110.642895</v>
      </c>
      <c r="N568" s="66">
        <f>IFERROR(M568/'Planilha Detalhada'!$M$698,0)</f>
        <v>9.8967195053324095E-5</v>
      </c>
    </row>
    <row r="569" spans="1:14" ht="24" x14ac:dyDescent="0.25">
      <c r="A569" s="48" t="s">
        <v>1037</v>
      </c>
      <c r="B569" s="48" t="s">
        <v>1975</v>
      </c>
      <c r="C569" s="48" t="s">
        <v>114</v>
      </c>
      <c r="D569" s="59" t="s">
        <v>1038</v>
      </c>
      <c r="E569" s="48" t="s">
        <v>1360</v>
      </c>
      <c r="F569" s="48">
        <v>21</v>
      </c>
      <c r="G569" s="65">
        <v>11.37</v>
      </c>
      <c r="H569" s="65">
        <v>13.89</v>
      </c>
      <c r="I569" s="65">
        <f t="shared" si="60"/>
        <v>291.69</v>
      </c>
      <c r="J569" s="66">
        <v>0</v>
      </c>
      <c r="K569" s="67">
        <f>ROUND(H569*'Leia-me'!$B$35/(1+'Leia-me'!$B$33),2)</f>
        <v>10.69</v>
      </c>
      <c r="L569" s="65">
        <f>K569*(1+'Leia-me'!$B$33)</f>
        <v>13.066386999999999</v>
      </c>
      <c r="M569" s="65">
        <f t="shared" si="61"/>
        <v>274.39412699999997</v>
      </c>
      <c r="N569" s="66">
        <f>IFERROR(M569/'Planilha Detalhada'!$M$698,0)</f>
        <v>2.4450718777880068E-5</v>
      </c>
    </row>
    <row r="570" spans="1:14" ht="24" x14ac:dyDescent="0.25">
      <c r="A570" s="48" t="s">
        <v>1246</v>
      </c>
      <c r="B570" s="48" t="s">
        <v>1976</v>
      </c>
      <c r="C570" s="48" t="s">
        <v>114</v>
      </c>
      <c r="D570" s="59" t="s">
        <v>1247</v>
      </c>
      <c r="E570" s="48" t="s">
        <v>1360</v>
      </c>
      <c r="F570" s="48">
        <v>2</v>
      </c>
      <c r="G570" s="65">
        <v>13.83</v>
      </c>
      <c r="H570" s="65">
        <v>16.899999999999999</v>
      </c>
      <c r="I570" s="65">
        <f t="shared" si="60"/>
        <v>33.799999999999997</v>
      </c>
      <c r="J570" s="66">
        <v>0</v>
      </c>
      <c r="K570" s="67">
        <f>ROUND(H570*'Leia-me'!$B$35/(1+'Leia-me'!$B$33),2)</f>
        <v>13.01</v>
      </c>
      <c r="L570" s="65">
        <f>K570*(1+'Leia-me'!$B$33)</f>
        <v>15.902123</v>
      </c>
      <c r="M570" s="65">
        <f t="shared" si="61"/>
        <v>31.804245999999999</v>
      </c>
      <c r="N570" s="66">
        <f>IFERROR(M570/'Planilha Detalhada'!$M$698,0)</f>
        <v>2.8340135533896362E-6</v>
      </c>
    </row>
    <row r="571" spans="1:14" ht="24" x14ac:dyDescent="0.25">
      <c r="A571" s="48" t="s">
        <v>1193</v>
      </c>
      <c r="B571" s="48" t="s">
        <v>1977</v>
      </c>
      <c r="C571" s="48" t="s">
        <v>114</v>
      </c>
      <c r="D571" s="59" t="s">
        <v>1194</v>
      </c>
      <c r="E571" s="48" t="s">
        <v>1360</v>
      </c>
      <c r="F571" s="48">
        <v>1</v>
      </c>
      <c r="G571" s="65">
        <v>51.28</v>
      </c>
      <c r="H571" s="65">
        <v>62.67</v>
      </c>
      <c r="I571" s="65">
        <f t="shared" si="60"/>
        <v>62.67</v>
      </c>
      <c r="J571" s="66">
        <v>0</v>
      </c>
      <c r="K571" s="67">
        <f>ROUND(H571*'Leia-me'!$B$35/(1+'Leia-me'!$B$33),2)</f>
        <v>48.23</v>
      </c>
      <c r="L571" s="65">
        <f>K571*(1+'Leia-me'!$B$33)</f>
        <v>58.951528999999994</v>
      </c>
      <c r="M571" s="65">
        <f t="shared" si="61"/>
        <v>58.951528999999994</v>
      </c>
      <c r="N571" s="66">
        <f>IFERROR(M571/'Planilha Detalhada'!$M$698,0)</f>
        <v>5.2530543305143022E-6</v>
      </c>
    </row>
    <row r="572" spans="1:14" ht="24" x14ac:dyDescent="0.25">
      <c r="A572" s="48" t="s">
        <v>1046</v>
      </c>
      <c r="B572" s="48" t="s">
        <v>1978</v>
      </c>
      <c r="C572" s="48" t="s">
        <v>114</v>
      </c>
      <c r="D572" s="59" t="s">
        <v>1047</v>
      </c>
      <c r="E572" s="48" t="s">
        <v>1360</v>
      </c>
      <c r="F572" s="48">
        <v>4</v>
      </c>
      <c r="G572" s="65">
        <v>56.2</v>
      </c>
      <c r="H572" s="65">
        <v>68.69</v>
      </c>
      <c r="I572" s="65">
        <f t="shared" si="60"/>
        <v>274.76</v>
      </c>
      <c r="J572" s="66">
        <v>0</v>
      </c>
      <c r="K572" s="67">
        <f>ROUND(H572*'Leia-me'!$B$35/(1+'Leia-me'!$B$33),2)</f>
        <v>52.86</v>
      </c>
      <c r="L572" s="65">
        <f>K572*(1+'Leia-me'!$B$33)</f>
        <v>64.610777999999996</v>
      </c>
      <c r="M572" s="65">
        <f t="shared" si="61"/>
        <v>258.44311199999999</v>
      </c>
      <c r="N572" s="66">
        <f>IFERROR(M572/'Planilha Detalhada'!$M$698,0)</f>
        <v>2.3029355331618166E-5</v>
      </c>
    </row>
    <row r="573" spans="1:14" ht="24" x14ac:dyDescent="0.25">
      <c r="A573" s="48" t="s">
        <v>931</v>
      </c>
      <c r="B573" s="48" t="s">
        <v>1979</v>
      </c>
      <c r="C573" s="48" t="s">
        <v>114</v>
      </c>
      <c r="D573" s="59" t="s">
        <v>932</v>
      </c>
      <c r="E573" s="48" t="s">
        <v>1360</v>
      </c>
      <c r="F573" s="48">
        <v>8</v>
      </c>
      <c r="G573" s="65">
        <v>64.900000000000006</v>
      </c>
      <c r="H573" s="65">
        <v>79.319999999999993</v>
      </c>
      <c r="I573" s="65">
        <f t="shared" si="60"/>
        <v>634.55999999999995</v>
      </c>
      <c r="J573" s="66">
        <v>1E-4</v>
      </c>
      <c r="K573" s="67">
        <f>ROUND(H573*'Leia-me'!$B$35/(1+'Leia-me'!$B$33),2)</f>
        <v>61.04</v>
      </c>
      <c r="L573" s="65">
        <f>K573*(1+'Leia-me'!$B$33)</f>
        <v>74.609191999999993</v>
      </c>
      <c r="M573" s="65">
        <f t="shared" si="61"/>
        <v>596.87353599999994</v>
      </c>
      <c r="N573" s="66">
        <f>IFERROR(M573/'Planilha Detalhada'!$M$698,0)</f>
        <v>5.318622207498951E-5</v>
      </c>
    </row>
    <row r="574" spans="1:14" ht="24" x14ac:dyDescent="0.25">
      <c r="A574" s="48" t="s">
        <v>1174</v>
      </c>
      <c r="B574" s="48" t="s">
        <v>1980</v>
      </c>
      <c r="C574" s="48" t="s">
        <v>114</v>
      </c>
      <c r="D574" s="59" t="s">
        <v>1175</v>
      </c>
      <c r="E574" s="48" t="s">
        <v>1360</v>
      </c>
      <c r="F574" s="48">
        <v>1</v>
      </c>
      <c r="G574" s="65">
        <v>64.900000000000006</v>
      </c>
      <c r="H574" s="65">
        <v>79.319999999999993</v>
      </c>
      <c r="I574" s="65">
        <f t="shared" si="60"/>
        <v>79.319999999999993</v>
      </c>
      <c r="J574" s="66">
        <v>0</v>
      </c>
      <c r="K574" s="67">
        <f>ROUND(H574*'Leia-me'!$B$35/(1+'Leia-me'!$B$33),2)</f>
        <v>61.04</v>
      </c>
      <c r="L574" s="65">
        <f>K574*(1+'Leia-me'!$B$33)</f>
        <v>74.609191999999993</v>
      </c>
      <c r="M574" s="65">
        <f t="shared" si="61"/>
        <v>74.609191999999993</v>
      </c>
      <c r="N574" s="66">
        <f>IFERROR(M574/'Planilha Detalhada'!$M$698,0)</f>
        <v>6.6482777593736888E-6</v>
      </c>
    </row>
    <row r="575" spans="1:14" ht="36" x14ac:dyDescent="0.25">
      <c r="A575" s="48" t="s">
        <v>1210</v>
      </c>
      <c r="B575" s="48" t="s">
        <v>1981</v>
      </c>
      <c r="C575" s="48" t="s">
        <v>120</v>
      </c>
      <c r="D575" s="59" t="s">
        <v>1211</v>
      </c>
      <c r="E575" s="48" t="s">
        <v>1360</v>
      </c>
      <c r="F575" s="48">
        <v>1</v>
      </c>
      <c r="G575" s="65">
        <v>46.03</v>
      </c>
      <c r="H575" s="65">
        <v>56.26</v>
      </c>
      <c r="I575" s="65">
        <f t="shared" si="60"/>
        <v>56.26</v>
      </c>
      <c r="J575" s="66">
        <v>0</v>
      </c>
      <c r="K575" s="67">
        <f>ROUND(H575*'Leia-me'!$B$35/(1+'Leia-me'!$B$33),2)</f>
        <v>43.3</v>
      </c>
      <c r="L575" s="65">
        <f>K575*(1+'Leia-me'!$B$33)</f>
        <v>52.925589999999993</v>
      </c>
      <c r="M575" s="65">
        <f t="shared" si="61"/>
        <v>52.925589999999993</v>
      </c>
      <c r="N575" s="66">
        <f>IFERROR(M575/'Planilha Detalhada'!$M$698,0)</f>
        <v>4.7160948063709162E-6</v>
      </c>
    </row>
    <row r="576" spans="1:14" ht="24" x14ac:dyDescent="0.25">
      <c r="A576" s="48" t="s">
        <v>750</v>
      </c>
      <c r="B576" s="48" t="s">
        <v>1982</v>
      </c>
      <c r="C576" s="48" t="s">
        <v>114</v>
      </c>
      <c r="D576" s="59" t="s">
        <v>751</v>
      </c>
      <c r="E576" s="48" t="s">
        <v>1360</v>
      </c>
      <c r="F576" s="48">
        <v>4</v>
      </c>
      <c r="G576" s="65">
        <v>401.59</v>
      </c>
      <c r="H576" s="65">
        <v>490.86</v>
      </c>
      <c r="I576" s="65">
        <f t="shared" si="60"/>
        <v>1963.44</v>
      </c>
      <c r="J576" s="66">
        <v>2.0000000000000001E-4</v>
      </c>
      <c r="K576" s="67">
        <f>ROUND(H576*'Leia-me'!$B$35/(1+'Leia-me'!$B$33),2)</f>
        <v>377.75</v>
      </c>
      <c r="L576" s="65">
        <f>K576*(1+'Leia-me'!$B$33)</f>
        <v>461.72382499999998</v>
      </c>
      <c r="M576" s="65">
        <f t="shared" si="61"/>
        <v>1846.8952999999999</v>
      </c>
      <c r="N576" s="66">
        <f>IFERROR(M576/'Planilha Detalhada'!$M$698,0)</f>
        <v>1.6457319289668487E-4</v>
      </c>
    </row>
    <row r="577" spans="1:14" ht="36" x14ac:dyDescent="0.25">
      <c r="A577" s="48" t="s">
        <v>989</v>
      </c>
      <c r="B577" s="48" t="s">
        <v>1983</v>
      </c>
      <c r="C577" s="48" t="s">
        <v>120</v>
      </c>
      <c r="D577" s="59" t="s">
        <v>990</v>
      </c>
      <c r="E577" s="48" t="s">
        <v>1360</v>
      </c>
      <c r="F577" s="48">
        <v>1</v>
      </c>
      <c r="G577" s="65">
        <v>390.97</v>
      </c>
      <c r="H577" s="65">
        <v>477.88</v>
      </c>
      <c r="I577" s="65">
        <f t="shared" si="60"/>
        <v>477.88</v>
      </c>
      <c r="J577" s="66">
        <v>0</v>
      </c>
      <c r="K577" s="67">
        <f>ROUND(H577*'Leia-me'!$B$35/(1+'Leia-me'!$B$33),2)</f>
        <v>367.76</v>
      </c>
      <c r="L577" s="65">
        <f>K577*(1+'Leia-me'!$B$33)</f>
        <v>449.51304799999997</v>
      </c>
      <c r="M577" s="65">
        <f t="shared" si="61"/>
        <v>449.51304799999997</v>
      </c>
      <c r="N577" s="66">
        <f>IFERROR(M577/'Planilha Detalhada'!$M$698,0)</f>
        <v>4.0055219999791417E-5</v>
      </c>
    </row>
    <row r="578" spans="1:14" ht="24" x14ac:dyDescent="0.25">
      <c r="A578" s="48" t="s">
        <v>806</v>
      </c>
      <c r="B578" s="48" t="s">
        <v>1984</v>
      </c>
      <c r="C578" s="48" t="s">
        <v>114</v>
      </c>
      <c r="D578" s="59" t="s">
        <v>807</v>
      </c>
      <c r="E578" s="48" t="s">
        <v>1360</v>
      </c>
      <c r="F578" s="48">
        <v>1</v>
      </c>
      <c r="G578" s="65">
        <v>1202.03</v>
      </c>
      <c r="H578" s="65">
        <v>1469.24</v>
      </c>
      <c r="I578" s="65">
        <f t="shared" si="60"/>
        <v>1469.24</v>
      </c>
      <c r="J578" s="66">
        <v>1E-4</v>
      </c>
      <c r="K578" s="67">
        <f>ROUND(H578*'Leia-me'!$B$35/(1+'Leia-me'!$B$33),2)</f>
        <v>1130.69</v>
      </c>
      <c r="L578" s="65">
        <f>K578*(1+'Leia-me'!$B$33)</f>
        <v>1382.042387</v>
      </c>
      <c r="M578" s="65">
        <f t="shared" si="61"/>
        <v>1382.042387</v>
      </c>
      <c r="N578" s="66">
        <f>IFERROR(M578/'Planilha Detalhada'!$M$698,0)</f>
        <v>1.2315106782022014E-4</v>
      </c>
    </row>
    <row r="579" spans="1:14" ht="24" x14ac:dyDescent="0.25">
      <c r="A579" s="48" t="s">
        <v>728</v>
      </c>
      <c r="B579" s="48" t="s">
        <v>1985</v>
      </c>
      <c r="C579" s="48" t="s">
        <v>114</v>
      </c>
      <c r="D579" s="59" t="s">
        <v>729</v>
      </c>
      <c r="E579" s="48" t="s">
        <v>1360</v>
      </c>
      <c r="F579" s="48">
        <v>1</v>
      </c>
      <c r="G579" s="65">
        <v>1895.88</v>
      </c>
      <c r="H579" s="65">
        <v>2317.33</v>
      </c>
      <c r="I579" s="65">
        <f t="shared" si="60"/>
        <v>2317.33</v>
      </c>
      <c r="J579" s="66">
        <v>2.0000000000000001E-4</v>
      </c>
      <c r="K579" s="67">
        <f>ROUND(H579*'Leia-me'!$B$35/(1+'Leia-me'!$B$33),2)</f>
        <v>1783.36</v>
      </c>
      <c r="L579" s="65">
        <f>K579*(1+'Leia-me'!$B$33)</f>
        <v>2179.8009279999997</v>
      </c>
      <c r="M579" s="65">
        <f t="shared" si="61"/>
        <v>2179.8009279999997</v>
      </c>
      <c r="N579" s="66">
        <f>IFERROR(M579/'Planilha Detalhada'!$M$698,0)</f>
        <v>1.9423775597897545E-4</v>
      </c>
    </row>
    <row r="580" spans="1:14" ht="24" x14ac:dyDescent="0.25">
      <c r="A580" s="48" t="s">
        <v>849</v>
      </c>
      <c r="B580" s="48" t="s">
        <v>1986</v>
      </c>
      <c r="C580" s="48" t="s">
        <v>114</v>
      </c>
      <c r="D580" s="59" t="s">
        <v>850</v>
      </c>
      <c r="E580" s="48" t="s">
        <v>1360</v>
      </c>
      <c r="F580" s="48">
        <v>7</v>
      </c>
      <c r="G580" s="65">
        <v>117.7</v>
      </c>
      <c r="H580" s="65">
        <v>143.86000000000001</v>
      </c>
      <c r="I580" s="65">
        <f t="shared" si="60"/>
        <v>1007.0200000000001</v>
      </c>
      <c r="J580" s="66">
        <v>1E-4</v>
      </c>
      <c r="K580" s="67">
        <f>ROUND(H580*'Leia-me'!$B$35/(1+'Leia-me'!$B$33),2)</f>
        <v>110.71</v>
      </c>
      <c r="L580" s="65">
        <f>K580*(1+'Leia-me'!$B$33)</f>
        <v>135.32083299999999</v>
      </c>
      <c r="M580" s="65">
        <f t="shared" si="61"/>
        <v>947.24583099999995</v>
      </c>
      <c r="N580" s="66">
        <f>IFERROR(M580/'Planilha Detalhada'!$M$698,0)</f>
        <v>8.4407205360121696E-5</v>
      </c>
    </row>
    <row r="581" spans="1:14" ht="24" x14ac:dyDescent="0.25">
      <c r="A581" s="48" t="s">
        <v>764</v>
      </c>
      <c r="B581" s="48" t="s">
        <v>1987</v>
      </c>
      <c r="C581" s="48" t="s">
        <v>114</v>
      </c>
      <c r="D581" s="59" t="s">
        <v>765</v>
      </c>
      <c r="E581" s="48" t="s">
        <v>1360</v>
      </c>
      <c r="F581" s="48">
        <v>27</v>
      </c>
      <c r="G581" s="65">
        <v>57.2</v>
      </c>
      <c r="H581" s="65">
        <v>69.91</v>
      </c>
      <c r="I581" s="65">
        <f t="shared" si="60"/>
        <v>1887.57</v>
      </c>
      <c r="J581" s="66">
        <v>2.0000000000000001E-4</v>
      </c>
      <c r="K581" s="67">
        <f>ROUND(H581*'Leia-me'!$B$35/(1+'Leia-me'!$B$33),2)</f>
        <v>53.8</v>
      </c>
      <c r="L581" s="65">
        <f>K581*(1+'Leia-me'!$B$33)</f>
        <v>65.759739999999994</v>
      </c>
      <c r="M581" s="65">
        <f t="shared" si="61"/>
        <v>1775.5129799999997</v>
      </c>
      <c r="N581" s="66">
        <f>IFERROR(M581/'Planilha Detalhada'!$M$698,0)</f>
        <v>1.5821245532873887E-4</v>
      </c>
    </row>
    <row r="582" spans="1:14" x14ac:dyDescent="0.25">
      <c r="A582" s="47" t="s">
        <v>1988</v>
      </c>
      <c r="B582" s="47"/>
      <c r="C582" s="47"/>
      <c r="D582" s="58" t="s">
        <v>1989</v>
      </c>
      <c r="E582" s="47"/>
      <c r="F582" s="47">
        <v>1</v>
      </c>
      <c r="G582" s="63"/>
      <c r="H582" s="63"/>
      <c r="I582" s="63">
        <f>I583+I584+I585+I586+I587+I588+I589+I590+I591+I592+I593+I594+I595</f>
        <v>168098.56999999998</v>
      </c>
      <c r="J582" s="64">
        <v>1.41E-2</v>
      </c>
      <c r="K582" s="63"/>
      <c r="L582" s="63"/>
      <c r="M582" s="63">
        <f>M583+M584+M585+M586+M587+M588+M589+M590+M591+M592+M593+M594+M595</f>
        <v>158121.06716499999</v>
      </c>
      <c r="N582" s="64">
        <f>IFERROR(M582/'Planilha Detalhada'!$M$698,0)</f>
        <v>1.4089856034381162E-2</v>
      </c>
    </row>
    <row r="583" spans="1:14" ht="24" x14ac:dyDescent="0.25">
      <c r="A583" s="48" t="s">
        <v>724</v>
      </c>
      <c r="B583" s="48" t="s">
        <v>1990</v>
      </c>
      <c r="C583" s="48" t="s">
        <v>114</v>
      </c>
      <c r="D583" s="59" t="s">
        <v>725</v>
      </c>
      <c r="E583" s="48" t="s">
        <v>1360</v>
      </c>
      <c r="F583" s="48">
        <v>54</v>
      </c>
      <c r="G583" s="65">
        <v>36.03</v>
      </c>
      <c r="H583" s="65">
        <v>44.03</v>
      </c>
      <c r="I583" s="65">
        <f t="shared" ref="I583:I595" si="62">F583*H583</f>
        <v>2377.62</v>
      </c>
      <c r="J583" s="66">
        <v>2.0000000000000001E-4</v>
      </c>
      <c r="K583" s="67">
        <f>ROUND(H583*'Leia-me'!$B$35/(1+'Leia-me'!$B$33),2)</f>
        <v>33.880000000000003</v>
      </c>
      <c r="L583" s="65">
        <f>K583*(1+'Leia-me'!$B$33)</f>
        <v>41.411524</v>
      </c>
      <c r="M583" s="65">
        <f t="shared" ref="M583:M595" si="63">F583*L583</f>
        <v>2236.2222959999999</v>
      </c>
      <c r="N583" s="66">
        <f>IFERROR(M583/'Planilha Detalhada'!$M$698,0)</f>
        <v>1.9926535265939305E-4</v>
      </c>
    </row>
    <row r="584" spans="1:14" ht="24" x14ac:dyDescent="0.25">
      <c r="A584" s="48" t="s">
        <v>1189</v>
      </c>
      <c r="B584" s="48" t="s">
        <v>1991</v>
      </c>
      <c r="C584" s="48" t="s">
        <v>114</v>
      </c>
      <c r="D584" s="59" t="s">
        <v>1190</v>
      </c>
      <c r="E584" s="48" t="s">
        <v>1360</v>
      </c>
      <c r="F584" s="48">
        <v>1</v>
      </c>
      <c r="G584" s="65">
        <v>54.33</v>
      </c>
      <c r="H584" s="65">
        <v>66.400000000000006</v>
      </c>
      <c r="I584" s="65">
        <f t="shared" si="62"/>
        <v>66.400000000000006</v>
      </c>
      <c r="J584" s="66">
        <v>0</v>
      </c>
      <c r="K584" s="67">
        <f>ROUND(H584*'Leia-me'!$B$35/(1+'Leia-me'!$B$33),2)</f>
        <v>51.1</v>
      </c>
      <c r="L584" s="65">
        <f>K584*(1+'Leia-me'!$B$33)</f>
        <v>62.459530000000001</v>
      </c>
      <c r="M584" s="65">
        <f t="shared" si="63"/>
        <v>62.459530000000001</v>
      </c>
      <c r="N584" s="66">
        <f>IFERROR(M584/'Planilha Detalhada'!$M$698,0)</f>
        <v>5.5656453719527453E-6</v>
      </c>
    </row>
    <row r="585" spans="1:14" ht="24" x14ac:dyDescent="0.25">
      <c r="A585" s="48" t="s">
        <v>1160</v>
      </c>
      <c r="B585" s="48" t="s">
        <v>1992</v>
      </c>
      <c r="C585" s="48" t="s">
        <v>114</v>
      </c>
      <c r="D585" s="59" t="s">
        <v>1161</v>
      </c>
      <c r="E585" s="48" t="s">
        <v>1360</v>
      </c>
      <c r="F585" s="48">
        <v>1</v>
      </c>
      <c r="G585" s="65">
        <v>72.63</v>
      </c>
      <c r="H585" s="65">
        <v>88.77</v>
      </c>
      <c r="I585" s="65">
        <f t="shared" si="62"/>
        <v>88.77</v>
      </c>
      <c r="J585" s="66">
        <v>0</v>
      </c>
      <c r="K585" s="67">
        <f>ROUND(H585*'Leia-me'!$B$35/(1+'Leia-me'!$B$33),2)</f>
        <v>68.319999999999993</v>
      </c>
      <c r="L585" s="65">
        <f>K585*(1+'Leia-me'!$B$33)</f>
        <v>83.507535999999988</v>
      </c>
      <c r="M585" s="65">
        <f t="shared" si="63"/>
        <v>83.507535999999988</v>
      </c>
      <c r="N585" s="66">
        <f>IFERROR(M585/'Planilha Detalhada'!$M$698,0)</f>
        <v>7.4411916205833945E-6</v>
      </c>
    </row>
    <row r="586" spans="1:14" ht="36" x14ac:dyDescent="0.25">
      <c r="A586" s="48" t="s">
        <v>1182</v>
      </c>
      <c r="B586" s="48" t="s">
        <v>1993</v>
      </c>
      <c r="C586" s="48" t="s">
        <v>114</v>
      </c>
      <c r="D586" s="59" t="s">
        <v>1183</v>
      </c>
      <c r="E586" s="48" t="s">
        <v>1360</v>
      </c>
      <c r="F586" s="48">
        <v>1</v>
      </c>
      <c r="G586" s="65">
        <v>61.35</v>
      </c>
      <c r="H586" s="65">
        <v>74.98</v>
      </c>
      <c r="I586" s="65">
        <f t="shared" si="62"/>
        <v>74.98</v>
      </c>
      <c r="J586" s="66">
        <v>0</v>
      </c>
      <c r="K586" s="67">
        <f>ROUND(H586*'Leia-me'!$B$35/(1+'Leia-me'!$B$33),2)</f>
        <v>57.7</v>
      </c>
      <c r="L586" s="65">
        <f>K586*(1+'Leia-me'!$B$33)</f>
        <v>70.526709999999994</v>
      </c>
      <c r="M586" s="65">
        <f t="shared" si="63"/>
        <v>70.526709999999994</v>
      </c>
      <c r="N586" s="66">
        <f>IFERROR(M586/'Planilha Detalhada'!$M$698,0)</f>
        <v>6.2844958505219837E-6</v>
      </c>
    </row>
    <row r="587" spans="1:14" ht="24" x14ac:dyDescent="0.25">
      <c r="A587" s="48" t="s">
        <v>668</v>
      </c>
      <c r="B587" s="48" t="s">
        <v>1994</v>
      </c>
      <c r="C587" s="48" t="s">
        <v>114</v>
      </c>
      <c r="D587" s="59" t="s">
        <v>669</v>
      </c>
      <c r="E587" s="48" t="s">
        <v>1360</v>
      </c>
      <c r="F587" s="48">
        <v>63</v>
      </c>
      <c r="G587" s="65">
        <v>43.13</v>
      </c>
      <c r="H587" s="65">
        <v>52.71</v>
      </c>
      <c r="I587" s="65">
        <f t="shared" si="62"/>
        <v>3320.73</v>
      </c>
      <c r="J587" s="66">
        <v>2.9999999999999997E-4</v>
      </c>
      <c r="K587" s="67">
        <f>ROUND(H587*'Leia-me'!$B$35/(1+'Leia-me'!$B$33),2)</f>
        <v>40.56</v>
      </c>
      <c r="L587" s="65">
        <f>K587*(1+'Leia-me'!$B$33)</f>
        <v>49.576487999999998</v>
      </c>
      <c r="M587" s="65">
        <f t="shared" si="63"/>
        <v>3123.3187439999997</v>
      </c>
      <c r="N587" s="66">
        <f>IFERROR(M587/'Planilha Detalhada'!$M$698,0)</f>
        <v>2.783127652846068E-4</v>
      </c>
    </row>
    <row r="588" spans="1:14" ht="24" x14ac:dyDescent="0.25">
      <c r="A588" s="48" t="s">
        <v>698</v>
      </c>
      <c r="B588" s="48" t="s">
        <v>1995</v>
      </c>
      <c r="C588" s="48" t="s">
        <v>114</v>
      </c>
      <c r="D588" s="59" t="s">
        <v>699</v>
      </c>
      <c r="E588" s="48" t="s">
        <v>1360</v>
      </c>
      <c r="F588" s="48">
        <v>34</v>
      </c>
      <c r="G588" s="65">
        <v>68.52</v>
      </c>
      <c r="H588" s="65">
        <v>83.75</v>
      </c>
      <c r="I588" s="65">
        <f t="shared" si="62"/>
        <v>2847.5</v>
      </c>
      <c r="J588" s="66">
        <v>2.0000000000000001E-4</v>
      </c>
      <c r="K588" s="67">
        <f>ROUND(H588*'Leia-me'!$B$35/(1+'Leia-me'!$B$33),2)</f>
        <v>64.45</v>
      </c>
      <c r="L588" s="65">
        <f>K588*(1+'Leia-me'!$B$33)</f>
        <v>78.777235000000005</v>
      </c>
      <c r="M588" s="65">
        <f t="shared" si="63"/>
        <v>2678.4259900000002</v>
      </c>
      <c r="N588" s="66">
        <f>IFERROR(M588/'Planilha Detalhada'!$M$698,0)</f>
        <v>2.3866925055890509E-4</v>
      </c>
    </row>
    <row r="589" spans="1:14" ht="24" x14ac:dyDescent="0.25">
      <c r="A589" s="48" t="s">
        <v>439</v>
      </c>
      <c r="B589" s="48" t="s">
        <v>1996</v>
      </c>
      <c r="C589" s="48" t="s">
        <v>114</v>
      </c>
      <c r="D589" s="59" t="s">
        <v>440</v>
      </c>
      <c r="E589" s="48" t="s">
        <v>1360</v>
      </c>
      <c r="F589" s="48">
        <v>104</v>
      </c>
      <c r="G589" s="65">
        <v>102.53</v>
      </c>
      <c r="H589" s="65">
        <v>125.32</v>
      </c>
      <c r="I589" s="65">
        <f t="shared" si="62"/>
        <v>13033.279999999999</v>
      </c>
      <c r="J589" s="66">
        <v>1.1000000000000001E-3</v>
      </c>
      <c r="K589" s="67">
        <f>ROUND(H589*'Leia-me'!$B$35/(1+'Leia-me'!$B$33),2)</f>
        <v>96.44</v>
      </c>
      <c r="L589" s="65">
        <f>K589*(1+'Leia-me'!$B$33)</f>
        <v>117.87861199999999</v>
      </c>
      <c r="M589" s="65">
        <f t="shared" si="63"/>
        <v>12259.375647999999</v>
      </c>
      <c r="N589" s="66">
        <f>IFERROR(M589/'Planilha Detalhada'!$M$698,0)</f>
        <v>1.0924087539294866E-3</v>
      </c>
    </row>
    <row r="590" spans="1:14" ht="24" x14ac:dyDescent="0.25">
      <c r="A590" s="48" t="s">
        <v>1019</v>
      </c>
      <c r="B590" s="48" t="s">
        <v>1997</v>
      </c>
      <c r="C590" s="48" t="s">
        <v>114</v>
      </c>
      <c r="D590" s="59" t="s">
        <v>1020</v>
      </c>
      <c r="E590" s="48" t="s">
        <v>1360</v>
      </c>
      <c r="F590" s="48">
        <v>6</v>
      </c>
      <c r="G590" s="65">
        <v>44.93</v>
      </c>
      <c r="H590" s="65">
        <v>54.91</v>
      </c>
      <c r="I590" s="65">
        <f t="shared" si="62"/>
        <v>329.46</v>
      </c>
      <c r="J590" s="66">
        <v>0</v>
      </c>
      <c r="K590" s="67">
        <f>ROUND(H590*'Leia-me'!$B$35/(1+'Leia-me'!$B$33),2)</f>
        <v>42.26</v>
      </c>
      <c r="L590" s="65">
        <f>K590*(1+'Leia-me'!$B$33)</f>
        <v>51.654397999999993</v>
      </c>
      <c r="M590" s="65">
        <f t="shared" si="63"/>
        <v>309.92638799999997</v>
      </c>
      <c r="N590" s="66">
        <f>IFERROR(M590/'Planilha Detalhada'!$M$698,0)</f>
        <v>2.7616928385760037E-5</v>
      </c>
    </row>
    <row r="591" spans="1:14" ht="60" x14ac:dyDescent="0.25">
      <c r="A591" s="48" t="s">
        <v>153</v>
      </c>
      <c r="B591" s="48" t="s">
        <v>1998</v>
      </c>
      <c r="C591" s="48" t="s">
        <v>120</v>
      </c>
      <c r="D591" s="59" t="s">
        <v>1999</v>
      </c>
      <c r="E591" s="48" t="s">
        <v>1360</v>
      </c>
      <c r="F591" s="48">
        <v>377</v>
      </c>
      <c r="G591" s="65">
        <v>300.49</v>
      </c>
      <c r="H591" s="65">
        <v>367.28</v>
      </c>
      <c r="I591" s="65">
        <f t="shared" si="62"/>
        <v>138464.56</v>
      </c>
      <c r="J591" s="66">
        <v>1.1599999999999999E-2</v>
      </c>
      <c r="K591" s="67">
        <f>ROUND(H591*'Leia-me'!$B$35/(1+'Leia-me'!$B$33),2)</f>
        <v>282.64999999999998</v>
      </c>
      <c r="L591" s="65">
        <f>K591*(1+'Leia-me'!$B$33)</f>
        <v>345.48309499999993</v>
      </c>
      <c r="M591" s="65">
        <f t="shared" si="63"/>
        <v>130247.12681499998</v>
      </c>
      <c r="N591" s="66">
        <f>IFERROR(M591/'Planilha Detalhada'!$M$698,0)</f>
        <v>1.1606064255815677E-2</v>
      </c>
    </row>
    <row r="592" spans="1:14" ht="36" x14ac:dyDescent="0.25">
      <c r="A592" s="48" t="s">
        <v>648</v>
      </c>
      <c r="B592" s="48" t="s">
        <v>2000</v>
      </c>
      <c r="C592" s="48" t="s">
        <v>114</v>
      </c>
      <c r="D592" s="59" t="s">
        <v>649</v>
      </c>
      <c r="E592" s="48" t="s">
        <v>1360</v>
      </c>
      <c r="F592" s="48">
        <v>54</v>
      </c>
      <c r="G592" s="65">
        <v>64.25</v>
      </c>
      <c r="H592" s="65">
        <v>78.53</v>
      </c>
      <c r="I592" s="65">
        <f t="shared" si="62"/>
        <v>4240.62</v>
      </c>
      <c r="J592" s="66">
        <v>4.0000000000000002E-4</v>
      </c>
      <c r="K592" s="67">
        <f>ROUND(H592*'Leia-me'!$B$35/(1+'Leia-me'!$B$33),2)</f>
        <v>60.43</v>
      </c>
      <c r="L592" s="65">
        <f>K592*(1+'Leia-me'!$B$33)</f>
        <v>73.86358899999999</v>
      </c>
      <c r="M592" s="65">
        <f t="shared" si="63"/>
        <v>3988.6338059999994</v>
      </c>
      <c r="N592" s="66">
        <f>IFERROR(M592/'Planilha Detalhada'!$M$698,0)</f>
        <v>3.5541928161768365E-4</v>
      </c>
    </row>
    <row r="593" spans="1:14" ht="24" x14ac:dyDescent="0.25">
      <c r="A593" s="48" t="s">
        <v>1118</v>
      </c>
      <c r="B593" s="48" t="s">
        <v>2001</v>
      </c>
      <c r="C593" s="48" t="s">
        <v>114</v>
      </c>
      <c r="D593" s="59" t="s">
        <v>1119</v>
      </c>
      <c r="E593" s="48" t="s">
        <v>1360</v>
      </c>
      <c r="F593" s="48">
        <v>5</v>
      </c>
      <c r="G593" s="65">
        <v>23.69</v>
      </c>
      <c r="H593" s="65">
        <v>28.95</v>
      </c>
      <c r="I593" s="65">
        <f t="shared" si="62"/>
        <v>144.75</v>
      </c>
      <c r="J593" s="66">
        <v>0</v>
      </c>
      <c r="K593" s="67">
        <f>ROUND(H593*'Leia-me'!$B$35/(1+'Leia-me'!$B$33),2)</f>
        <v>22.28</v>
      </c>
      <c r="L593" s="65">
        <f>K593*(1+'Leia-me'!$B$33)</f>
        <v>27.232844</v>
      </c>
      <c r="M593" s="65">
        <f t="shared" si="63"/>
        <v>136.16422</v>
      </c>
      <c r="N593" s="66">
        <f>IFERROR(M593/'Planilha Detalhada'!$M$698,0)</f>
        <v>1.2133324744335337E-5</v>
      </c>
    </row>
    <row r="594" spans="1:14" x14ac:dyDescent="0.25">
      <c r="A594" s="48" t="s">
        <v>738</v>
      </c>
      <c r="B594" s="48" t="s">
        <v>2002</v>
      </c>
      <c r="C594" s="48" t="s">
        <v>174</v>
      </c>
      <c r="D594" s="59" t="s">
        <v>739</v>
      </c>
      <c r="E594" s="48" t="s">
        <v>1360</v>
      </c>
      <c r="F594" s="48">
        <v>10</v>
      </c>
      <c r="G594" s="65">
        <v>171.33</v>
      </c>
      <c r="H594" s="65">
        <v>209.41</v>
      </c>
      <c r="I594" s="65">
        <f t="shared" si="62"/>
        <v>2094.1</v>
      </c>
      <c r="J594" s="66">
        <v>2.0000000000000001E-4</v>
      </c>
      <c r="K594" s="67">
        <f>ROUND(H594*'Leia-me'!$B$35/(1+'Leia-me'!$B$33),2)</f>
        <v>161.16</v>
      </c>
      <c r="L594" s="65">
        <f>K594*(1+'Leia-me'!$B$33)</f>
        <v>196.98586799999998</v>
      </c>
      <c r="M594" s="65">
        <f t="shared" si="63"/>
        <v>1969.8586799999998</v>
      </c>
      <c r="N594" s="66">
        <f>IFERROR(M594/'Planilha Detalhada'!$M$698,0)</f>
        <v>1.755302168579069E-4</v>
      </c>
    </row>
    <row r="595" spans="1:14" ht="24" x14ac:dyDescent="0.25">
      <c r="A595" s="48" t="s">
        <v>847</v>
      </c>
      <c r="B595" s="48" t="s">
        <v>2003</v>
      </c>
      <c r="C595" s="48" t="s">
        <v>174</v>
      </c>
      <c r="D595" s="59" t="s">
        <v>848</v>
      </c>
      <c r="E595" s="48" t="s">
        <v>1360</v>
      </c>
      <c r="F595" s="48">
        <v>6</v>
      </c>
      <c r="G595" s="65">
        <v>138.51</v>
      </c>
      <c r="H595" s="65">
        <v>169.3</v>
      </c>
      <c r="I595" s="65">
        <f t="shared" si="62"/>
        <v>1015.8000000000001</v>
      </c>
      <c r="J595" s="66">
        <v>1E-4</v>
      </c>
      <c r="K595" s="67">
        <f>ROUND(H595*'Leia-me'!$B$35/(1+'Leia-me'!$B$33),2)</f>
        <v>130.29</v>
      </c>
      <c r="L595" s="65">
        <f>K595*(1+'Leia-me'!$B$33)</f>
        <v>159.25346699999997</v>
      </c>
      <c r="M595" s="65">
        <f t="shared" si="63"/>
        <v>955.52080199999978</v>
      </c>
      <c r="N595" s="66">
        <f>IFERROR(M595/'Planilha Detalhada'!$M$698,0)</f>
        <v>8.5144571684351032E-5</v>
      </c>
    </row>
    <row r="596" spans="1:14" x14ac:dyDescent="0.25">
      <c r="A596" s="47" t="s">
        <v>2004</v>
      </c>
      <c r="B596" s="47"/>
      <c r="C596" s="47"/>
      <c r="D596" s="58" t="s">
        <v>2005</v>
      </c>
      <c r="E596" s="47"/>
      <c r="F596" s="47">
        <v>1</v>
      </c>
      <c r="G596" s="63"/>
      <c r="H596" s="63"/>
      <c r="I596" s="63">
        <f>I597+I598+I599+I600+I601+I602+I603+I604+I605+I606+I607+I608+I609+I610+I611+I612+I613+I614+I615+I616</f>
        <v>84471.907999999996</v>
      </c>
      <c r="J596" s="64">
        <v>7.1000000000000004E-3</v>
      </c>
      <c r="K596" s="63"/>
      <c r="L596" s="63"/>
      <c r="M596" s="63">
        <f>M597+M598+M599+M600+M601+M602+M603+M604+M605+M606+M607+M608+M609+M610+M611+M612+M613+M614+M615+M616</f>
        <v>79460.410249799999</v>
      </c>
      <c r="N596" s="64">
        <f>IFERROR(M596/'Planilha Detalhada'!$M$698,0)</f>
        <v>7.0805602373291282E-3</v>
      </c>
    </row>
    <row r="597" spans="1:14" ht="36" x14ac:dyDescent="0.25">
      <c r="A597" s="48" t="s">
        <v>666</v>
      </c>
      <c r="B597" s="48" t="s">
        <v>2006</v>
      </c>
      <c r="C597" s="48" t="s">
        <v>114</v>
      </c>
      <c r="D597" s="59" t="s">
        <v>2007</v>
      </c>
      <c r="E597" s="48" t="s">
        <v>1360</v>
      </c>
      <c r="F597" s="48">
        <v>4</v>
      </c>
      <c r="G597" s="65">
        <v>682.9</v>
      </c>
      <c r="H597" s="65">
        <v>834.7</v>
      </c>
      <c r="I597" s="65">
        <f t="shared" ref="I597:I616" si="64">F597*H597</f>
        <v>3338.8</v>
      </c>
      <c r="J597" s="66">
        <v>2.9999999999999997E-4</v>
      </c>
      <c r="K597" s="67">
        <f>ROUND(H597*'Leia-me'!$B$35/(1+'Leia-me'!$B$33),2)</f>
        <v>642.36</v>
      </c>
      <c r="L597" s="65">
        <f>K597*(1+'Leia-me'!$B$33)</f>
        <v>785.15662799999996</v>
      </c>
      <c r="M597" s="65">
        <f t="shared" ref="M597:M616" si="65">F597*L597</f>
        <v>3140.6265119999998</v>
      </c>
      <c r="N597" s="66">
        <f>IFERROR(M597/'Planilha Detalhada'!$M$698,0)</f>
        <v>2.7985502631135535E-4</v>
      </c>
    </row>
    <row r="598" spans="1:14" ht="36" x14ac:dyDescent="0.25">
      <c r="A598" s="48" t="s">
        <v>778</v>
      </c>
      <c r="B598" s="48" t="s">
        <v>2008</v>
      </c>
      <c r="C598" s="48" t="s">
        <v>114</v>
      </c>
      <c r="D598" s="59" t="s">
        <v>779</v>
      </c>
      <c r="E598" s="48" t="s">
        <v>1360</v>
      </c>
      <c r="F598" s="48">
        <v>4</v>
      </c>
      <c r="G598" s="65">
        <v>338.14</v>
      </c>
      <c r="H598" s="65">
        <v>413.3</v>
      </c>
      <c r="I598" s="65">
        <f t="shared" si="64"/>
        <v>1653.2</v>
      </c>
      <c r="J598" s="66">
        <v>1E-4</v>
      </c>
      <c r="K598" s="67">
        <f>ROUND(H598*'Leia-me'!$B$35/(1+'Leia-me'!$B$33),2)</f>
        <v>318.06</v>
      </c>
      <c r="L598" s="65">
        <f>K598*(1+'Leia-me'!$B$33)</f>
        <v>388.76473799999997</v>
      </c>
      <c r="M598" s="65">
        <f t="shared" si="65"/>
        <v>1555.0589519999999</v>
      </c>
      <c r="N598" s="66">
        <f>IFERROR(M598/'Planilha Detalhada'!$M$698,0)</f>
        <v>1.3856823225074676E-4</v>
      </c>
    </row>
    <row r="599" spans="1:14" ht="36" x14ac:dyDescent="0.25">
      <c r="A599" s="48" t="s">
        <v>659</v>
      </c>
      <c r="B599" s="48" t="s">
        <v>1908</v>
      </c>
      <c r="C599" s="48" t="s">
        <v>114</v>
      </c>
      <c r="D599" s="59" t="s">
        <v>547</v>
      </c>
      <c r="E599" s="48" t="s">
        <v>1360</v>
      </c>
      <c r="F599" s="48">
        <v>119</v>
      </c>
      <c r="G599" s="65">
        <v>25.26</v>
      </c>
      <c r="H599" s="65">
        <v>30.87</v>
      </c>
      <c r="I599" s="65">
        <f t="shared" si="64"/>
        <v>3673.53</v>
      </c>
      <c r="J599" s="66">
        <v>2.9999999999999997E-4</v>
      </c>
      <c r="K599" s="67">
        <f>ROUND(H599*'Leia-me'!$B$35/(1+'Leia-me'!$B$33),2)</f>
        <v>23.76</v>
      </c>
      <c r="L599" s="65">
        <f>K599*(1+'Leia-me'!$B$33)</f>
        <v>29.041848000000002</v>
      </c>
      <c r="M599" s="65">
        <f t="shared" si="65"/>
        <v>3455.9799120000002</v>
      </c>
      <c r="N599" s="66">
        <f>IFERROR(M599/'Planilha Detalhada'!$M$698,0)</f>
        <v>3.0795554501906206E-4</v>
      </c>
    </row>
    <row r="600" spans="1:14" ht="24" x14ac:dyDescent="0.25">
      <c r="A600" s="48" t="s">
        <v>1239</v>
      </c>
      <c r="B600" s="48" t="s">
        <v>2009</v>
      </c>
      <c r="C600" s="48" t="s">
        <v>114</v>
      </c>
      <c r="D600" s="59" t="s">
        <v>1240</v>
      </c>
      <c r="E600" s="48" t="s">
        <v>1360</v>
      </c>
      <c r="F600" s="48">
        <v>1</v>
      </c>
      <c r="G600" s="65">
        <v>33.24</v>
      </c>
      <c r="H600" s="65">
        <v>40.619999999999997</v>
      </c>
      <c r="I600" s="65">
        <f t="shared" si="64"/>
        <v>40.619999999999997</v>
      </c>
      <c r="J600" s="66">
        <v>0</v>
      </c>
      <c r="K600" s="67">
        <f>ROUND(H600*'Leia-me'!$B$35/(1+'Leia-me'!$B$33),2)</f>
        <v>31.26</v>
      </c>
      <c r="L600" s="65">
        <f>K600*(1+'Leia-me'!$B$33)</f>
        <v>38.209097999999997</v>
      </c>
      <c r="M600" s="65">
        <f t="shared" si="65"/>
        <v>38.209097999999997</v>
      </c>
      <c r="N600" s="66">
        <f>IFERROR(M600/'Planilha Detalhada'!$M$698,0)</f>
        <v>3.4047372666779411E-6</v>
      </c>
    </row>
    <row r="601" spans="1:14" ht="24" x14ac:dyDescent="0.25">
      <c r="A601" s="48" t="s">
        <v>826</v>
      </c>
      <c r="B601" s="48" t="s">
        <v>2010</v>
      </c>
      <c r="C601" s="48" t="s">
        <v>828</v>
      </c>
      <c r="D601" s="59" t="s">
        <v>827</v>
      </c>
      <c r="E601" s="48" t="s">
        <v>1360</v>
      </c>
      <c r="F601" s="48">
        <v>10</v>
      </c>
      <c r="G601" s="65">
        <v>100.23</v>
      </c>
      <c r="H601" s="65">
        <v>122.51</v>
      </c>
      <c r="I601" s="65">
        <f t="shared" si="64"/>
        <v>1225.1000000000001</v>
      </c>
      <c r="J601" s="66">
        <v>1E-4</v>
      </c>
      <c r="K601" s="67">
        <f>ROUND(H601*'Leia-me'!$B$35/(1+'Leia-me'!$B$33),2)</f>
        <v>94.28</v>
      </c>
      <c r="L601" s="65">
        <f>K601*(1+'Leia-me'!$B$33)</f>
        <v>115.238444</v>
      </c>
      <c r="M601" s="65">
        <f t="shared" si="65"/>
        <v>1152.38444</v>
      </c>
      <c r="N601" s="66">
        <f>IFERROR(M601/'Planilha Detalhada'!$M$698,0)</f>
        <v>1.0268670169622403E-4</v>
      </c>
    </row>
    <row r="602" spans="1:14" ht="60" x14ac:dyDescent="0.25">
      <c r="A602" s="48" t="s">
        <v>359</v>
      </c>
      <c r="B602" s="48" t="s">
        <v>2011</v>
      </c>
      <c r="C602" s="48" t="s">
        <v>120</v>
      </c>
      <c r="D602" s="59" t="s">
        <v>2012</v>
      </c>
      <c r="E602" s="48" t="s">
        <v>1371</v>
      </c>
      <c r="F602" s="48">
        <v>179.9</v>
      </c>
      <c r="G602" s="65">
        <v>82.04</v>
      </c>
      <c r="H602" s="65">
        <v>100.27</v>
      </c>
      <c r="I602" s="65">
        <f t="shared" si="64"/>
        <v>18038.573</v>
      </c>
      <c r="J602" s="66">
        <v>1.5E-3</v>
      </c>
      <c r="K602" s="67">
        <f>ROUND(H602*'Leia-me'!$B$35/(1+'Leia-me'!$B$33),2)</f>
        <v>77.17</v>
      </c>
      <c r="L602" s="65">
        <f>K602*(1+'Leia-me'!$B$33)</f>
        <v>94.324890999999994</v>
      </c>
      <c r="M602" s="65">
        <f t="shared" si="65"/>
        <v>16969.047890900001</v>
      </c>
      <c r="N602" s="66">
        <f>IFERROR(M602/'Planilha Detalhada'!$M$698,0)</f>
        <v>1.512078346737993E-3</v>
      </c>
    </row>
    <row r="603" spans="1:14" ht="60" x14ac:dyDescent="0.25">
      <c r="A603" s="48" t="s">
        <v>561</v>
      </c>
      <c r="B603" s="48" t="s">
        <v>2013</v>
      </c>
      <c r="C603" s="48" t="s">
        <v>120</v>
      </c>
      <c r="D603" s="59" t="s">
        <v>2014</v>
      </c>
      <c r="E603" s="48" t="s">
        <v>1371</v>
      </c>
      <c r="F603" s="48">
        <v>55.5</v>
      </c>
      <c r="G603" s="65">
        <v>101.54</v>
      </c>
      <c r="H603" s="65">
        <v>124.11</v>
      </c>
      <c r="I603" s="65">
        <f t="shared" si="64"/>
        <v>6888.1049999999996</v>
      </c>
      <c r="J603" s="66">
        <v>5.9999999999999995E-4</v>
      </c>
      <c r="K603" s="67">
        <f>ROUND(H603*'Leia-me'!$B$35/(1+'Leia-me'!$B$33),2)</f>
        <v>95.51</v>
      </c>
      <c r="L603" s="65">
        <f>K603*(1+'Leia-me'!$B$33)</f>
        <v>116.741873</v>
      </c>
      <c r="M603" s="65">
        <f t="shared" si="65"/>
        <v>6479.1739514999999</v>
      </c>
      <c r="N603" s="66">
        <f>IFERROR(M603/'Planilha Detalhada'!$M$698,0)</f>
        <v>5.7734639561397199E-4</v>
      </c>
    </row>
    <row r="604" spans="1:14" ht="60" x14ac:dyDescent="0.25">
      <c r="A604" s="48" t="s">
        <v>770</v>
      </c>
      <c r="B604" s="48" t="s">
        <v>2015</v>
      </c>
      <c r="C604" s="48" t="s">
        <v>120</v>
      </c>
      <c r="D604" s="59" t="s">
        <v>2016</v>
      </c>
      <c r="E604" s="48" t="s">
        <v>1371</v>
      </c>
      <c r="F604" s="48">
        <v>15.7</v>
      </c>
      <c r="G604" s="65">
        <v>93.74</v>
      </c>
      <c r="H604" s="65">
        <v>114.57</v>
      </c>
      <c r="I604" s="65">
        <f t="shared" si="64"/>
        <v>1798.7489999999998</v>
      </c>
      <c r="J604" s="66">
        <v>2.0000000000000001E-4</v>
      </c>
      <c r="K604" s="67">
        <f>ROUND(H604*'Leia-me'!$B$35/(1+'Leia-me'!$B$33),2)</f>
        <v>88.17</v>
      </c>
      <c r="L604" s="65">
        <f>K604*(1+'Leia-me'!$B$33)</f>
        <v>107.770191</v>
      </c>
      <c r="M604" s="65">
        <f t="shared" si="65"/>
        <v>1691.9919986999998</v>
      </c>
      <c r="N604" s="66">
        <f>IFERROR(M604/'Planilha Detalhada'!$M$698,0)</f>
        <v>1.5077006562402452E-4</v>
      </c>
    </row>
    <row r="605" spans="1:14" ht="36" x14ac:dyDescent="0.25">
      <c r="A605" s="48" t="s">
        <v>451</v>
      </c>
      <c r="B605" s="48" t="s">
        <v>2017</v>
      </c>
      <c r="C605" s="48" t="s">
        <v>120</v>
      </c>
      <c r="D605" s="59" t="s">
        <v>452</v>
      </c>
      <c r="E605" s="48" t="s">
        <v>1371</v>
      </c>
      <c r="F605" s="48">
        <v>487</v>
      </c>
      <c r="G605" s="65">
        <v>20.51</v>
      </c>
      <c r="H605" s="65">
        <v>25.06</v>
      </c>
      <c r="I605" s="65">
        <f t="shared" si="64"/>
        <v>12204.22</v>
      </c>
      <c r="J605" s="66">
        <v>1E-3</v>
      </c>
      <c r="K605" s="67">
        <f>ROUND(H605*'Leia-me'!$B$35/(1+'Leia-me'!$B$33),2)</f>
        <v>19.29</v>
      </c>
      <c r="L605" s="65">
        <f>K605*(1+'Leia-me'!$B$33)</f>
        <v>23.578166999999997</v>
      </c>
      <c r="M605" s="65">
        <f t="shared" si="65"/>
        <v>11482.567328999998</v>
      </c>
      <c r="N605" s="66">
        <f>IFERROR(M605/'Planilha Detalhada'!$M$698,0)</f>
        <v>1.0231888986802274E-3</v>
      </c>
    </row>
    <row r="606" spans="1:14" ht="36" x14ac:dyDescent="0.25">
      <c r="A606" s="48" t="s">
        <v>897</v>
      </c>
      <c r="B606" s="48" t="s">
        <v>2018</v>
      </c>
      <c r="C606" s="48" t="s">
        <v>120</v>
      </c>
      <c r="D606" s="59" t="s">
        <v>898</v>
      </c>
      <c r="E606" s="48" t="s">
        <v>1371</v>
      </c>
      <c r="F606" s="48">
        <v>22.8</v>
      </c>
      <c r="G606" s="65">
        <v>26.3</v>
      </c>
      <c r="H606" s="65">
        <v>32.14</v>
      </c>
      <c r="I606" s="65">
        <f t="shared" si="64"/>
        <v>732.79200000000003</v>
      </c>
      <c r="J606" s="66">
        <v>1E-4</v>
      </c>
      <c r="K606" s="67">
        <f>ROUND(H606*'Leia-me'!$B$35/(1+'Leia-me'!$B$33),2)</f>
        <v>24.73</v>
      </c>
      <c r="L606" s="65">
        <f>K606*(1+'Leia-me'!$B$33)</f>
        <v>30.227478999999999</v>
      </c>
      <c r="M606" s="65">
        <f t="shared" si="65"/>
        <v>689.18652120000002</v>
      </c>
      <c r="N606" s="66">
        <f>IFERROR(M606/'Planilha Detalhada'!$M$698,0)</f>
        <v>6.1412049884605155E-5</v>
      </c>
    </row>
    <row r="607" spans="1:14" ht="36" x14ac:dyDescent="0.25">
      <c r="A607" s="48" t="s">
        <v>968</v>
      </c>
      <c r="B607" s="48" t="s">
        <v>1919</v>
      </c>
      <c r="C607" s="48" t="s">
        <v>114</v>
      </c>
      <c r="D607" s="59" t="s">
        <v>969</v>
      </c>
      <c r="E607" s="48" t="s">
        <v>1371</v>
      </c>
      <c r="F607" s="48">
        <v>31</v>
      </c>
      <c r="G607" s="65">
        <v>14.32</v>
      </c>
      <c r="H607" s="65">
        <v>17.5</v>
      </c>
      <c r="I607" s="65">
        <f t="shared" si="64"/>
        <v>542.5</v>
      </c>
      <c r="J607" s="66">
        <v>0</v>
      </c>
      <c r="K607" s="67">
        <f>ROUND(H607*'Leia-me'!$B$35/(1+'Leia-me'!$B$33),2)</f>
        <v>13.47</v>
      </c>
      <c r="L607" s="65">
        <f>K607*(1+'Leia-me'!$B$33)</f>
        <v>16.464380999999999</v>
      </c>
      <c r="M607" s="65">
        <f t="shared" si="65"/>
        <v>510.39581099999998</v>
      </c>
      <c r="N607" s="66">
        <f>IFERROR(M607/'Planilha Detalhada'!$M$698,0)</f>
        <v>4.5480362778205627E-5</v>
      </c>
    </row>
    <row r="608" spans="1:14" ht="24" x14ac:dyDescent="0.25">
      <c r="A608" s="48" t="s">
        <v>1005</v>
      </c>
      <c r="B608" s="48" t="s">
        <v>2019</v>
      </c>
      <c r="C608" s="48" t="s">
        <v>114</v>
      </c>
      <c r="D608" s="59" t="s">
        <v>1006</v>
      </c>
      <c r="E608" s="48" t="s">
        <v>1371</v>
      </c>
      <c r="F608" s="48">
        <v>9.8000000000000007</v>
      </c>
      <c r="G608" s="65">
        <v>33.299999999999997</v>
      </c>
      <c r="H608" s="65">
        <v>40.700000000000003</v>
      </c>
      <c r="I608" s="65">
        <f t="shared" si="64"/>
        <v>398.86000000000007</v>
      </c>
      <c r="J608" s="66">
        <v>0</v>
      </c>
      <c r="K608" s="67">
        <f>ROUND(H608*'Leia-me'!$B$35/(1+'Leia-me'!$B$33),2)</f>
        <v>31.32</v>
      </c>
      <c r="L608" s="65">
        <f>K608*(1+'Leia-me'!$B$33)</f>
        <v>38.282435999999997</v>
      </c>
      <c r="M608" s="65">
        <f t="shared" si="65"/>
        <v>375.1678728</v>
      </c>
      <c r="N608" s="66">
        <f>IFERROR(M608/'Planilha Detalhada'!$M$698,0)</f>
        <v>3.3430468256079992E-5</v>
      </c>
    </row>
    <row r="609" spans="1:14" ht="36" x14ac:dyDescent="0.25">
      <c r="A609" s="48" t="s">
        <v>1075</v>
      </c>
      <c r="B609" s="48" t="s">
        <v>1928</v>
      </c>
      <c r="C609" s="48" t="s">
        <v>114</v>
      </c>
      <c r="D609" s="59" t="s">
        <v>1076</v>
      </c>
      <c r="E609" s="48" t="s">
        <v>1371</v>
      </c>
      <c r="F609" s="48">
        <v>5.3</v>
      </c>
      <c r="G609" s="65">
        <v>29.48</v>
      </c>
      <c r="H609" s="65">
        <v>36.03</v>
      </c>
      <c r="I609" s="65">
        <f t="shared" si="64"/>
        <v>190.959</v>
      </c>
      <c r="J609" s="66">
        <v>0</v>
      </c>
      <c r="K609" s="67">
        <f>ROUND(H609*'Leia-me'!$B$35/(1+'Leia-me'!$B$33),2)</f>
        <v>27.73</v>
      </c>
      <c r="L609" s="65">
        <f>K609*(1+'Leia-me'!$B$33)</f>
        <v>33.894379000000001</v>
      </c>
      <c r="M609" s="65">
        <f t="shared" si="65"/>
        <v>179.64020869999999</v>
      </c>
      <c r="N609" s="66">
        <f>IFERROR(M609/'Planilha Detalhada'!$M$698,0)</f>
        <v>1.6007384240127649E-5</v>
      </c>
    </row>
    <row r="610" spans="1:14" ht="48" x14ac:dyDescent="0.25">
      <c r="A610" s="48" t="s">
        <v>489</v>
      </c>
      <c r="B610" s="48" t="s">
        <v>2020</v>
      </c>
      <c r="C610" s="48" t="s">
        <v>114</v>
      </c>
      <c r="D610" s="59" t="s">
        <v>2021</v>
      </c>
      <c r="E610" s="48" t="s">
        <v>1371</v>
      </c>
      <c r="F610" s="48">
        <v>519.6</v>
      </c>
      <c r="G610" s="65">
        <v>15.79</v>
      </c>
      <c r="H610" s="65">
        <v>19.3</v>
      </c>
      <c r="I610" s="65">
        <f t="shared" si="64"/>
        <v>10028.280000000001</v>
      </c>
      <c r="J610" s="66">
        <v>8.0000000000000004E-4</v>
      </c>
      <c r="K610" s="67">
        <f>ROUND(H610*'Leia-me'!$B$35/(1+'Leia-me'!$B$33),2)</f>
        <v>14.85</v>
      </c>
      <c r="L610" s="65">
        <f>K610*(1+'Leia-me'!$B$33)</f>
        <v>18.151154999999999</v>
      </c>
      <c r="M610" s="65">
        <f t="shared" si="65"/>
        <v>9431.3401379999996</v>
      </c>
      <c r="N610" s="66">
        <f>IFERROR(M610/'Planilha Detalhada'!$M$698,0)</f>
        <v>8.4040809449529739E-4</v>
      </c>
    </row>
    <row r="611" spans="1:14" ht="36" x14ac:dyDescent="0.25">
      <c r="A611" s="48" t="s">
        <v>1208</v>
      </c>
      <c r="B611" s="48" t="s">
        <v>2022</v>
      </c>
      <c r="C611" s="48" t="s">
        <v>114</v>
      </c>
      <c r="D611" s="59" t="s">
        <v>1209</v>
      </c>
      <c r="E611" s="48" t="s">
        <v>1360</v>
      </c>
      <c r="F611" s="48">
        <v>2</v>
      </c>
      <c r="G611" s="65">
        <v>23.13</v>
      </c>
      <c r="H611" s="65">
        <v>28.27</v>
      </c>
      <c r="I611" s="65">
        <f t="shared" si="64"/>
        <v>56.54</v>
      </c>
      <c r="J611" s="66">
        <v>0</v>
      </c>
      <c r="K611" s="67">
        <f>ROUND(H611*'Leia-me'!$B$35/(1+'Leia-me'!$B$33),2)</f>
        <v>21.76</v>
      </c>
      <c r="L611" s="65">
        <f>K611*(1+'Leia-me'!$B$33)</f>
        <v>26.597248</v>
      </c>
      <c r="M611" s="65">
        <f t="shared" si="65"/>
        <v>53.194496000000001</v>
      </c>
      <c r="N611" s="66">
        <f>IFERROR(M611/'Planilha Detalhada'!$M$698,0)</f>
        <v>4.7400564889898913E-6</v>
      </c>
    </row>
    <row r="612" spans="1:14" x14ac:dyDescent="0.25">
      <c r="A612" s="48" t="s">
        <v>1292</v>
      </c>
      <c r="B612" s="48" t="s">
        <v>2023</v>
      </c>
      <c r="C612" s="48" t="s">
        <v>174</v>
      </c>
      <c r="D612" s="59" t="s">
        <v>1293</v>
      </c>
      <c r="E612" s="48" t="s">
        <v>1360</v>
      </c>
      <c r="F612" s="48">
        <v>1</v>
      </c>
      <c r="G612" s="65">
        <v>9.4600000000000009</v>
      </c>
      <c r="H612" s="65">
        <v>11.56</v>
      </c>
      <c r="I612" s="65">
        <f t="shared" si="64"/>
        <v>11.56</v>
      </c>
      <c r="J612" s="66">
        <v>0</v>
      </c>
      <c r="K612" s="67">
        <f>ROUND(H612*'Leia-me'!$B$35/(1+'Leia-me'!$B$33),2)</f>
        <v>8.9</v>
      </c>
      <c r="L612" s="65">
        <f>K612*(1+'Leia-me'!$B$33)</f>
        <v>10.87847</v>
      </c>
      <c r="M612" s="65">
        <f t="shared" si="65"/>
        <v>10.87847</v>
      </c>
      <c r="N612" s="66">
        <f>IFERROR(M612/'Planilha Detalhada'!$M$698,0)</f>
        <v>9.6935897867670123E-7</v>
      </c>
    </row>
    <row r="613" spans="1:14" x14ac:dyDescent="0.25">
      <c r="A613" s="48" t="s">
        <v>859</v>
      </c>
      <c r="B613" s="48" t="s">
        <v>2024</v>
      </c>
      <c r="C613" s="48" t="s">
        <v>861</v>
      </c>
      <c r="D613" s="59" t="s">
        <v>860</v>
      </c>
      <c r="E613" s="48"/>
      <c r="F613" s="48">
        <v>76</v>
      </c>
      <c r="G613" s="65">
        <v>10.130000000000001</v>
      </c>
      <c r="H613" s="65">
        <v>12.38</v>
      </c>
      <c r="I613" s="65">
        <f t="shared" si="64"/>
        <v>940.88000000000011</v>
      </c>
      <c r="J613" s="66">
        <v>1E-4</v>
      </c>
      <c r="K613" s="67">
        <f>ROUND(H613*'Leia-me'!$B$35/(1+'Leia-me'!$B$33),2)</f>
        <v>9.5299999999999994</v>
      </c>
      <c r="L613" s="65">
        <f>K613*(1+'Leia-me'!$B$33)</f>
        <v>11.648518999999999</v>
      </c>
      <c r="M613" s="65">
        <f t="shared" si="65"/>
        <v>885.28744399999994</v>
      </c>
      <c r="N613" s="66">
        <f>IFERROR(M613/'Planilha Detalhada'!$M$698,0)</f>
        <v>7.8886215851231586E-5</v>
      </c>
    </row>
    <row r="614" spans="1:14" ht="24" x14ac:dyDescent="0.25">
      <c r="A614" s="48" t="s">
        <v>676</v>
      </c>
      <c r="B614" s="48" t="s">
        <v>2025</v>
      </c>
      <c r="C614" s="48" t="s">
        <v>174</v>
      </c>
      <c r="D614" s="59" t="s">
        <v>677</v>
      </c>
      <c r="E614" s="48" t="s">
        <v>1360</v>
      </c>
      <c r="F614" s="48">
        <v>8</v>
      </c>
      <c r="G614" s="65">
        <v>330.4</v>
      </c>
      <c r="H614" s="65">
        <v>403.84</v>
      </c>
      <c r="I614" s="65">
        <f t="shared" si="64"/>
        <v>3230.72</v>
      </c>
      <c r="J614" s="66">
        <v>2.9999999999999997E-4</v>
      </c>
      <c r="K614" s="67">
        <f>ROUND(H614*'Leia-me'!$B$35/(1+'Leia-me'!$B$33),2)</f>
        <v>310.77999999999997</v>
      </c>
      <c r="L614" s="65">
        <f>K614*(1+'Leia-me'!$B$33)</f>
        <v>379.86639399999996</v>
      </c>
      <c r="M614" s="65">
        <f t="shared" si="65"/>
        <v>3038.9311519999997</v>
      </c>
      <c r="N614" s="66">
        <f>IFERROR(M614/'Planilha Detalhada'!$M$698,0)</f>
        <v>2.7079315361181589E-4</v>
      </c>
    </row>
    <row r="615" spans="1:14" ht="36" x14ac:dyDescent="0.25">
      <c r="A615" s="48" t="s">
        <v>760</v>
      </c>
      <c r="B615" s="48" t="s">
        <v>2026</v>
      </c>
      <c r="C615" s="48" t="s">
        <v>114</v>
      </c>
      <c r="D615" s="59" t="s">
        <v>761</v>
      </c>
      <c r="E615" s="48" t="s">
        <v>1360</v>
      </c>
      <c r="F615" s="48">
        <v>119</v>
      </c>
      <c r="G615" s="65">
        <v>13.14</v>
      </c>
      <c r="H615" s="65">
        <v>16.059999999999999</v>
      </c>
      <c r="I615" s="65">
        <f t="shared" si="64"/>
        <v>1911.1399999999999</v>
      </c>
      <c r="J615" s="66">
        <v>2.0000000000000001E-4</v>
      </c>
      <c r="K615" s="67">
        <f>ROUND(H615*'Leia-me'!$B$35/(1+'Leia-me'!$B$33),2)</f>
        <v>12.36</v>
      </c>
      <c r="L615" s="65">
        <f>K615*(1+'Leia-me'!$B$33)</f>
        <v>15.107627999999998</v>
      </c>
      <c r="M615" s="65">
        <f t="shared" si="65"/>
        <v>1797.8077319999998</v>
      </c>
      <c r="N615" s="66">
        <f>IFERROR(M615/'Planilha Detalhada'!$M$698,0)</f>
        <v>1.6019909665133022E-4</v>
      </c>
    </row>
    <row r="616" spans="1:14" ht="24" x14ac:dyDescent="0.25">
      <c r="A616" s="48" t="s">
        <v>369</v>
      </c>
      <c r="B616" s="48"/>
      <c r="C616" s="48"/>
      <c r="D616" s="59" t="s">
        <v>370</v>
      </c>
      <c r="E616" s="48" t="s">
        <v>1360</v>
      </c>
      <c r="F616" s="48">
        <v>238</v>
      </c>
      <c r="G616" s="65">
        <v>60.39</v>
      </c>
      <c r="H616" s="65">
        <v>73.81</v>
      </c>
      <c r="I616" s="65">
        <f t="shared" si="64"/>
        <v>17566.78</v>
      </c>
      <c r="J616" s="66">
        <v>1.5E-3</v>
      </c>
      <c r="K616" s="67">
        <f>ROUND(H616*'Leia-me'!$B$35/(1+'Leia-me'!$B$33),2)</f>
        <v>56.8</v>
      </c>
      <c r="L616" s="65">
        <f>K616*(1+'Leia-me'!$B$33)</f>
        <v>69.426639999999992</v>
      </c>
      <c r="M616" s="65">
        <f t="shared" si="65"/>
        <v>16523.540319999996</v>
      </c>
      <c r="N616" s="66">
        <f>IFERROR(M616/'Planilha Detalhada'!$M$698,0)</f>
        <v>1.4723800468924848E-3</v>
      </c>
    </row>
    <row r="617" spans="1:14" x14ac:dyDescent="0.25">
      <c r="A617" s="47" t="s">
        <v>2027</v>
      </c>
      <c r="B617" s="47"/>
      <c r="C617" s="47"/>
      <c r="D617" s="58" t="s">
        <v>2028</v>
      </c>
      <c r="E617" s="47"/>
      <c r="F617" s="47">
        <v>1</v>
      </c>
      <c r="G617" s="63"/>
      <c r="H617" s="63"/>
      <c r="I617" s="63">
        <f>I618+I619+I620+I621+I622+I623+I624+I625+I626+I627+I628+I629</f>
        <v>67816.026999999987</v>
      </c>
      <c r="J617" s="64">
        <v>5.7000000000000002E-3</v>
      </c>
      <c r="K617" s="63"/>
      <c r="L617" s="63"/>
      <c r="M617" s="63">
        <f>M618+M619+M620+M621+M622+M623+M624+M625+M626+M627+M628+M629</f>
        <v>63791.850445299999</v>
      </c>
      <c r="N617" s="64">
        <f>IFERROR(M617/'Planilha Detalhada'!$M$698,0)</f>
        <v>5.6843658157399776E-3</v>
      </c>
    </row>
    <row r="618" spans="1:14" ht="36" x14ac:dyDescent="0.25">
      <c r="A618" s="48" t="s">
        <v>879</v>
      </c>
      <c r="B618" s="48" t="s">
        <v>1911</v>
      </c>
      <c r="C618" s="48" t="s">
        <v>114</v>
      </c>
      <c r="D618" s="59" t="s">
        <v>880</v>
      </c>
      <c r="E618" s="48" t="s">
        <v>1360</v>
      </c>
      <c r="F618" s="48">
        <v>4</v>
      </c>
      <c r="G618" s="65">
        <v>170.51</v>
      </c>
      <c r="H618" s="65">
        <v>208.41</v>
      </c>
      <c r="I618" s="65">
        <f t="shared" ref="I618:I629" si="66">F618*H618</f>
        <v>833.64</v>
      </c>
      <c r="J618" s="66">
        <v>1E-4</v>
      </c>
      <c r="K618" s="67">
        <f>ROUND(H618*'Leia-me'!$B$35/(1+'Leia-me'!$B$33),2)</f>
        <v>160.38999999999999</v>
      </c>
      <c r="L618" s="65">
        <f>K618*(1+'Leia-me'!$B$33)</f>
        <v>196.04469699999999</v>
      </c>
      <c r="M618" s="65">
        <f t="shared" ref="M618:M629" si="67">F618*L618</f>
        <v>784.17878799999994</v>
      </c>
      <c r="N618" s="66">
        <f>IFERROR(M618/'Planilha Detalhada'!$M$698,0)</f>
        <v>6.9876623186497123E-5</v>
      </c>
    </row>
    <row r="619" spans="1:14" ht="36" x14ac:dyDescent="0.25">
      <c r="A619" s="48" t="s">
        <v>1031</v>
      </c>
      <c r="B619" s="48" t="s">
        <v>2029</v>
      </c>
      <c r="C619" s="48" t="s">
        <v>114</v>
      </c>
      <c r="D619" s="59" t="s">
        <v>1032</v>
      </c>
      <c r="E619" s="48" t="s">
        <v>1360</v>
      </c>
      <c r="F619" s="48">
        <v>11</v>
      </c>
      <c r="G619" s="65">
        <v>22.86</v>
      </c>
      <c r="H619" s="65">
        <v>27.94</v>
      </c>
      <c r="I619" s="65">
        <f t="shared" si="66"/>
        <v>307.34000000000003</v>
      </c>
      <c r="J619" s="66">
        <v>0</v>
      </c>
      <c r="K619" s="67">
        <f>ROUND(H619*'Leia-me'!$B$35/(1+'Leia-me'!$B$33),2)</f>
        <v>21.5</v>
      </c>
      <c r="L619" s="65">
        <f>K619*(1+'Leia-me'!$B$33)</f>
        <v>26.279449999999997</v>
      </c>
      <c r="M619" s="65">
        <f t="shared" si="67"/>
        <v>289.07394999999997</v>
      </c>
      <c r="N619" s="66">
        <f>IFERROR(M619/'Planilha Detalhada'!$M$698,0)</f>
        <v>2.575880881539773E-5</v>
      </c>
    </row>
    <row r="620" spans="1:14" ht="36" x14ac:dyDescent="0.25">
      <c r="A620" s="48" t="s">
        <v>752</v>
      </c>
      <c r="B620" s="48" t="s">
        <v>2030</v>
      </c>
      <c r="C620" s="48" t="s">
        <v>120</v>
      </c>
      <c r="D620" s="59" t="s">
        <v>753</v>
      </c>
      <c r="E620" s="48" t="s">
        <v>1360</v>
      </c>
      <c r="F620" s="48">
        <v>15</v>
      </c>
      <c r="G620" s="65">
        <v>106.79</v>
      </c>
      <c r="H620" s="65">
        <v>130.52000000000001</v>
      </c>
      <c r="I620" s="65">
        <f t="shared" si="66"/>
        <v>1957.8000000000002</v>
      </c>
      <c r="J620" s="66">
        <v>2.0000000000000001E-4</v>
      </c>
      <c r="K620" s="67">
        <f>ROUND(H620*'Leia-me'!$B$35/(1+'Leia-me'!$B$33),2)</f>
        <v>100.44</v>
      </c>
      <c r="L620" s="65">
        <f>K620*(1+'Leia-me'!$B$33)</f>
        <v>122.76781199999999</v>
      </c>
      <c r="M620" s="65">
        <f t="shared" si="67"/>
        <v>1841.5171799999998</v>
      </c>
      <c r="N620" s="66">
        <f>IFERROR(M620/'Planilha Detalhada'!$M$698,0)</f>
        <v>1.6409395924430538E-4</v>
      </c>
    </row>
    <row r="621" spans="1:14" ht="24" x14ac:dyDescent="0.25">
      <c r="A621" s="48" t="s">
        <v>1101</v>
      </c>
      <c r="B621" s="48" t="s">
        <v>2031</v>
      </c>
      <c r="C621" s="48" t="s">
        <v>114</v>
      </c>
      <c r="D621" s="59" t="s">
        <v>1102</v>
      </c>
      <c r="E621" s="48" t="s">
        <v>1360</v>
      </c>
      <c r="F621" s="48">
        <v>1</v>
      </c>
      <c r="G621" s="65">
        <v>133.59</v>
      </c>
      <c r="H621" s="65">
        <v>163.28</v>
      </c>
      <c r="I621" s="65">
        <f t="shared" si="66"/>
        <v>163.28</v>
      </c>
      <c r="J621" s="66">
        <v>0</v>
      </c>
      <c r="K621" s="67">
        <f>ROUND(H621*'Leia-me'!$B$35/(1+'Leia-me'!$B$33),2)</f>
        <v>125.66</v>
      </c>
      <c r="L621" s="65">
        <f>K621*(1+'Leia-me'!$B$33)</f>
        <v>153.59421799999998</v>
      </c>
      <c r="M621" s="65">
        <f t="shared" si="67"/>
        <v>153.59421799999998</v>
      </c>
      <c r="N621" s="66">
        <f>IFERROR(M621/'Planilha Detalhada'!$M$698,0)</f>
        <v>1.3686477445001602E-5</v>
      </c>
    </row>
    <row r="622" spans="1:14" ht="24" x14ac:dyDescent="0.25">
      <c r="A622" s="48" t="s">
        <v>1073</v>
      </c>
      <c r="B622" s="48" t="s">
        <v>2032</v>
      </c>
      <c r="C622" s="48" t="s">
        <v>114</v>
      </c>
      <c r="D622" s="59" t="s">
        <v>1074</v>
      </c>
      <c r="E622" s="48" t="s">
        <v>1360</v>
      </c>
      <c r="F622" s="48">
        <v>1</v>
      </c>
      <c r="G622" s="65">
        <v>159.72999999999999</v>
      </c>
      <c r="H622" s="65">
        <v>195.23</v>
      </c>
      <c r="I622" s="65">
        <f t="shared" si="66"/>
        <v>195.23</v>
      </c>
      <c r="J622" s="66">
        <v>0</v>
      </c>
      <c r="K622" s="67">
        <f>ROUND(H622*'Leia-me'!$B$35/(1+'Leia-me'!$B$33),2)</f>
        <v>150.24</v>
      </c>
      <c r="L622" s="65">
        <f>K622*(1+'Leia-me'!$B$33)</f>
        <v>183.638352</v>
      </c>
      <c r="M622" s="65">
        <f t="shared" si="67"/>
        <v>183.638352</v>
      </c>
      <c r="N622" s="66">
        <f>IFERROR(M622/'Planilha Detalhada'!$M$698,0)</f>
        <v>1.6363650893976134E-5</v>
      </c>
    </row>
    <row r="623" spans="1:14" ht="24" x14ac:dyDescent="0.25">
      <c r="A623" s="48" t="s">
        <v>1088</v>
      </c>
      <c r="B623" s="48" t="s">
        <v>2033</v>
      </c>
      <c r="C623" s="48" t="s">
        <v>114</v>
      </c>
      <c r="D623" s="59" t="s">
        <v>1089</v>
      </c>
      <c r="E623" s="48" t="s">
        <v>1360</v>
      </c>
      <c r="F623" s="48">
        <v>1</v>
      </c>
      <c r="G623" s="65">
        <v>145.72999999999999</v>
      </c>
      <c r="H623" s="65">
        <v>178.12</v>
      </c>
      <c r="I623" s="65">
        <f t="shared" si="66"/>
        <v>178.12</v>
      </c>
      <c r="J623" s="66">
        <v>0</v>
      </c>
      <c r="K623" s="67">
        <f>ROUND(H623*'Leia-me'!$B$35/(1+'Leia-me'!$B$33),2)</f>
        <v>137.08000000000001</v>
      </c>
      <c r="L623" s="65">
        <f>K623*(1+'Leia-me'!$B$33)</f>
        <v>167.55288400000001</v>
      </c>
      <c r="M623" s="65">
        <f t="shared" si="67"/>
        <v>167.55288400000001</v>
      </c>
      <c r="N623" s="66">
        <f>IFERROR(M623/'Planilha Detalhada'!$M$698,0)</f>
        <v>1.4930306606404741E-5</v>
      </c>
    </row>
    <row r="624" spans="1:14" x14ac:dyDescent="0.25">
      <c r="A624" s="48" t="s">
        <v>913</v>
      </c>
      <c r="B624" s="48" t="s">
        <v>2034</v>
      </c>
      <c r="C624" s="48" t="s">
        <v>174</v>
      </c>
      <c r="D624" s="59" t="s">
        <v>914</v>
      </c>
      <c r="E624" s="48" t="s">
        <v>1360</v>
      </c>
      <c r="F624" s="48">
        <v>1</v>
      </c>
      <c r="G624" s="65">
        <v>576.42999999999995</v>
      </c>
      <c r="H624" s="65">
        <v>704.57</v>
      </c>
      <c r="I624" s="65">
        <f t="shared" si="66"/>
        <v>704.57</v>
      </c>
      <c r="J624" s="66">
        <v>1E-4</v>
      </c>
      <c r="K624" s="67">
        <f>ROUND(H624*'Leia-me'!$B$35/(1+'Leia-me'!$B$33),2)</f>
        <v>542.22</v>
      </c>
      <c r="L624" s="65">
        <f>K624*(1+'Leia-me'!$B$33)</f>
        <v>662.75550599999997</v>
      </c>
      <c r="M624" s="65">
        <f t="shared" si="67"/>
        <v>662.75550599999997</v>
      </c>
      <c r="N624" s="66">
        <f>IFERROR(M624/'Planilha Detalhada'!$M$698,0)</f>
        <v>5.9056834316638303E-5</v>
      </c>
    </row>
    <row r="625" spans="1:14" ht="48" x14ac:dyDescent="0.25">
      <c r="A625" s="48" t="s">
        <v>692</v>
      </c>
      <c r="B625" s="48" t="s">
        <v>2035</v>
      </c>
      <c r="C625" s="48" t="s">
        <v>120</v>
      </c>
      <c r="D625" s="59" t="s">
        <v>2036</v>
      </c>
      <c r="E625" s="48" t="s">
        <v>1360</v>
      </c>
      <c r="F625" s="48">
        <v>55</v>
      </c>
      <c r="G625" s="65">
        <v>44.66</v>
      </c>
      <c r="H625" s="65">
        <v>54.58</v>
      </c>
      <c r="I625" s="65">
        <f t="shared" si="66"/>
        <v>3001.9</v>
      </c>
      <c r="J625" s="66">
        <v>2.9999999999999997E-4</v>
      </c>
      <c r="K625" s="67">
        <f>ROUND(H625*'Leia-me'!$B$35/(1+'Leia-me'!$B$33),2)</f>
        <v>42</v>
      </c>
      <c r="L625" s="65">
        <f>K625*(1+'Leia-me'!$B$33)</f>
        <v>51.336599999999997</v>
      </c>
      <c r="M625" s="65">
        <f t="shared" si="67"/>
        <v>2823.5129999999999</v>
      </c>
      <c r="N625" s="66">
        <f>IFERROR(M625/'Planilha Detalhada'!$M$698,0)</f>
        <v>2.5159766749923367E-4</v>
      </c>
    </row>
    <row r="626" spans="1:14" ht="24" x14ac:dyDescent="0.25">
      <c r="A626" s="48" t="s">
        <v>270</v>
      </c>
      <c r="B626" s="48" t="s">
        <v>2037</v>
      </c>
      <c r="C626" s="48" t="s">
        <v>114</v>
      </c>
      <c r="D626" s="59" t="s">
        <v>271</v>
      </c>
      <c r="E626" s="48" t="s">
        <v>1371</v>
      </c>
      <c r="F626" s="48">
        <v>396.9</v>
      </c>
      <c r="G626" s="65">
        <v>79.67</v>
      </c>
      <c r="H626" s="65">
        <v>97.38</v>
      </c>
      <c r="I626" s="65">
        <f t="shared" si="66"/>
        <v>38650.121999999996</v>
      </c>
      <c r="J626" s="66">
        <v>3.2000000000000002E-3</v>
      </c>
      <c r="K626" s="67">
        <f>ROUND(H626*'Leia-me'!$B$35/(1+'Leia-me'!$B$33),2)</f>
        <v>74.94</v>
      </c>
      <c r="L626" s="65">
        <f>K626*(1+'Leia-me'!$B$33)</f>
        <v>91.599161999999993</v>
      </c>
      <c r="M626" s="65">
        <f t="shared" si="67"/>
        <v>36355.707397799997</v>
      </c>
      <c r="N626" s="66">
        <f>IFERROR(M626/'Planilha Detalhada'!$M$698,0)</f>
        <v>3.2395852902292687E-3</v>
      </c>
    </row>
    <row r="627" spans="1:14" ht="24" x14ac:dyDescent="0.25">
      <c r="A627" s="48" t="s">
        <v>392</v>
      </c>
      <c r="B627" s="48" t="s">
        <v>2038</v>
      </c>
      <c r="C627" s="48" t="s">
        <v>114</v>
      </c>
      <c r="D627" s="59" t="s">
        <v>393</v>
      </c>
      <c r="E627" s="48" t="s">
        <v>1371</v>
      </c>
      <c r="F627" s="48">
        <v>207.5</v>
      </c>
      <c r="G627" s="65">
        <v>58.99</v>
      </c>
      <c r="H627" s="65">
        <v>72.099999999999994</v>
      </c>
      <c r="I627" s="65">
        <f t="shared" si="66"/>
        <v>14960.749999999998</v>
      </c>
      <c r="J627" s="66">
        <v>1.2999999999999999E-3</v>
      </c>
      <c r="K627" s="67">
        <f>ROUND(H627*'Leia-me'!$B$35/(1+'Leia-me'!$B$33),2)</f>
        <v>55.49</v>
      </c>
      <c r="L627" s="65">
        <f>K627*(1+'Leia-me'!$B$33)</f>
        <v>67.825427000000005</v>
      </c>
      <c r="M627" s="65">
        <f t="shared" si="67"/>
        <v>14073.776102500002</v>
      </c>
      <c r="N627" s="66">
        <f>IFERROR(M627/'Planilha Detalhada'!$M$698,0)</f>
        <v>1.2540863953151469E-3</v>
      </c>
    </row>
    <row r="628" spans="1:14" ht="24" x14ac:dyDescent="0.25">
      <c r="A628" s="48" t="s">
        <v>592</v>
      </c>
      <c r="B628" s="48"/>
      <c r="C628" s="48"/>
      <c r="D628" s="59" t="s">
        <v>593</v>
      </c>
      <c r="E628" s="48" t="s">
        <v>1371</v>
      </c>
      <c r="F628" s="48">
        <v>152.5</v>
      </c>
      <c r="G628" s="65">
        <v>32.57</v>
      </c>
      <c r="H628" s="65">
        <v>39.81</v>
      </c>
      <c r="I628" s="65">
        <f t="shared" si="66"/>
        <v>6071.0250000000005</v>
      </c>
      <c r="J628" s="66">
        <v>5.0000000000000001E-4</v>
      </c>
      <c r="K628" s="67">
        <f>ROUND(H628*'Leia-me'!$B$35/(1+'Leia-me'!$B$33),2)</f>
        <v>30.64</v>
      </c>
      <c r="L628" s="65">
        <f>K628*(1+'Leia-me'!$B$33)</f>
        <v>37.451271999999996</v>
      </c>
      <c r="M628" s="65">
        <f t="shared" si="67"/>
        <v>5711.3189799999991</v>
      </c>
      <c r="N628" s="66">
        <f>IFERROR(M628/'Planilha Detalhada'!$M$698,0)</f>
        <v>5.089243554791857E-4</v>
      </c>
    </row>
    <row r="629" spans="1:14" ht="36" x14ac:dyDescent="0.25">
      <c r="A629" s="48" t="s">
        <v>887</v>
      </c>
      <c r="B629" s="48"/>
      <c r="C629" s="48"/>
      <c r="D629" s="59" t="s">
        <v>888</v>
      </c>
      <c r="E629" s="48" t="s">
        <v>1360</v>
      </c>
      <c r="F629" s="48">
        <v>1</v>
      </c>
      <c r="G629" s="65">
        <v>648.16999999999996</v>
      </c>
      <c r="H629" s="65">
        <v>792.25</v>
      </c>
      <c r="I629" s="65">
        <f t="shared" si="66"/>
        <v>792.25</v>
      </c>
      <c r="J629" s="66">
        <v>1E-4</v>
      </c>
      <c r="K629" s="67">
        <f>ROUND(H629*'Leia-me'!$B$35/(1+'Leia-me'!$B$33),2)</f>
        <v>609.69000000000005</v>
      </c>
      <c r="L629" s="65">
        <f>K629*(1+'Leia-me'!$B$33)</f>
        <v>745.22408700000005</v>
      </c>
      <c r="M629" s="65">
        <f t="shared" si="67"/>
        <v>745.22408700000005</v>
      </c>
      <c r="N629" s="66">
        <f>IFERROR(M629/'Planilha Detalhada'!$M$698,0)</f>
        <v>6.6405446708921114E-5</v>
      </c>
    </row>
    <row r="630" spans="1:14" x14ac:dyDescent="0.25">
      <c r="A630" s="46" t="s">
        <v>61</v>
      </c>
      <c r="B630" s="46"/>
      <c r="C630" s="46"/>
      <c r="D630" s="57" t="s">
        <v>62</v>
      </c>
      <c r="E630" s="46"/>
      <c r="F630" s="46">
        <v>1</v>
      </c>
      <c r="G630" s="61"/>
      <c r="H630" s="61"/>
      <c r="I630" s="61">
        <f>I631+I639</f>
        <v>605542.63795</v>
      </c>
      <c r="J630" s="62">
        <v>5.0799999999999998E-2</v>
      </c>
      <c r="K630" s="61"/>
      <c r="L630" s="61"/>
      <c r="M630" s="61">
        <f>M631+M639</f>
        <v>569606.0496589609</v>
      </c>
      <c r="N630" s="62">
        <f>IFERROR(M630/'Planilha Detalhada'!$M$698,0)</f>
        <v>5.0756470215524853E-2</v>
      </c>
    </row>
    <row r="631" spans="1:14" x14ac:dyDescent="0.25">
      <c r="A631" s="47" t="s">
        <v>2039</v>
      </c>
      <c r="B631" s="47"/>
      <c r="C631" s="47"/>
      <c r="D631" s="58" t="s">
        <v>2040</v>
      </c>
      <c r="E631" s="47"/>
      <c r="F631" s="47">
        <v>1</v>
      </c>
      <c r="G631" s="63"/>
      <c r="H631" s="63"/>
      <c r="I631" s="63">
        <f>I632+I633+I634+I635+I636+I637+I638</f>
        <v>404210.15849999996</v>
      </c>
      <c r="J631" s="64">
        <v>3.39E-2</v>
      </c>
      <c r="K631" s="63"/>
      <c r="L631" s="63"/>
      <c r="M631" s="63">
        <f>M632+M633+M634+M635+M636+M637+M638</f>
        <v>380227.09309211798</v>
      </c>
      <c r="N631" s="64">
        <f>IFERROR(M631/'Planilha Detalhada'!$M$698,0)</f>
        <v>3.3881285385259731E-2</v>
      </c>
    </row>
    <row r="632" spans="1:14" ht="48" x14ac:dyDescent="0.25">
      <c r="A632" s="48" t="s">
        <v>250</v>
      </c>
      <c r="B632" s="48" t="s">
        <v>2041</v>
      </c>
      <c r="C632" s="48" t="s">
        <v>114</v>
      </c>
      <c r="D632" s="59" t="s">
        <v>2042</v>
      </c>
      <c r="E632" s="48" t="s">
        <v>1322</v>
      </c>
      <c r="F632" s="48">
        <v>1131.723</v>
      </c>
      <c r="G632" s="65">
        <v>33.47</v>
      </c>
      <c r="H632" s="65">
        <v>40.909999999999997</v>
      </c>
      <c r="I632" s="65">
        <f t="shared" ref="I632:I638" si="68">F632*H632</f>
        <v>46298.787929999991</v>
      </c>
      <c r="J632" s="66">
        <v>3.8999999999999998E-3</v>
      </c>
      <c r="K632" s="67">
        <f>ROUND(H632*'Leia-me'!$B$35/(1+'Leia-me'!$B$33),2)</f>
        <v>31.48</v>
      </c>
      <c r="L632" s="65">
        <f>K632*(1+'Leia-me'!$B$33)</f>
        <v>38.478003999999999</v>
      </c>
      <c r="M632" s="65">
        <f t="shared" ref="M632:M638" si="69">F632*L632</f>
        <v>43546.442120891996</v>
      </c>
      <c r="N632" s="66">
        <f>IFERROR(M632/'Planilha Detalhada'!$M$698,0)</f>
        <v>3.8803374609951533E-3</v>
      </c>
    </row>
    <row r="633" spans="1:14" ht="60" x14ac:dyDescent="0.25">
      <c r="A633" s="48" t="s">
        <v>242</v>
      </c>
      <c r="B633" s="48" t="s">
        <v>2043</v>
      </c>
      <c r="C633" s="48" t="s">
        <v>114</v>
      </c>
      <c r="D633" s="59" t="s">
        <v>2044</v>
      </c>
      <c r="E633" s="48" t="s">
        <v>1322</v>
      </c>
      <c r="F633" s="48">
        <v>1131.723</v>
      </c>
      <c r="G633" s="65">
        <v>36.380000000000003</v>
      </c>
      <c r="H633" s="65">
        <v>44.46</v>
      </c>
      <c r="I633" s="65">
        <f t="shared" si="68"/>
        <v>50316.404580000002</v>
      </c>
      <c r="J633" s="66">
        <v>4.1999999999999997E-3</v>
      </c>
      <c r="K633" s="67">
        <f>ROUND(H633*'Leia-me'!$B$35/(1+'Leia-me'!$B$33),2)</f>
        <v>34.22</v>
      </c>
      <c r="L633" s="65">
        <f>K633*(1+'Leia-me'!$B$33)</f>
        <v>41.827105999999993</v>
      </c>
      <c r="M633" s="65">
        <f t="shared" si="69"/>
        <v>47336.697883637993</v>
      </c>
      <c r="N633" s="66">
        <f>IFERROR(M633/'Planilha Detalhada'!$M$698,0)</f>
        <v>4.2180796669394581E-3</v>
      </c>
    </row>
    <row r="634" spans="1:14" ht="24" x14ac:dyDescent="0.25">
      <c r="A634" s="48" t="s">
        <v>386</v>
      </c>
      <c r="B634" s="48" t="s">
        <v>2045</v>
      </c>
      <c r="C634" s="48" t="s">
        <v>174</v>
      </c>
      <c r="D634" s="59" t="s">
        <v>387</v>
      </c>
      <c r="E634" s="48" t="s">
        <v>1322</v>
      </c>
      <c r="F634" s="48">
        <v>38.488</v>
      </c>
      <c r="G634" s="65">
        <v>325.49</v>
      </c>
      <c r="H634" s="65">
        <v>397.84</v>
      </c>
      <c r="I634" s="65">
        <f t="shared" si="68"/>
        <v>15312.065919999999</v>
      </c>
      <c r="J634" s="66">
        <v>1.2999999999999999E-3</v>
      </c>
      <c r="K634" s="67">
        <f>ROUND(H634*'Leia-me'!$B$35/(1+'Leia-me'!$B$33),2)</f>
        <v>306.17</v>
      </c>
      <c r="L634" s="65">
        <f>K634*(1+'Leia-me'!$B$33)</f>
        <v>374.23159099999998</v>
      </c>
      <c r="M634" s="65">
        <f t="shared" si="69"/>
        <v>14403.425474407999</v>
      </c>
      <c r="N634" s="66">
        <f>IFERROR(M634/'Planilha Detalhada'!$M$698,0)</f>
        <v>1.2834607998475998E-3</v>
      </c>
    </row>
    <row r="635" spans="1:14" ht="24" x14ac:dyDescent="0.25">
      <c r="A635" s="48" t="s">
        <v>127</v>
      </c>
      <c r="B635" s="48" t="s">
        <v>2046</v>
      </c>
      <c r="C635" s="48" t="s">
        <v>114</v>
      </c>
      <c r="D635" s="59" t="s">
        <v>128</v>
      </c>
      <c r="E635" s="48" t="s">
        <v>1322</v>
      </c>
      <c r="F635" s="48">
        <v>1170.211</v>
      </c>
      <c r="G635" s="65">
        <v>177.72</v>
      </c>
      <c r="H635" s="65">
        <v>217.22</v>
      </c>
      <c r="I635" s="65">
        <f t="shared" si="68"/>
        <v>254193.23342</v>
      </c>
      <c r="J635" s="66">
        <v>2.1299999999999999E-2</v>
      </c>
      <c r="K635" s="67">
        <f>ROUND(H635*'Leia-me'!$B$35/(1+'Leia-me'!$B$33),2)</f>
        <v>167.17</v>
      </c>
      <c r="L635" s="65">
        <f>K635*(1+'Leia-me'!$B$33)</f>
        <v>204.33189099999998</v>
      </c>
      <c r="M635" s="65">
        <f t="shared" si="69"/>
        <v>239111.42649900098</v>
      </c>
      <c r="N635" s="66">
        <f>IFERROR(M635/'Planilha Detalhada'!$M$698,0)</f>
        <v>2.1306747013228947E-2</v>
      </c>
    </row>
    <row r="636" spans="1:14" ht="48" x14ac:dyDescent="0.25">
      <c r="A636" s="48" t="s">
        <v>504</v>
      </c>
      <c r="B636" s="48" t="s">
        <v>2047</v>
      </c>
      <c r="C636" s="48" t="s">
        <v>120</v>
      </c>
      <c r="D636" s="59" t="s">
        <v>2048</v>
      </c>
      <c r="E636" s="48" t="s">
        <v>1371</v>
      </c>
      <c r="F636" s="48">
        <v>69.575000000000003</v>
      </c>
      <c r="G636" s="65">
        <v>108.08</v>
      </c>
      <c r="H636" s="65">
        <v>132.1</v>
      </c>
      <c r="I636" s="65">
        <f t="shared" si="68"/>
        <v>9190.8575000000001</v>
      </c>
      <c r="J636" s="66">
        <v>8.0000000000000004E-4</v>
      </c>
      <c r="K636" s="67">
        <f>ROUND(H636*'Leia-me'!$B$35/(1+'Leia-me'!$B$33),2)</f>
        <v>101.66</v>
      </c>
      <c r="L636" s="65">
        <f>K636*(1+'Leia-me'!$B$33)</f>
        <v>124.25901799999998</v>
      </c>
      <c r="M636" s="65">
        <f t="shared" si="69"/>
        <v>8645.3211773499988</v>
      </c>
      <c r="N636" s="66">
        <f>IFERROR(M636/'Planilha Detalhada'!$M$698,0)</f>
        <v>7.7036749715796897E-4</v>
      </c>
    </row>
    <row r="637" spans="1:14" ht="24" x14ac:dyDescent="0.25">
      <c r="A637" s="48" t="s">
        <v>482</v>
      </c>
      <c r="B637" s="48" t="s">
        <v>2049</v>
      </c>
      <c r="C637" s="48" t="s">
        <v>114</v>
      </c>
      <c r="D637" s="59" t="s">
        <v>483</v>
      </c>
      <c r="E637" s="48" t="s">
        <v>1371</v>
      </c>
      <c r="F637" s="48">
        <v>166.459</v>
      </c>
      <c r="G637" s="65">
        <v>51.13</v>
      </c>
      <c r="H637" s="65">
        <v>62.49</v>
      </c>
      <c r="I637" s="65">
        <f t="shared" si="68"/>
        <v>10402.02291</v>
      </c>
      <c r="J637" s="66">
        <v>8.9999999999999998E-4</v>
      </c>
      <c r="K637" s="67">
        <f>ROUND(H637*'Leia-me'!$B$35/(1+'Leia-me'!$B$33),2)</f>
        <v>48.09</v>
      </c>
      <c r="L637" s="65">
        <f>K637*(1+'Leia-me'!$B$33)</f>
        <v>58.780407000000004</v>
      </c>
      <c r="M637" s="65">
        <f t="shared" si="69"/>
        <v>9784.5277688130009</v>
      </c>
      <c r="N637" s="66">
        <f>IFERROR(M637/'Planilha Detalhada'!$M$698,0)</f>
        <v>8.7187994679494376E-4</v>
      </c>
    </row>
    <row r="638" spans="1:14" ht="36" x14ac:dyDescent="0.25">
      <c r="A638" s="48" t="s">
        <v>351</v>
      </c>
      <c r="B638" s="48"/>
      <c r="C638" s="48"/>
      <c r="D638" s="59" t="s">
        <v>352</v>
      </c>
      <c r="E638" s="48" t="s">
        <v>1371</v>
      </c>
      <c r="F638" s="48">
        <v>43.436</v>
      </c>
      <c r="G638" s="65">
        <v>348.4</v>
      </c>
      <c r="H638" s="65">
        <v>425.84</v>
      </c>
      <c r="I638" s="65">
        <f t="shared" si="68"/>
        <v>18496.786239999998</v>
      </c>
      <c r="J638" s="66">
        <v>1.6000000000000001E-3</v>
      </c>
      <c r="K638" s="67">
        <f>ROUND(H638*'Leia-me'!$B$35/(1+'Leia-me'!$B$33),2)</f>
        <v>327.72</v>
      </c>
      <c r="L638" s="65">
        <f>K638*(1+'Leia-me'!$B$33)</f>
        <v>400.57215600000001</v>
      </c>
      <c r="M638" s="65">
        <f t="shared" si="69"/>
        <v>17399.252168015999</v>
      </c>
      <c r="N638" s="66">
        <f>IFERROR(M638/'Planilha Detalhada'!$M$698,0)</f>
        <v>1.5504130002956635E-3</v>
      </c>
    </row>
    <row r="639" spans="1:14" x14ac:dyDescent="0.25">
      <c r="A639" s="47" t="s">
        <v>2050</v>
      </c>
      <c r="B639" s="47"/>
      <c r="C639" s="47"/>
      <c r="D639" s="58" t="s">
        <v>2051</v>
      </c>
      <c r="E639" s="47"/>
      <c r="F639" s="47">
        <v>1</v>
      </c>
      <c r="G639" s="63"/>
      <c r="H639" s="63"/>
      <c r="I639" s="63">
        <f>I640+I641+I642+I643+I644</f>
        <v>201332.47945000001</v>
      </c>
      <c r="J639" s="64">
        <v>1.6899999999999998E-2</v>
      </c>
      <c r="K639" s="63"/>
      <c r="L639" s="63"/>
      <c r="M639" s="63">
        <f>M640+M641+M642+M643+M644</f>
        <v>189378.95656684297</v>
      </c>
      <c r="N639" s="64">
        <f>IFERROR(M639/'Planilha Detalhada'!$M$698,0)</f>
        <v>1.6875184830265125E-2</v>
      </c>
    </row>
    <row r="640" spans="1:14" ht="96" x14ac:dyDescent="0.25">
      <c r="A640" s="48" t="s">
        <v>380</v>
      </c>
      <c r="B640" s="48" t="s">
        <v>2052</v>
      </c>
      <c r="C640" s="48" t="s">
        <v>120</v>
      </c>
      <c r="D640" s="59" t="s">
        <v>2053</v>
      </c>
      <c r="E640" s="48" t="s">
        <v>1322</v>
      </c>
      <c r="F640" s="48">
        <v>100.75</v>
      </c>
      <c r="G640" s="65">
        <v>137.86000000000001</v>
      </c>
      <c r="H640" s="65">
        <v>168.5</v>
      </c>
      <c r="I640" s="65">
        <f>F640*H640</f>
        <v>16976.375</v>
      </c>
      <c r="J640" s="66">
        <v>1.4E-3</v>
      </c>
      <c r="K640" s="67">
        <f>ROUND(H640*'Leia-me'!$B$35/(1+'Leia-me'!$B$33),2)</f>
        <v>129.66999999999999</v>
      </c>
      <c r="L640" s="65">
        <f>K640*(1+'Leia-me'!$B$33)</f>
        <v>158.49564099999998</v>
      </c>
      <c r="M640" s="65">
        <f>F640*L640</f>
        <v>15968.435830749997</v>
      </c>
      <c r="N640" s="66">
        <f>IFERROR(M640/'Planilha Detalhada'!$M$698,0)</f>
        <v>1.4229157820870267E-3</v>
      </c>
    </row>
    <row r="641" spans="1:14" ht="24" x14ac:dyDescent="0.25">
      <c r="A641" s="48" t="s">
        <v>345</v>
      </c>
      <c r="B641" s="48" t="s">
        <v>2054</v>
      </c>
      <c r="C641" s="48" t="s">
        <v>114</v>
      </c>
      <c r="D641" s="59" t="s">
        <v>346</v>
      </c>
      <c r="E641" s="48" t="s">
        <v>1322</v>
      </c>
      <c r="F641" s="48">
        <v>400.49700000000001</v>
      </c>
      <c r="G641" s="65">
        <v>38.69</v>
      </c>
      <c r="H641" s="65">
        <v>47.29</v>
      </c>
      <c r="I641" s="65">
        <f>F641*H641</f>
        <v>18939.503130000001</v>
      </c>
      <c r="J641" s="66">
        <v>1.6000000000000001E-3</v>
      </c>
      <c r="K641" s="67">
        <f>ROUND(H641*'Leia-me'!$B$35/(1+'Leia-me'!$B$33),2)</f>
        <v>36.39</v>
      </c>
      <c r="L641" s="65">
        <f>K641*(1+'Leia-me'!$B$33)</f>
        <v>44.479497000000002</v>
      </c>
      <c r="M641" s="65">
        <f>F641*L641</f>
        <v>17813.905110009</v>
      </c>
      <c r="N641" s="66">
        <f>IFERROR(M641/'Planilha Detalhada'!$M$698,0)</f>
        <v>1.587361905091616E-3</v>
      </c>
    </row>
    <row r="642" spans="1:14" ht="36" x14ac:dyDescent="0.25">
      <c r="A642" s="48" t="s">
        <v>166</v>
      </c>
      <c r="B642" s="48" t="s">
        <v>2055</v>
      </c>
      <c r="C642" s="48" t="s">
        <v>114</v>
      </c>
      <c r="D642" s="59" t="s">
        <v>167</v>
      </c>
      <c r="E642" s="48" t="s">
        <v>1322</v>
      </c>
      <c r="F642" s="48">
        <v>359.84500000000003</v>
      </c>
      <c r="G642" s="65">
        <v>283.39999999999998</v>
      </c>
      <c r="H642" s="65">
        <v>346.39</v>
      </c>
      <c r="I642" s="65">
        <f>F642*H642</f>
        <v>124646.70955</v>
      </c>
      <c r="J642" s="66">
        <v>1.04E-2</v>
      </c>
      <c r="K642" s="67">
        <f>ROUND(H642*'Leia-me'!$B$35/(1+'Leia-me'!$B$33),2)</f>
        <v>266.57</v>
      </c>
      <c r="L642" s="65">
        <f>K642*(1+'Leia-me'!$B$33)</f>
        <v>325.82851099999999</v>
      </c>
      <c r="M642" s="65">
        <f>F642*L642</f>
        <v>117247.760540795</v>
      </c>
      <c r="N642" s="66">
        <f>IFERROR(M642/'Planilha Detalhada'!$M$698,0)</f>
        <v>1.0447716398533568E-2</v>
      </c>
    </row>
    <row r="643" spans="1:14" ht="24" x14ac:dyDescent="0.25">
      <c r="A643" s="48" t="s">
        <v>491</v>
      </c>
      <c r="B643" s="48" t="s">
        <v>2056</v>
      </c>
      <c r="C643" s="48" t="s">
        <v>114</v>
      </c>
      <c r="D643" s="59" t="s">
        <v>492</v>
      </c>
      <c r="E643" s="48" t="s">
        <v>1322</v>
      </c>
      <c r="F643" s="48">
        <v>67.165999999999997</v>
      </c>
      <c r="G643" s="65">
        <v>120.39</v>
      </c>
      <c r="H643" s="65">
        <v>147.15</v>
      </c>
      <c r="I643" s="65">
        <f>F643*H643</f>
        <v>9883.4768999999997</v>
      </c>
      <c r="J643" s="66">
        <v>8.0000000000000004E-4</v>
      </c>
      <c r="K643" s="67">
        <f>ROUND(H643*'Leia-me'!$B$35/(1+'Leia-me'!$B$33),2)</f>
        <v>113.24</v>
      </c>
      <c r="L643" s="65">
        <f>K643*(1+'Leia-me'!$B$33)</f>
        <v>138.413252</v>
      </c>
      <c r="M643" s="65">
        <f>F643*L643</f>
        <v>9296.664483831999</v>
      </c>
      <c r="N643" s="66">
        <f>IFERROR(M643/'Planilha Detalhada'!$M$698,0)</f>
        <v>8.2840741291260143E-4</v>
      </c>
    </row>
    <row r="644" spans="1:14" ht="24" x14ac:dyDescent="0.25">
      <c r="A644" s="48" t="s">
        <v>288</v>
      </c>
      <c r="B644" s="48" t="s">
        <v>2057</v>
      </c>
      <c r="C644" s="48" t="s">
        <v>114</v>
      </c>
      <c r="D644" s="59" t="s">
        <v>289</v>
      </c>
      <c r="E644" s="48" t="s">
        <v>1322</v>
      </c>
      <c r="F644" s="48">
        <v>292.67899999999997</v>
      </c>
      <c r="G644" s="65">
        <v>86.34</v>
      </c>
      <c r="H644" s="65">
        <v>105.53</v>
      </c>
      <c r="I644" s="65">
        <f>F644*H644</f>
        <v>30886.414869999997</v>
      </c>
      <c r="J644" s="66">
        <v>2.5999999999999999E-3</v>
      </c>
      <c r="K644" s="67">
        <f>ROUND(H644*'Leia-me'!$B$35/(1+'Leia-me'!$B$33),2)</f>
        <v>81.209999999999994</v>
      </c>
      <c r="L644" s="65">
        <f>K644*(1+'Leia-me'!$B$33)</f>
        <v>99.262982999999991</v>
      </c>
      <c r="M644" s="65">
        <f>F644*L644</f>
        <v>29052.190601456994</v>
      </c>
      <c r="N644" s="66">
        <f>IFERROR(M644/'Planilha Detalhada'!$M$698,0)</f>
        <v>2.5887833316403141E-3</v>
      </c>
    </row>
    <row r="645" spans="1:14" x14ac:dyDescent="0.25">
      <c r="A645" s="46" t="s">
        <v>63</v>
      </c>
      <c r="B645" s="46"/>
      <c r="C645" s="46"/>
      <c r="D645" s="57" t="s">
        <v>64</v>
      </c>
      <c r="E645" s="46"/>
      <c r="F645" s="46">
        <v>1</v>
      </c>
      <c r="G645" s="61"/>
      <c r="H645" s="61"/>
      <c r="I645" s="61">
        <f>I646+I670+I674+I679</f>
        <v>63262.131000000001</v>
      </c>
      <c r="J645" s="62">
        <v>5.3E-3</v>
      </c>
      <c r="K645" s="61"/>
      <c r="L645" s="61"/>
      <c r="M645" s="61">
        <f>M646+M670+M674+M679</f>
        <v>59507.015458000002</v>
      </c>
      <c r="N645" s="62">
        <f>IFERROR(M645/'Planilha Detalhada'!$M$698,0)</f>
        <v>5.3025526318007544E-3</v>
      </c>
    </row>
    <row r="646" spans="1:14" x14ac:dyDescent="0.25">
      <c r="A646" s="47" t="s">
        <v>2058</v>
      </c>
      <c r="B646" s="47"/>
      <c r="C646" s="47"/>
      <c r="D646" s="58" t="s">
        <v>2059</v>
      </c>
      <c r="E646" s="47"/>
      <c r="F646" s="47">
        <v>1</v>
      </c>
      <c r="G646" s="63"/>
      <c r="H646" s="63"/>
      <c r="I646" s="63">
        <f>I647+I648+I649+I650+I651+I652+I653+I654+I655+I656+I657+I658+I659+I660+I661+I662+I663+I664+I665+I666+I667+I668+I669</f>
        <v>45542.085999999996</v>
      </c>
      <c r="J646" s="64">
        <v>3.8E-3</v>
      </c>
      <c r="K646" s="63"/>
      <c r="L646" s="63"/>
      <c r="M646" s="63">
        <f>M647+M648+M649+M650+M651+M652+M653+M654+M655+M656+M657+M658+M659+M660+M661+M662+M663+M664+M665+M666+M667+M668+M669</f>
        <v>42838.809821499999</v>
      </c>
      <c r="N646" s="64">
        <f>IFERROR(M646/'Planilha Detalhada'!$M$698,0)</f>
        <v>3.8172817442429564E-3</v>
      </c>
    </row>
    <row r="647" spans="1:14" ht="48" x14ac:dyDescent="0.25">
      <c r="A647" s="48" t="s">
        <v>612</v>
      </c>
      <c r="B647" s="48" t="s">
        <v>2060</v>
      </c>
      <c r="C647" s="48" t="s">
        <v>120</v>
      </c>
      <c r="D647" s="59" t="s">
        <v>613</v>
      </c>
      <c r="E647" s="48" t="s">
        <v>1360</v>
      </c>
      <c r="F647" s="48">
        <v>2</v>
      </c>
      <c r="G647" s="65">
        <v>2129.29</v>
      </c>
      <c r="H647" s="65">
        <v>2602.63</v>
      </c>
      <c r="I647" s="65">
        <f t="shared" ref="I647:I669" si="70">F647*H647</f>
        <v>5205.26</v>
      </c>
      <c r="J647" s="66">
        <v>4.0000000000000002E-4</v>
      </c>
      <c r="K647" s="67">
        <f>ROUND(H647*'Leia-me'!$B$35/(1+'Leia-me'!$B$33),2)</f>
        <v>2002.92</v>
      </c>
      <c r="L647" s="65">
        <f>K647*(1+'Leia-me'!$B$33)</f>
        <v>2448.169116</v>
      </c>
      <c r="M647" s="65">
        <f t="shared" ref="M647:M669" si="71">F647*L647</f>
        <v>4896.3382320000001</v>
      </c>
      <c r="N647" s="66">
        <f>IFERROR(M647/'Planilha Detalhada'!$M$698,0)</f>
        <v>4.3630303046542432E-4</v>
      </c>
    </row>
    <row r="648" spans="1:14" ht="24" x14ac:dyDescent="0.25">
      <c r="A648" s="48" t="s">
        <v>941</v>
      </c>
      <c r="B648" s="48" t="s">
        <v>2061</v>
      </c>
      <c r="C648" s="48" t="s">
        <v>120</v>
      </c>
      <c r="D648" s="59" t="s">
        <v>942</v>
      </c>
      <c r="E648" s="48" t="s">
        <v>1360</v>
      </c>
      <c r="F648" s="48">
        <v>1</v>
      </c>
      <c r="G648" s="65">
        <v>493.8</v>
      </c>
      <c r="H648" s="65">
        <v>603.57000000000005</v>
      </c>
      <c r="I648" s="65">
        <f t="shared" si="70"/>
        <v>603.57000000000005</v>
      </c>
      <c r="J648" s="66">
        <v>1E-4</v>
      </c>
      <c r="K648" s="67">
        <f>ROUND(H648*'Leia-me'!$B$35/(1+'Leia-me'!$B$33),2)</f>
        <v>464.49</v>
      </c>
      <c r="L648" s="65">
        <f>K648*(1+'Leia-me'!$B$33)</f>
        <v>567.746127</v>
      </c>
      <c r="M648" s="65">
        <f t="shared" si="71"/>
        <v>567.746127</v>
      </c>
      <c r="N648" s="66">
        <f>IFERROR(M648/'Planilha Detalhada'!$M$698,0)</f>
        <v>5.0590736180397853E-5</v>
      </c>
    </row>
    <row r="649" spans="1:14" ht="24" x14ac:dyDescent="0.25">
      <c r="A649" s="48" t="s">
        <v>810</v>
      </c>
      <c r="B649" s="48" t="s">
        <v>2062</v>
      </c>
      <c r="C649" s="48" t="s">
        <v>120</v>
      </c>
      <c r="D649" s="59" t="s">
        <v>811</v>
      </c>
      <c r="E649" s="48" t="s">
        <v>1360</v>
      </c>
      <c r="F649" s="48">
        <v>1</v>
      </c>
      <c r="G649" s="65">
        <v>1195</v>
      </c>
      <c r="H649" s="65">
        <v>1460.64</v>
      </c>
      <c r="I649" s="65">
        <f t="shared" si="70"/>
        <v>1460.64</v>
      </c>
      <c r="J649" s="66">
        <v>1E-4</v>
      </c>
      <c r="K649" s="67">
        <f>ROUND(H649*'Leia-me'!$B$35/(1+'Leia-me'!$B$33),2)</f>
        <v>1124.07</v>
      </c>
      <c r="L649" s="65">
        <f>K649*(1+'Leia-me'!$B$33)</f>
        <v>1373.9507609999998</v>
      </c>
      <c r="M649" s="65">
        <f t="shared" si="71"/>
        <v>1373.9507609999998</v>
      </c>
      <c r="N649" s="66">
        <f>IFERROR(M649/'Planilha Detalhada'!$M$698,0)</f>
        <v>1.2243003900686735E-4</v>
      </c>
    </row>
    <row r="650" spans="1:14" ht="24" x14ac:dyDescent="0.25">
      <c r="A650" s="48" t="s">
        <v>1068</v>
      </c>
      <c r="B650" s="48" t="s">
        <v>2063</v>
      </c>
      <c r="C650" s="48" t="s">
        <v>174</v>
      </c>
      <c r="D650" s="59" t="s">
        <v>1069</v>
      </c>
      <c r="E650" s="48" t="s">
        <v>1360</v>
      </c>
      <c r="F650" s="48">
        <v>1</v>
      </c>
      <c r="G650" s="65">
        <v>173.47</v>
      </c>
      <c r="H650" s="65">
        <v>212.03</v>
      </c>
      <c r="I650" s="65">
        <f t="shared" si="70"/>
        <v>212.03</v>
      </c>
      <c r="J650" s="66">
        <v>0</v>
      </c>
      <c r="K650" s="67">
        <f>ROUND(H650*'Leia-me'!$B$35/(1+'Leia-me'!$B$33),2)</f>
        <v>163.16999999999999</v>
      </c>
      <c r="L650" s="65">
        <f>K650*(1+'Leia-me'!$B$33)</f>
        <v>199.44269099999997</v>
      </c>
      <c r="M650" s="65">
        <f t="shared" si="71"/>
        <v>199.44269099999997</v>
      </c>
      <c r="N650" s="66">
        <f>IFERROR(M650/'Planilha Detalhada'!$M$698,0)</f>
        <v>1.7771944331536775E-5</v>
      </c>
    </row>
    <row r="651" spans="1:14" ht="24" x14ac:dyDescent="0.25">
      <c r="A651" s="48" t="s">
        <v>1060</v>
      </c>
      <c r="B651" s="48" t="s">
        <v>2064</v>
      </c>
      <c r="C651" s="48" t="s">
        <v>114</v>
      </c>
      <c r="D651" s="59" t="s">
        <v>1061</v>
      </c>
      <c r="E651" s="48" t="s">
        <v>1360</v>
      </c>
      <c r="F651" s="48">
        <v>1</v>
      </c>
      <c r="G651" s="65">
        <v>188.17</v>
      </c>
      <c r="H651" s="65">
        <v>230</v>
      </c>
      <c r="I651" s="65">
        <f t="shared" si="70"/>
        <v>230</v>
      </c>
      <c r="J651" s="66">
        <v>0</v>
      </c>
      <c r="K651" s="67">
        <f>ROUND(H651*'Leia-me'!$B$35/(1+'Leia-me'!$B$33),2)</f>
        <v>177</v>
      </c>
      <c r="L651" s="65">
        <f>K651*(1+'Leia-me'!$B$33)</f>
        <v>216.34709999999998</v>
      </c>
      <c r="M651" s="65">
        <f t="shared" si="71"/>
        <v>216.34709999999998</v>
      </c>
      <c r="N651" s="66">
        <f>IFERROR(M651/'Planilha Detalhada'!$M$698,0)</f>
        <v>1.9278262834356863E-5</v>
      </c>
    </row>
    <row r="652" spans="1:14" ht="24" x14ac:dyDescent="0.25">
      <c r="A652" s="48" t="s">
        <v>977</v>
      </c>
      <c r="B652" s="48" t="s">
        <v>2065</v>
      </c>
      <c r="C652" s="48" t="s">
        <v>174</v>
      </c>
      <c r="D652" s="59" t="s">
        <v>978</v>
      </c>
      <c r="E652" s="48" t="s">
        <v>1360</v>
      </c>
      <c r="F652" s="48">
        <v>2</v>
      </c>
      <c r="G652" s="65">
        <v>207.45</v>
      </c>
      <c r="H652" s="65">
        <v>253.56</v>
      </c>
      <c r="I652" s="65">
        <f t="shared" si="70"/>
        <v>507.12</v>
      </c>
      <c r="J652" s="66">
        <v>0</v>
      </c>
      <c r="K652" s="67">
        <f>ROUND(H652*'Leia-me'!$B$35/(1+'Leia-me'!$B$33),2)</f>
        <v>195.13</v>
      </c>
      <c r="L652" s="65">
        <f>K652*(1+'Leia-me'!$B$33)</f>
        <v>238.50739899999999</v>
      </c>
      <c r="M652" s="65">
        <f t="shared" si="71"/>
        <v>477.01479799999998</v>
      </c>
      <c r="N652" s="66">
        <f>IFERROR(M652/'Planilha Detalhada'!$M$698,0)</f>
        <v>4.2505846631277462E-5</v>
      </c>
    </row>
    <row r="653" spans="1:14" ht="24" x14ac:dyDescent="0.25">
      <c r="A653" s="48" t="s">
        <v>835</v>
      </c>
      <c r="B653" s="48" t="s">
        <v>2066</v>
      </c>
      <c r="C653" s="48" t="s">
        <v>114</v>
      </c>
      <c r="D653" s="59" t="s">
        <v>836</v>
      </c>
      <c r="E653" s="48" t="s">
        <v>1360</v>
      </c>
      <c r="F653" s="48">
        <v>2</v>
      </c>
      <c r="G653" s="65">
        <v>456.66</v>
      </c>
      <c r="H653" s="65">
        <v>558.16999999999996</v>
      </c>
      <c r="I653" s="65">
        <f t="shared" si="70"/>
        <v>1116.3399999999999</v>
      </c>
      <c r="J653" s="66">
        <v>1E-4</v>
      </c>
      <c r="K653" s="67">
        <f>ROUND(H653*'Leia-me'!$B$35/(1+'Leia-me'!$B$33),2)</f>
        <v>429.55</v>
      </c>
      <c r="L653" s="65">
        <f>K653*(1+'Leia-me'!$B$33)</f>
        <v>525.03896499999996</v>
      </c>
      <c r="M653" s="65">
        <f t="shared" si="71"/>
        <v>1050.0779299999999</v>
      </c>
      <c r="N653" s="66">
        <f>IFERROR(M653/'Planilha Detalhada'!$M$698,0)</f>
        <v>9.3570370627095949E-5</v>
      </c>
    </row>
    <row r="654" spans="1:14" ht="24" x14ac:dyDescent="0.25">
      <c r="A654" s="48" t="s">
        <v>870</v>
      </c>
      <c r="B654" s="48" t="s">
        <v>2067</v>
      </c>
      <c r="C654" s="48" t="s">
        <v>114</v>
      </c>
      <c r="D654" s="59" t="s">
        <v>871</v>
      </c>
      <c r="E654" s="48" t="s">
        <v>1360</v>
      </c>
      <c r="F654" s="48">
        <v>1</v>
      </c>
      <c r="G654" s="65">
        <v>715.99</v>
      </c>
      <c r="H654" s="65">
        <v>875.15</v>
      </c>
      <c r="I654" s="65">
        <f t="shared" si="70"/>
        <v>875.15</v>
      </c>
      <c r="J654" s="66">
        <v>1E-4</v>
      </c>
      <c r="K654" s="67">
        <f>ROUND(H654*'Leia-me'!$B$35/(1+'Leia-me'!$B$33),2)</f>
        <v>673.49</v>
      </c>
      <c r="L654" s="65">
        <f>K654*(1+'Leia-me'!$B$33)</f>
        <v>823.20682699999998</v>
      </c>
      <c r="M654" s="65">
        <f t="shared" si="71"/>
        <v>823.20682699999998</v>
      </c>
      <c r="N654" s="66">
        <f>IFERROR(M654/'Planilha Detalhada'!$M$698,0)</f>
        <v>7.3354334668423754E-5</v>
      </c>
    </row>
    <row r="655" spans="1:14" ht="24" x14ac:dyDescent="0.25">
      <c r="A655" s="48" t="s">
        <v>772</v>
      </c>
      <c r="B655" s="48" t="s">
        <v>2068</v>
      </c>
      <c r="C655" s="48" t="s">
        <v>114</v>
      </c>
      <c r="D655" s="59" t="s">
        <v>773</v>
      </c>
      <c r="E655" s="48" t="s">
        <v>1360</v>
      </c>
      <c r="F655" s="48">
        <v>6</v>
      </c>
      <c r="G655" s="65">
        <v>243.47</v>
      </c>
      <c r="H655" s="65">
        <v>297.58999999999997</v>
      </c>
      <c r="I655" s="65">
        <f t="shared" si="70"/>
        <v>1785.54</v>
      </c>
      <c r="J655" s="66">
        <v>1E-4</v>
      </c>
      <c r="K655" s="67">
        <f>ROUND(H655*'Leia-me'!$B$35/(1+'Leia-me'!$B$33),2)</f>
        <v>229.02</v>
      </c>
      <c r="L655" s="65">
        <f>K655*(1+'Leia-me'!$B$33)</f>
        <v>279.93114600000001</v>
      </c>
      <c r="M655" s="65">
        <f t="shared" si="71"/>
        <v>1679.5868760000001</v>
      </c>
      <c r="N655" s="66">
        <f>IFERROR(M655/'Planilha Detalhada'!$M$698,0)</f>
        <v>1.4966466963811558E-4</v>
      </c>
    </row>
    <row r="656" spans="1:14" ht="36" x14ac:dyDescent="0.25">
      <c r="A656" s="48" t="s">
        <v>680</v>
      </c>
      <c r="B656" s="48" t="s">
        <v>2069</v>
      </c>
      <c r="C656" s="48" t="s">
        <v>114</v>
      </c>
      <c r="D656" s="59" t="s">
        <v>2070</v>
      </c>
      <c r="E656" s="48" t="s">
        <v>1360</v>
      </c>
      <c r="F656" s="48">
        <v>15</v>
      </c>
      <c r="G656" s="65">
        <v>174.2</v>
      </c>
      <c r="H656" s="65">
        <v>212.92</v>
      </c>
      <c r="I656" s="65">
        <f t="shared" si="70"/>
        <v>3193.7999999999997</v>
      </c>
      <c r="J656" s="66">
        <v>2.9999999999999997E-4</v>
      </c>
      <c r="K656" s="67">
        <f>ROUND(H656*'Leia-me'!$B$35/(1+'Leia-me'!$B$33),2)</f>
        <v>163.86</v>
      </c>
      <c r="L656" s="65">
        <f>K656*(1+'Leia-me'!$B$33)</f>
        <v>200.286078</v>
      </c>
      <c r="M656" s="65">
        <f t="shared" si="71"/>
        <v>3004.29117</v>
      </c>
      <c r="N656" s="66">
        <f>IFERROR(M656/'Planilha Detalhada'!$M$698,0)</f>
        <v>2.6770645322353524E-4</v>
      </c>
    </row>
    <row r="657" spans="1:14" ht="36" x14ac:dyDescent="0.25">
      <c r="A657" s="48" t="s">
        <v>997</v>
      </c>
      <c r="B657" s="48" t="s">
        <v>2071</v>
      </c>
      <c r="C657" s="48" t="s">
        <v>114</v>
      </c>
      <c r="D657" s="59" t="s">
        <v>998</v>
      </c>
      <c r="E657" s="48" t="s">
        <v>1360</v>
      </c>
      <c r="F657" s="48">
        <v>1</v>
      </c>
      <c r="G657" s="65">
        <v>347.65</v>
      </c>
      <c r="H657" s="65">
        <v>424.93</v>
      </c>
      <c r="I657" s="65">
        <f t="shared" si="70"/>
        <v>424.93</v>
      </c>
      <c r="J657" s="66">
        <v>0</v>
      </c>
      <c r="K657" s="67">
        <f>ROUND(H657*'Leia-me'!$B$35/(1+'Leia-me'!$B$33),2)</f>
        <v>327.02</v>
      </c>
      <c r="L657" s="65">
        <f>K657*(1+'Leia-me'!$B$33)</f>
        <v>399.71654599999994</v>
      </c>
      <c r="M657" s="65">
        <f t="shared" si="71"/>
        <v>399.71654599999994</v>
      </c>
      <c r="N657" s="66">
        <f>IFERROR(M657/'Planilha Detalhada'!$M$698,0)</f>
        <v>3.5617952045714021E-5</v>
      </c>
    </row>
    <row r="658" spans="1:14" ht="36" x14ac:dyDescent="0.25">
      <c r="A658" s="48" t="s">
        <v>991</v>
      </c>
      <c r="B658" s="48" t="s">
        <v>2072</v>
      </c>
      <c r="C658" s="48" t="s">
        <v>114</v>
      </c>
      <c r="D658" s="59" t="s">
        <v>992</v>
      </c>
      <c r="E658" s="48" t="s">
        <v>1360</v>
      </c>
      <c r="F658" s="48">
        <v>3</v>
      </c>
      <c r="G658" s="65">
        <v>120.07</v>
      </c>
      <c r="H658" s="65">
        <v>146.76</v>
      </c>
      <c r="I658" s="65">
        <f t="shared" si="70"/>
        <v>440.28</v>
      </c>
      <c r="J658" s="66">
        <v>0</v>
      </c>
      <c r="K658" s="67">
        <f>ROUND(H658*'Leia-me'!$B$35/(1+'Leia-me'!$B$33),2)</f>
        <v>112.94</v>
      </c>
      <c r="L658" s="65">
        <f>K658*(1+'Leia-me'!$B$33)</f>
        <v>138.04656199999999</v>
      </c>
      <c r="M658" s="65">
        <f t="shared" si="71"/>
        <v>414.13968599999998</v>
      </c>
      <c r="N658" s="66">
        <f>IFERROR(M658/'Planilha Detalhada'!$M$698,0)</f>
        <v>3.6903169568004483E-5</v>
      </c>
    </row>
    <row r="659" spans="1:14" ht="36" x14ac:dyDescent="0.25">
      <c r="A659" s="48" t="s">
        <v>768</v>
      </c>
      <c r="B659" s="48" t="s">
        <v>2073</v>
      </c>
      <c r="C659" s="48" t="s">
        <v>114</v>
      </c>
      <c r="D659" s="59" t="s">
        <v>769</v>
      </c>
      <c r="E659" s="48" t="s">
        <v>1360</v>
      </c>
      <c r="F659" s="48">
        <v>14</v>
      </c>
      <c r="G659" s="65">
        <v>109.36</v>
      </c>
      <c r="H659" s="65">
        <v>133.66999999999999</v>
      </c>
      <c r="I659" s="65">
        <f t="shared" si="70"/>
        <v>1871.3799999999999</v>
      </c>
      <c r="J659" s="66">
        <v>2.0000000000000001E-4</v>
      </c>
      <c r="K659" s="67">
        <f>ROUND(H659*'Leia-me'!$B$35/(1+'Leia-me'!$B$33),2)</f>
        <v>102.87</v>
      </c>
      <c r="L659" s="65">
        <f>K659*(1+'Leia-me'!$B$33)</f>
        <v>125.738001</v>
      </c>
      <c r="M659" s="65">
        <f t="shared" si="71"/>
        <v>1760.3320140000001</v>
      </c>
      <c r="N659" s="66">
        <f>IFERROR(M659/'Planilha Detalhada'!$M$698,0)</f>
        <v>1.568597094281586E-4</v>
      </c>
    </row>
    <row r="660" spans="1:14" ht="36" x14ac:dyDescent="0.25">
      <c r="A660" s="48" t="s">
        <v>700</v>
      </c>
      <c r="B660" s="48" t="s">
        <v>2074</v>
      </c>
      <c r="C660" s="48" t="s">
        <v>114</v>
      </c>
      <c r="D660" s="59" t="s">
        <v>701</v>
      </c>
      <c r="E660" s="48" t="s">
        <v>1360</v>
      </c>
      <c r="F660" s="48">
        <v>10</v>
      </c>
      <c r="G660" s="65">
        <v>228.94</v>
      </c>
      <c r="H660" s="65">
        <v>279.83</v>
      </c>
      <c r="I660" s="65">
        <f t="shared" si="70"/>
        <v>2798.2999999999997</v>
      </c>
      <c r="J660" s="66">
        <v>2.0000000000000001E-4</v>
      </c>
      <c r="K660" s="67">
        <f>ROUND(H660*'Leia-me'!$B$35/(1+'Leia-me'!$B$33),2)</f>
        <v>215.35</v>
      </c>
      <c r="L660" s="65">
        <f>K660*(1+'Leia-me'!$B$33)</f>
        <v>263.22230500000001</v>
      </c>
      <c r="M660" s="65">
        <f t="shared" si="71"/>
        <v>2632.2230500000001</v>
      </c>
      <c r="N660" s="66">
        <f>IFERROR(M660/'Planilha Detalhada'!$M$698,0)</f>
        <v>2.3455219781800854E-4</v>
      </c>
    </row>
    <row r="661" spans="1:14" ht="36" x14ac:dyDescent="0.25">
      <c r="A661" s="48" t="s">
        <v>711</v>
      </c>
      <c r="B661" s="48" t="s">
        <v>2075</v>
      </c>
      <c r="C661" s="48" t="s">
        <v>114</v>
      </c>
      <c r="D661" s="59" t="s">
        <v>712</v>
      </c>
      <c r="E661" s="48" t="s">
        <v>1360</v>
      </c>
      <c r="F661" s="48">
        <v>9</v>
      </c>
      <c r="G661" s="65">
        <v>237.45</v>
      </c>
      <c r="H661" s="65">
        <v>290.23</v>
      </c>
      <c r="I661" s="65">
        <f t="shared" si="70"/>
        <v>2612.0700000000002</v>
      </c>
      <c r="J661" s="66">
        <v>2.0000000000000001E-4</v>
      </c>
      <c r="K661" s="67">
        <f>ROUND(H661*'Leia-me'!$B$35/(1+'Leia-me'!$B$33),2)</f>
        <v>223.35</v>
      </c>
      <c r="L661" s="65">
        <f>K661*(1+'Leia-me'!$B$33)</f>
        <v>273.00070499999998</v>
      </c>
      <c r="M661" s="65">
        <f t="shared" si="71"/>
        <v>2457.0063449999998</v>
      </c>
      <c r="N661" s="66">
        <f>IFERROR(M661/'Planilha Detalhada'!$M$698,0)</f>
        <v>2.18938983256963E-4</v>
      </c>
    </row>
    <row r="662" spans="1:14" ht="36" x14ac:dyDescent="0.25">
      <c r="A662" s="48" t="s">
        <v>1035</v>
      </c>
      <c r="B662" s="48" t="s">
        <v>2076</v>
      </c>
      <c r="C662" s="48" t="s">
        <v>114</v>
      </c>
      <c r="D662" s="59" t="s">
        <v>1036</v>
      </c>
      <c r="E662" s="48" t="s">
        <v>1360</v>
      </c>
      <c r="F662" s="48">
        <v>2</v>
      </c>
      <c r="G662" s="65">
        <v>122.17</v>
      </c>
      <c r="H662" s="65">
        <v>149.32</v>
      </c>
      <c r="I662" s="65">
        <f t="shared" si="70"/>
        <v>298.64</v>
      </c>
      <c r="J662" s="66">
        <v>0</v>
      </c>
      <c r="K662" s="67">
        <f>ROUND(H662*'Leia-me'!$B$35/(1+'Leia-me'!$B$33),2)</f>
        <v>114.91</v>
      </c>
      <c r="L662" s="65">
        <f>K662*(1+'Leia-me'!$B$33)</f>
        <v>140.45449299999999</v>
      </c>
      <c r="M662" s="65">
        <f t="shared" si="71"/>
        <v>280.90898599999997</v>
      </c>
      <c r="N662" s="66">
        <f>IFERROR(M662/'Planilha Detalhada'!$M$698,0)</f>
        <v>2.5031244997694317E-5</v>
      </c>
    </row>
    <row r="663" spans="1:14" ht="36" x14ac:dyDescent="0.25">
      <c r="A663" s="48" t="s">
        <v>1097</v>
      </c>
      <c r="B663" s="48" t="s">
        <v>2077</v>
      </c>
      <c r="C663" s="48" t="s">
        <v>114</v>
      </c>
      <c r="D663" s="59" t="s">
        <v>2078</v>
      </c>
      <c r="E663" s="48" t="s">
        <v>1360</v>
      </c>
      <c r="F663" s="48">
        <v>2</v>
      </c>
      <c r="G663" s="65">
        <v>67.42</v>
      </c>
      <c r="H663" s="65">
        <v>82.4</v>
      </c>
      <c r="I663" s="65">
        <f t="shared" si="70"/>
        <v>164.8</v>
      </c>
      <c r="J663" s="66">
        <v>0</v>
      </c>
      <c r="K663" s="67">
        <f>ROUND(H663*'Leia-me'!$B$35/(1+'Leia-me'!$B$33),2)</f>
        <v>63.41</v>
      </c>
      <c r="L663" s="65">
        <f>K663*(1+'Leia-me'!$B$33)</f>
        <v>77.506042999999991</v>
      </c>
      <c r="M663" s="65">
        <f t="shared" si="71"/>
        <v>155.01208599999998</v>
      </c>
      <c r="N663" s="66">
        <f>IFERROR(M663/'Planilha Detalhada'!$M$698,0)</f>
        <v>1.3812820862447104E-5</v>
      </c>
    </row>
    <row r="664" spans="1:14" ht="48" x14ac:dyDescent="0.25">
      <c r="A664" s="48" t="s">
        <v>462</v>
      </c>
      <c r="B664" s="48" t="s">
        <v>2079</v>
      </c>
      <c r="C664" s="48" t="s">
        <v>114</v>
      </c>
      <c r="D664" s="59" t="s">
        <v>2080</v>
      </c>
      <c r="E664" s="48" t="s">
        <v>1371</v>
      </c>
      <c r="F664" s="48">
        <v>81.8</v>
      </c>
      <c r="G664" s="65">
        <v>112.41</v>
      </c>
      <c r="H664" s="65">
        <v>137.38999999999999</v>
      </c>
      <c r="I664" s="65">
        <f t="shared" si="70"/>
        <v>11238.501999999999</v>
      </c>
      <c r="J664" s="66">
        <v>8.9999999999999998E-4</v>
      </c>
      <c r="K664" s="67">
        <f>ROUND(H664*'Leia-me'!$B$35/(1+'Leia-me'!$B$33),2)</f>
        <v>105.73</v>
      </c>
      <c r="L664" s="65">
        <f>K664*(1+'Leia-me'!$B$33)</f>
        <v>129.233779</v>
      </c>
      <c r="M664" s="65">
        <f t="shared" si="71"/>
        <v>10571.323122199999</v>
      </c>
      <c r="N664" s="66">
        <f>IFERROR(M664/'Planilha Detalhada'!$M$698,0)</f>
        <v>9.4198972695582991E-4</v>
      </c>
    </row>
    <row r="665" spans="1:14" ht="48" x14ac:dyDescent="0.25">
      <c r="A665" s="48" t="s">
        <v>1297</v>
      </c>
      <c r="B665" s="48" t="s">
        <v>2081</v>
      </c>
      <c r="C665" s="48" t="s">
        <v>114</v>
      </c>
      <c r="D665" s="59" t="s">
        <v>2082</v>
      </c>
      <c r="E665" s="48" t="s">
        <v>1371</v>
      </c>
      <c r="F665" s="48">
        <v>0.1</v>
      </c>
      <c r="G665" s="65">
        <v>47.83</v>
      </c>
      <c r="H665" s="65">
        <v>58.46</v>
      </c>
      <c r="I665" s="65">
        <f t="shared" si="70"/>
        <v>5.8460000000000001</v>
      </c>
      <c r="J665" s="66">
        <v>0</v>
      </c>
      <c r="K665" s="67">
        <f>ROUND(H665*'Leia-me'!$B$35/(1+'Leia-me'!$B$33),2)</f>
        <v>44.99</v>
      </c>
      <c r="L665" s="65">
        <f>K665*(1+'Leia-me'!$B$33)</f>
        <v>54.991276999999997</v>
      </c>
      <c r="M665" s="65">
        <f t="shared" si="71"/>
        <v>5.4991276999999998</v>
      </c>
      <c r="N665" s="66">
        <f>IFERROR(M665/'Planilha Detalhada'!$M$698,0)</f>
        <v>4.9001640955803133E-7</v>
      </c>
    </row>
    <row r="666" spans="1:14" ht="24" x14ac:dyDescent="0.25">
      <c r="A666" s="48" t="s">
        <v>644</v>
      </c>
      <c r="B666" s="48" t="s">
        <v>2083</v>
      </c>
      <c r="C666" s="48" t="s">
        <v>114</v>
      </c>
      <c r="D666" s="59" t="s">
        <v>645</v>
      </c>
      <c r="E666" s="48" t="s">
        <v>1360</v>
      </c>
      <c r="F666" s="48">
        <v>1</v>
      </c>
      <c r="G666" s="65">
        <v>3560.82</v>
      </c>
      <c r="H666" s="65">
        <v>4352.3900000000003</v>
      </c>
      <c r="I666" s="65">
        <f t="shared" si="70"/>
        <v>4352.3900000000003</v>
      </c>
      <c r="J666" s="66">
        <v>4.0000000000000002E-4</v>
      </c>
      <c r="K666" s="67">
        <f>ROUND(H666*'Leia-me'!$B$35/(1+'Leia-me'!$B$33),2)</f>
        <v>3349.49</v>
      </c>
      <c r="L666" s="65">
        <f>K666*(1+'Leia-me'!$B$33)</f>
        <v>4094.0816269999996</v>
      </c>
      <c r="M666" s="65">
        <f t="shared" si="71"/>
        <v>4094.0816269999996</v>
      </c>
      <c r="N666" s="66">
        <f>IFERROR(M666/'Planilha Detalhada'!$M$698,0)</f>
        <v>3.6481552870649704E-4</v>
      </c>
    </row>
    <row r="667" spans="1:14" ht="48" x14ac:dyDescent="0.25">
      <c r="A667" s="48" t="s">
        <v>646</v>
      </c>
      <c r="B667" s="48" t="s">
        <v>2084</v>
      </c>
      <c r="C667" s="48" t="s">
        <v>114</v>
      </c>
      <c r="D667" s="59" t="s">
        <v>2085</v>
      </c>
      <c r="E667" s="48" t="s">
        <v>1360</v>
      </c>
      <c r="F667" s="48">
        <v>2</v>
      </c>
      <c r="G667" s="65">
        <v>1745.45</v>
      </c>
      <c r="H667" s="65">
        <v>2133.46</v>
      </c>
      <c r="I667" s="65">
        <f t="shared" si="70"/>
        <v>4266.92</v>
      </c>
      <c r="J667" s="66">
        <v>4.0000000000000002E-4</v>
      </c>
      <c r="K667" s="67">
        <f>ROUND(H667*'Leia-me'!$B$35/(1+'Leia-me'!$B$33),2)</f>
        <v>1641.86</v>
      </c>
      <c r="L667" s="65">
        <f>K667*(1+'Leia-me'!$B$33)</f>
        <v>2006.8454779999997</v>
      </c>
      <c r="M667" s="65">
        <f t="shared" si="71"/>
        <v>4013.6909559999995</v>
      </c>
      <c r="N667" s="66">
        <f>IFERROR(M667/'Planilha Detalhada'!$M$698,0)</f>
        <v>3.5765207477081538E-4</v>
      </c>
    </row>
    <row r="668" spans="1:14" ht="48" x14ac:dyDescent="0.25">
      <c r="A668" s="48" t="s">
        <v>851</v>
      </c>
      <c r="B668" s="48" t="s">
        <v>2086</v>
      </c>
      <c r="C668" s="48" t="s">
        <v>114</v>
      </c>
      <c r="D668" s="59" t="s">
        <v>2087</v>
      </c>
      <c r="E668" s="48" t="s">
        <v>1360</v>
      </c>
      <c r="F668" s="48">
        <v>2</v>
      </c>
      <c r="G668" s="65">
        <v>410.09</v>
      </c>
      <c r="H668" s="65">
        <v>501.25</v>
      </c>
      <c r="I668" s="65">
        <f t="shared" si="70"/>
        <v>1002.5</v>
      </c>
      <c r="J668" s="66">
        <v>1E-4</v>
      </c>
      <c r="K668" s="67">
        <f>ROUND(H668*'Leia-me'!$B$35/(1+'Leia-me'!$B$33),2)</f>
        <v>385.75</v>
      </c>
      <c r="L668" s="65">
        <f>K668*(1+'Leia-me'!$B$33)</f>
        <v>471.50222499999995</v>
      </c>
      <c r="M668" s="65">
        <f t="shared" si="71"/>
        <v>943.00444999999991</v>
      </c>
      <c r="N668" s="66">
        <f>IFERROR(M668/'Planilha Detalhada'!$M$698,0)</f>
        <v>8.4029264275176956E-5</v>
      </c>
    </row>
    <row r="669" spans="1:14" ht="60" x14ac:dyDescent="0.25">
      <c r="A669" s="48" t="s">
        <v>868</v>
      </c>
      <c r="B669" s="48" t="s">
        <v>2088</v>
      </c>
      <c r="C669" s="48" t="s">
        <v>114</v>
      </c>
      <c r="D669" s="59" t="s">
        <v>2089</v>
      </c>
      <c r="E669" s="48" t="s">
        <v>1371</v>
      </c>
      <c r="F669" s="48">
        <v>81.8</v>
      </c>
      <c r="G669" s="65">
        <v>8.77</v>
      </c>
      <c r="H669" s="65">
        <v>10.71</v>
      </c>
      <c r="I669" s="65">
        <f t="shared" si="70"/>
        <v>876.07800000000009</v>
      </c>
      <c r="J669" s="66">
        <v>1E-4</v>
      </c>
      <c r="K669" s="67">
        <f>ROUND(H669*'Leia-me'!$B$35/(1+'Leia-me'!$B$33),2)</f>
        <v>8.24</v>
      </c>
      <c r="L669" s="65">
        <f>K669*(1+'Leia-me'!$B$33)</f>
        <v>10.071752</v>
      </c>
      <c r="M669" s="65">
        <f t="shared" si="71"/>
        <v>823.86931359999994</v>
      </c>
      <c r="N669" s="66">
        <f>IFERROR(M669/'Planilha Detalhada'!$M$698,0)</f>
        <v>7.3413367541057779E-5</v>
      </c>
    </row>
    <row r="670" spans="1:14" x14ac:dyDescent="0.25">
      <c r="A670" s="47" t="s">
        <v>2090</v>
      </c>
      <c r="B670" s="47"/>
      <c r="C670" s="47"/>
      <c r="D670" s="58" t="s">
        <v>2091</v>
      </c>
      <c r="E670" s="47"/>
      <c r="F670" s="47">
        <v>1</v>
      </c>
      <c r="G670" s="63"/>
      <c r="H670" s="63"/>
      <c r="I670" s="63">
        <f>I671+I672+I673</f>
        <v>8575.61</v>
      </c>
      <c r="J670" s="64">
        <v>6.9999999999999999E-4</v>
      </c>
      <c r="K670" s="63"/>
      <c r="L670" s="63"/>
      <c r="M670" s="63">
        <f>M671+M672+M673</f>
        <v>8066.5688499999997</v>
      </c>
      <c r="N670" s="64">
        <f>IFERROR(M670/'Planilha Detalhada'!$M$698,0)</f>
        <v>7.187960201996505E-4</v>
      </c>
    </row>
    <row r="671" spans="1:14" ht="24" x14ac:dyDescent="0.25">
      <c r="A671" s="48" t="s">
        <v>551</v>
      </c>
      <c r="B671" s="48" t="s">
        <v>2092</v>
      </c>
      <c r="C671" s="48" t="s">
        <v>114</v>
      </c>
      <c r="D671" s="59" t="s">
        <v>552</v>
      </c>
      <c r="E671" s="48" t="s">
        <v>1360</v>
      </c>
      <c r="F671" s="48">
        <v>19</v>
      </c>
      <c r="G671" s="65">
        <v>319.22000000000003</v>
      </c>
      <c r="H671" s="65">
        <v>390.18</v>
      </c>
      <c r="I671" s="65">
        <f>F671*H671</f>
        <v>7413.42</v>
      </c>
      <c r="J671" s="66">
        <v>5.9999999999999995E-4</v>
      </c>
      <c r="K671" s="67">
        <f>ROUND(H671*'Leia-me'!$B$35/(1+'Leia-me'!$B$33),2)</f>
        <v>300.27</v>
      </c>
      <c r="L671" s="65">
        <f>K671*(1+'Leia-me'!$B$33)</f>
        <v>367.02002099999999</v>
      </c>
      <c r="M671" s="65">
        <f>F671*L671</f>
        <v>6973.3803989999997</v>
      </c>
      <c r="N671" s="66">
        <f>IFERROR(M671/'Planilha Detalhada'!$M$698,0)</f>
        <v>6.2138415618177617E-4</v>
      </c>
    </row>
    <row r="672" spans="1:14" ht="60" x14ac:dyDescent="0.25">
      <c r="A672" s="48" t="s">
        <v>841</v>
      </c>
      <c r="B672" s="48" t="s">
        <v>2093</v>
      </c>
      <c r="C672" s="48" t="s">
        <v>120</v>
      </c>
      <c r="D672" s="59" t="s">
        <v>2094</v>
      </c>
      <c r="E672" s="48" t="s">
        <v>1360</v>
      </c>
      <c r="F672" s="48">
        <v>19</v>
      </c>
      <c r="G672" s="65">
        <v>46.26</v>
      </c>
      <c r="H672" s="65">
        <v>56.54</v>
      </c>
      <c r="I672" s="65">
        <f>F672*H672</f>
        <v>1074.26</v>
      </c>
      <c r="J672" s="66">
        <v>1E-4</v>
      </c>
      <c r="K672" s="67">
        <f>ROUND(H672*'Leia-me'!$B$35/(1+'Leia-me'!$B$33),2)</f>
        <v>43.51</v>
      </c>
      <c r="L672" s="65">
        <f>K672*(1+'Leia-me'!$B$33)</f>
        <v>53.182272999999995</v>
      </c>
      <c r="M672" s="65">
        <f>F672*L672</f>
        <v>1010.4631869999999</v>
      </c>
      <c r="N672" s="66">
        <f>IFERROR(M672/'Planilha Detalhada'!$M$698,0)</f>
        <v>9.0040379110364275E-5</v>
      </c>
    </row>
    <row r="673" spans="1:14" ht="36" x14ac:dyDescent="0.25">
      <c r="A673" s="48" t="s">
        <v>1164</v>
      </c>
      <c r="B673" s="48" t="s">
        <v>2095</v>
      </c>
      <c r="C673" s="48" t="s">
        <v>120</v>
      </c>
      <c r="D673" s="59" t="s">
        <v>1165</v>
      </c>
      <c r="E673" s="48" t="s">
        <v>1360</v>
      </c>
      <c r="F673" s="48">
        <v>3</v>
      </c>
      <c r="G673" s="65">
        <v>23.98</v>
      </c>
      <c r="H673" s="65">
        <v>29.31</v>
      </c>
      <c r="I673" s="65">
        <f>F673*H673</f>
        <v>87.929999999999993</v>
      </c>
      <c r="J673" s="66">
        <v>0</v>
      </c>
      <c r="K673" s="67">
        <f>ROUND(H673*'Leia-me'!$B$35/(1+'Leia-me'!$B$33),2)</f>
        <v>22.56</v>
      </c>
      <c r="L673" s="65">
        <f>K673*(1+'Leia-me'!$B$33)</f>
        <v>27.575087999999997</v>
      </c>
      <c r="M673" s="65">
        <f>F673*L673</f>
        <v>82.725263999999996</v>
      </c>
      <c r="N673" s="66">
        <f>IFERROR(M673/'Planilha Detalhada'!$M$698,0)</f>
        <v>7.3714849075100147E-6</v>
      </c>
    </row>
    <row r="674" spans="1:14" x14ac:dyDescent="0.25">
      <c r="A674" s="47" t="s">
        <v>2096</v>
      </c>
      <c r="B674" s="47"/>
      <c r="C674" s="47"/>
      <c r="D674" s="58" t="s">
        <v>2097</v>
      </c>
      <c r="E674" s="47"/>
      <c r="F674" s="47">
        <v>1</v>
      </c>
      <c r="G674" s="63"/>
      <c r="H674" s="63"/>
      <c r="I674" s="63">
        <f>I675+I676+I677+I678</f>
        <v>1991.19</v>
      </c>
      <c r="J674" s="64">
        <v>2.0000000000000001E-4</v>
      </c>
      <c r="K674" s="63"/>
      <c r="L674" s="63"/>
      <c r="M674" s="63">
        <f>M675+M676+M677+M678</f>
        <v>1872.93029</v>
      </c>
      <c r="N674" s="64">
        <f>IFERROR(M674/'Planilha Detalhada'!$M$698,0)</f>
        <v>1.6689311944115834E-4</v>
      </c>
    </row>
    <row r="675" spans="1:14" ht="24" x14ac:dyDescent="0.25">
      <c r="A675" s="48" t="s">
        <v>855</v>
      </c>
      <c r="B675" s="48" t="s">
        <v>2098</v>
      </c>
      <c r="C675" s="48" t="s">
        <v>114</v>
      </c>
      <c r="D675" s="59" t="s">
        <v>856</v>
      </c>
      <c r="E675" s="48" t="s">
        <v>1360</v>
      </c>
      <c r="F675" s="48">
        <v>43</v>
      </c>
      <c r="G675" s="65">
        <v>18.82</v>
      </c>
      <c r="H675" s="65">
        <v>23</v>
      </c>
      <c r="I675" s="65">
        <f>F675*H675</f>
        <v>989</v>
      </c>
      <c r="J675" s="66">
        <v>1E-4</v>
      </c>
      <c r="K675" s="67">
        <f>ROUND(H675*'Leia-me'!$B$35/(1+'Leia-me'!$B$33),2)</f>
        <v>17.7</v>
      </c>
      <c r="L675" s="65">
        <f>K675*(1+'Leia-me'!$B$33)</f>
        <v>21.634709999999998</v>
      </c>
      <c r="M675" s="65">
        <f>F675*L675</f>
        <v>930.29252999999994</v>
      </c>
      <c r="N675" s="66">
        <f>IFERROR(M675/'Planilha Detalhada'!$M$698,0)</f>
        <v>8.2896530187734523E-5</v>
      </c>
    </row>
    <row r="676" spans="1:14" ht="60" x14ac:dyDescent="0.25">
      <c r="A676" s="48" t="s">
        <v>937</v>
      </c>
      <c r="B676" s="48" t="s">
        <v>2099</v>
      </c>
      <c r="C676" s="48" t="s">
        <v>120</v>
      </c>
      <c r="D676" s="59" t="s">
        <v>2100</v>
      </c>
      <c r="E676" s="48" t="s">
        <v>1360</v>
      </c>
      <c r="F676" s="48">
        <v>17</v>
      </c>
      <c r="G676" s="65">
        <v>29.76</v>
      </c>
      <c r="H676" s="65">
        <v>36.369999999999997</v>
      </c>
      <c r="I676" s="65">
        <f>F676*H676</f>
        <v>618.29</v>
      </c>
      <c r="J676" s="66">
        <v>1E-4</v>
      </c>
      <c r="K676" s="67">
        <f>ROUND(H676*'Leia-me'!$B$35/(1+'Leia-me'!$B$33),2)</f>
        <v>27.99</v>
      </c>
      <c r="L676" s="65">
        <f>K676*(1+'Leia-me'!$B$33)</f>
        <v>34.212176999999997</v>
      </c>
      <c r="M676" s="65">
        <f>F676*L676</f>
        <v>581.60700899999995</v>
      </c>
      <c r="N676" s="66">
        <f>IFERROR(M676/'Planilha Detalhada'!$M$698,0)</f>
        <v>5.1825852002666815E-5</v>
      </c>
    </row>
    <row r="677" spans="1:14" ht="72" x14ac:dyDescent="0.25">
      <c r="A677" s="48" t="s">
        <v>1029</v>
      </c>
      <c r="B677" s="48" t="s">
        <v>2101</v>
      </c>
      <c r="C677" s="48" t="s">
        <v>120</v>
      </c>
      <c r="D677" s="59" t="s">
        <v>2102</v>
      </c>
      <c r="E677" s="48" t="s">
        <v>1360</v>
      </c>
      <c r="F677" s="48">
        <v>21</v>
      </c>
      <c r="G677" s="65">
        <v>11.99</v>
      </c>
      <c r="H677" s="65">
        <v>14.65</v>
      </c>
      <c r="I677" s="65">
        <f>F677*H677</f>
        <v>307.65000000000003</v>
      </c>
      <c r="J677" s="66">
        <v>0</v>
      </c>
      <c r="K677" s="67">
        <f>ROUND(H677*'Leia-me'!$B$35/(1+'Leia-me'!$B$33),2)</f>
        <v>11.27</v>
      </c>
      <c r="L677" s="65">
        <f>K677*(1+'Leia-me'!$B$33)</f>
        <v>13.775320999999998</v>
      </c>
      <c r="M677" s="65">
        <f>F677*L677</f>
        <v>289.28174099999995</v>
      </c>
      <c r="N677" s="66">
        <f>IFERROR(M677/'Planilha Detalhada'!$M$698,0)</f>
        <v>2.5777324661057845E-5</v>
      </c>
    </row>
    <row r="678" spans="1:14" ht="72" x14ac:dyDescent="0.25">
      <c r="A678" s="48" t="s">
        <v>1179</v>
      </c>
      <c r="B678" s="48" t="s">
        <v>2103</v>
      </c>
      <c r="C678" s="48" t="s">
        <v>120</v>
      </c>
      <c r="D678" s="59" t="s">
        <v>2104</v>
      </c>
      <c r="E678" s="48" t="s">
        <v>1360</v>
      </c>
      <c r="F678" s="48">
        <v>5</v>
      </c>
      <c r="G678" s="65">
        <v>12.48</v>
      </c>
      <c r="H678" s="65">
        <v>15.25</v>
      </c>
      <c r="I678" s="65">
        <f>F678*H678</f>
        <v>76.25</v>
      </c>
      <c r="J678" s="66">
        <v>0</v>
      </c>
      <c r="K678" s="67">
        <f>ROUND(H678*'Leia-me'!$B$35/(1+'Leia-me'!$B$33),2)</f>
        <v>11.74</v>
      </c>
      <c r="L678" s="65">
        <f>K678*(1+'Leia-me'!$B$33)</f>
        <v>14.349802</v>
      </c>
      <c r="M678" s="65">
        <f>F678*L678</f>
        <v>71.749009999999998</v>
      </c>
      <c r="N678" s="66">
        <f>IFERROR(M678/'Planilha Detalhada'!$M$698,0)</f>
        <v>6.3934125896991413E-6</v>
      </c>
    </row>
    <row r="679" spans="1:14" x14ac:dyDescent="0.25">
      <c r="A679" s="47" t="s">
        <v>2105</v>
      </c>
      <c r="B679" s="47"/>
      <c r="C679" s="47"/>
      <c r="D679" s="58" t="s">
        <v>2106</v>
      </c>
      <c r="E679" s="47"/>
      <c r="F679" s="47">
        <v>1</v>
      </c>
      <c r="G679" s="63"/>
      <c r="H679" s="63"/>
      <c r="I679" s="63">
        <f>I680+I681+I682+I683+I684+I685+I686</f>
        <v>7153.2449999999999</v>
      </c>
      <c r="J679" s="64">
        <v>5.9999999999999995E-4</v>
      </c>
      <c r="K679" s="63"/>
      <c r="L679" s="63"/>
      <c r="M679" s="63">
        <f>M680+M681+M682+M683+M684+M685+M686</f>
        <v>6728.7064965</v>
      </c>
      <c r="N679" s="64">
        <f>IFERROR(M679/'Planilha Detalhada'!$M$698,0)</f>
        <v>5.9958174791698872E-4</v>
      </c>
    </row>
    <row r="680" spans="1:14" ht="36" x14ac:dyDescent="0.25">
      <c r="A680" s="48" t="s">
        <v>1112</v>
      </c>
      <c r="B680" s="48" t="s">
        <v>2107</v>
      </c>
      <c r="C680" s="48" t="s">
        <v>120</v>
      </c>
      <c r="D680" s="59" t="s">
        <v>1113</v>
      </c>
      <c r="E680" s="48" t="s">
        <v>1360</v>
      </c>
      <c r="F680" s="48">
        <v>2</v>
      </c>
      <c r="G680" s="65">
        <v>61.97</v>
      </c>
      <c r="H680" s="65">
        <v>75.739999999999995</v>
      </c>
      <c r="I680" s="65">
        <f t="shared" ref="I680:I686" si="72">F680*H680</f>
        <v>151.47999999999999</v>
      </c>
      <c r="J680" s="66">
        <v>0</v>
      </c>
      <c r="K680" s="67">
        <f>ROUND(H680*'Leia-me'!$B$35/(1+'Leia-me'!$B$33),2)</f>
        <v>58.29</v>
      </c>
      <c r="L680" s="65">
        <f>K680*(1+'Leia-me'!$B$33)</f>
        <v>71.247866999999999</v>
      </c>
      <c r="M680" s="65">
        <f t="shared" ref="M680:M686" si="73">F680*L680</f>
        <v>142.495734</v>
      </c>
      <c r="N680" s="66">
        <f>IFERROR(M680/'Planilha Detalhada'!$M$698,0)</f>
        <v>1.2697513453273013E-5</v>
      </c>
    </row>
    <row r="681" spans="1:14" ht="36" x14ac:dyDescent="0.25">
      <c r="A681" s="48" t="s">
        <v>1071</v>
      </c>
      <c r="B681" s="48" t="s">
        <v>2108</v>
      </c>
      <c r="C681" s="48" t="s">
        <v>120</v>
      </c>
      <c r="D681" s="59" t="s">
        <v>1072</v>
      </c>
      <c r="E681" s="48" t="s">
        <v>1360</v>
      </c>
      <c r="F681" s="48">
        <v>2</v>
      </c>
      <c r="G681" s="65">
        <v>84.74</v>
      </c>
      <c r="H681" s="65">
        <v>103.57</v>
      </c>
      <c r="I681" s="65">
        <f t="shared" si="72"/>
        <v>207.14</v>
      </c>
      <c r="J681" s="66">
        <v>0</v>
      </c>
      <c r="K681" s="67">
        <f>ROUND(H681*'Leia-me'!$B$35/(1+'Leia-me'!$B$33),2)</f>
        <v>79.7</v>
      </c>
      <c r="L681" s="65">
        <f>K681*(1+'Leia-me'!$B$33)</f>
        <v>97.417310000000001</v>
      </c>
      <c r="M681" s="65">
        <f t="shared" si="73"/>
        <v>194.83462</v>
      </c>
      <c r="N681" s="66">
        <f>IFERROR(M681/'Planilha Detalhada'!$M$698,0)</f>
        <v>1.7361328224838895E-5</v>
      </c>
    </row>
    <row r="682" spans="1:14" ht="24" x14ac:dyDescent="0.25">
      <c r="A682" s="48" t="s">
        <v>730</v>
      </c>
      <c r="B682" s="48" t="s">
        <v>2109</v>
      </c>
      <c r="C682" s="48" t="s">
        <v>174</v>
      </c>
      <c r="D682" s="59" t="s">
        <v>731</v>
      </c>
      <c r="E682" s="48" t="s">
        <v>1360</v>
      </c>
      <c r="F682" s="48">
        <v>1</v>
      </c>
      <c r="G682" s="65">
        <v>1876.22</v>
      </c>
      <c r="H682" s="65">
        <v>2293.3000000000002</v>
      </c>
      <c r="I682" s="65">
        <f t="shared" si="72"/>
        <v>2293.3000000000002</v>
      </c>
      <c r="J682" s="66">
        <v>2.0000000000000001E-4</v>
      </c>
      <c r="K682" s="67">
        <f>ROUND(H682*'Leia-me'!$B$35/(1+'Leia-me'!$B$33),2)</f>
        <v>1764.86</v>
      </c>
      <c r="L682" s="65">
        <f>K682*(1+'Leia-me'!$B$33)</f>
        <v>2157.1883779999998</v>
      </c>
      <c r="M682" s="65">
        <f t="shared" si="73"/>
        <v>2157.1883779999998</v>
      </c>
      <c r="N682" s="66">
        <f>IFERROR(M682/'Planilha Detalhada'!$M$698,0)</f>
        <v>1.9222279630419804E-4</v>
      </c>
    </row>
    <row r="683" spans="1:14" x14ac:dyDescent="0.25">
      <c r="A683" s="48" t="s">
        <v>864</v>
      </c>
      <c r="B683" s="48" t="s">
        <v>2110</v>
      </c>
      <c r="C683" s="48" t="s">
        <v>174</v>
      </c>
      <c r="D683" s="59" t="s">
        <v>865</v>
      </c>
      <c r="E683" s="48" t="s">
        <v>1360</v>
      </c>
      <c r="F683" s="48">
        <v>7</v>
      </c>
      <c r="G683" s="65">
        <v>106.39</v>
      </c>
      <c r="H683" s="65">
        <v>130.04</v>
      </c>
      <c r="I683" s="65">
        <f t="shared" si="72"/>
        <v>910.28</v>
      </c>
      <c r="J683" s="66">
        <v>1E-4</v>
      </c>
      <c r="K683" s="67">
        <f>ROUND(H683*'Leia-me'!$B$35/(1+'Leia-me'!$B$33),2)</f>
        <v>100.08</v>
      </c>
      <c r="L683" s="65">
        <f>K683*(1+'Leia-me'!$B$33)</f>
        <v>122.32778399999999</v>
      </c>
      <c r="M683" s="65">
        <f t="shared" si="73"/>
        <v>856.294488</v>
      </c>
      <c r="N683" s="66">
        <f>IFERROR(M683/'Planilha Detalhada'!$M$698,0)</f>
        <v>7.6302710797949405E-5</v>
      </c>
    </row>
    <row r="684" spans="1:14" ht="60" x14ac:dyDescent="0.25">
      <c r="A684" s="48" t="s">
        <v>754</v>
      </c>
      <c r="B684" s="48" t="s">
        <v>2111</v>
      </c>
      <c r="C684" s="48" t="s">
        <v>120</v>
      </c>
      <c r="D684" s="59" t="s">
        <v>2112</v>
      </c>
      <c r="E684" s="48" t="s">
        <v>1371</v>
      </c>
      <c r="F684" s="48">
        <v>44.4</v>
      </c>
      <c r="G684" s="65">
        <v>35.450000000000003</v>
      </c>
      <c r="H684" s="65">
        <v>43.33</v>
      </c>
      <c r="I684" s="65">
        <f t="shared" si="72"/>
        <v>1923.8519999999999</v>
      </c>
      <c r="J684" s="66">
        <v>2.0000000000000001E-4</v>
      </c>
      <c r="K684" s="67">
        <f>ROUND(H684*'Leia-me'!$B$35/(1+'Leia-me'!$B$33),2)</f>
        <v>33.35</v>
      </c>
      <c r="L684" s="65">
        <f>K684*(1+'Leia-me'!$B$33)</f>
        <v>40.763705000000002</v>
      </c>
      <c r="M684" s="65">
        <f t="shared" si="73"/>
        <v>1809.908502</v>
      </c>
      <c r="N684" s="66">
        <f>IFERROR(M684/'Planilha Detalhada'!$M$698,0)</f>
        <v>1.6127737236918411E-4</v>
      </c>
    </row>
    <row r="685" spans="1:14" ht="24" x14ac:dyDescent="0.25">
      <c r="A685" s="48" t="s">
        <v>883</v>
      </c>
      <c r="B685" s="48" t="s">
        <v>2113</v>
      </c>
      <c r="C685" s="48" t="s">
        <v>174</v>
      </c>
      <c r="D685" s="59" t="s">
        <v>884</v>
      </c>
      <c r="E685" s="48" t="s">
        <v>1371</v>
      </c>
      <c r="F685" s="48">
        <v>48.9</v>
      </c>
      <c r="G685" s="65">
        <v>13.56</v>
      </c>
      <c r="H685" s="65">
        <v>16.57</v>
      </c>
      <c r="I685" s="65">
        <f t="shared" si="72"/>
        <v>810.27300000000002</v>
      </c>
      <c r="J685" s="66">
        <v>1E-4</v>
      </c>
      <c r="K685" s="67">
        <f>ROUND(H685*'Leia-me'!$B$35/(1+'Leia-me'!$B$33),2)</f>
        <v>12.75</v>
      </c>
      <c r="L685" s="65">
        <f>K685*(1+'Leia-me'!$B$33)</f>
        <v>15.584325</v>
      </c>
      <c r="M685" s="65">
        <f t="shared" si="73"/>
        <v>762.07349249999993</v>
      </c>
      <c r="N685" s="66">
        <f>IFERROR(M685/'Planilha Detalhada'!$M$698,0)</f>
        <v>6.7906863958478228E-5</v>
      </c>
    </row>
    <row r="686" spans="1:14" ht="48" x14ac:dyDescent="0.25">
      <c r="A686" s="48" t="s">
        <v>876</v>
      </c>
      <c r="B686" s="48" t="s">
        <v>2020</v>
      </c>
      <c r="C686" s="48" t="s">
        <v>114</v>
      </c>
      <c r="D686" s="59" t="s">
        <v>2021</v>
      </c>
      <c r="E686" s="48" t="s">
        <v>1371</v>
      </c>
      <c r="F686" s="48">
        <v>44.4</v>
      </c>
      <c r="G686" s="65">
        <v>15.79</v>
      </c>
      <c r="H686" s="65">
        <v>19.3</v>
      </c>
      <c r="I686" s="65">
        <f t="shared" si="72"/>
        <v>856.92</v>
      </c>
      <c r="J686" s="66">
        <v>1E-4</v>
      </c>
      <c r="K686" s="67">
        <f>ROUND(H686*'Leia-me'!$B$35/(1+'Leia-me'!$B$33),2)</f>
        <v>14.85</v>
      </c>
      <c r="L686" s="65">
        <f>K686*(1+'Leia-me'!$B$33)</f>
        <v>18.151154999999999</v>
      </c>
      <c r="M686" s="65">
        <f t="shared" si="73"/>
        <v>805.91128199999991</v>
      </c>
      <c r="N686" s="66">
        <f>IFERROR(M686/'Planilha Detalhada'!$M$698,0)</f>
        <v>7.1813162809066981E-5</v>
      </c>
    </row>
    <row r="687" spans="1:14" x14ac:dyDescent="0.25">
      <c r="A687" s="46" t="s">
        <v>65</v>
      </c>
      <c r="B687" s="46"/>
      <c r="C687" s="46"/>
      <c r="D687" s="57" t="s">
        <v>66</v>
      </c>
      <c r="E687" s="46"/>
      <c r="F687" s="46">
        <v>1</v>
      </c>
      <c r="G687" s="61"/>
      <c r="H687" s="61"/>
      <c r="I687" s="61">
        <f>I688+I693</f>
        <v>49162.737659999999</v>
      </c>
      <c r="J687" s="62">
        <v>4.1000000000000003E-3</v>
      </c>
      <c r="K687" s="61"/>
      <c r="L687" s="61"/>
      <c r="M687" s="61">
        <f>M688+M693</f>
        <v>46243.868691053998</v>
      </c>
      <c r="N687" s="62">
        <f>IFERROR(M687/'Planilha Detalhada'!$M$698,0)</f>
        <v>4.1206998157295631E-3</v>
      </c>
    </row>
    <row r="688" spans="1:14" ht="24" x14ac:dyDescent="0.25">
      <c r="A688" s="47" t="s">
        <v>2114</v>
      </c>
      <c r="B688" s="47"/>
      <c r="C688" s="47"/>
      <c r="D688" s="58" t="s">
        <v>2115</v>
      </c>
      <c r="E688" s="47"/>
      <c r="F688" s="47">
        <v>1</v>
      </c>
      <c r="G688" s="63"/>
      <c r="H688" s="63"/>
      <c r="I688" s="63">
        <f>I689+I690+I691+I692</f>
        <v>18237.56825</v>
      </c>
      <c r="J688" s="64">
        <v>1.5E-3</v>
      </c>
      <c r="K688" s="63"/>
      <c r="L688" s="63"/>
      <c r="M688" s="63">
        <f>M689+M690+M691+M692</f>
        <v>17154.560334374997</v>
      </c>
      <c r="N688" s="64">
        <f>IFERROR(M688/'Planilha Detalhada'!$M$698,0)</f>
        <v>1.5286089942223122E-3</v>
      </c>
    </row>
    <row r="689" spans="1:14" ht="96" x14ac:dyDescent="0.25">
      <c r="A689" s="48" t="s">
        <v>736</v>
      </c>
      <c r="B689" s="48" t="s">
        <v>2116</v>
      </c>
      <c r="C689" s="48" t="s">
        <v>120</v>
      </c>
      <c r="D689" s="59" t="s">
        <v>2117</v>
      </c>
      <c r="E689" s="48" t="s">
        <v>1322</v>
      </c>
      <c r="F689" s="48">
        <v>77.989999999999995</v>
      </c>
      <c r="G689" s="65">
        <v>22.78</v>
      </c>
      <c r="H689" s="65">
        <v>27.84</v>
      </c>
      <c r="I689" s="65">
        <f>F689*H689</f>
        <v>2171.2415999999998</v>
      </c>
      <c r="J689" s="66">
        <v>2.0000000000000001E-4</v>
      </c>
      <c r="K689" s="67">
        <f>ROUND(H689*'Leia-me'!$B$35/(1+'Leia-me'!$B$33),2)</f>
        <v>21.42</v>
      </c>
      <c r="L689" s="65">
        <f>K689*(1+'Leia-me'!$B$33)</f>
        <v>26.181666</v>
      </c>
      <c r="M689" s="65">
        <f>F689*L689</f>
        <v>2041.90813134</v>
      </c>
      <c r="N689" s="66">
        <f>IFERROR(M689/'Planilha Detalhada'!$M$698,0)</f>
        <v>1.8195040118209579E-4</v>
      </c>
    </row>
    <row r="690" spans="1:14" ht="36" x14ac:dyDescent="0.25">
      <c r="A690" s="48" t="s">
        <v>933</v>
      </c>
      <c r="B690" s="48" t="s">
        <v>2118</v>
      </c>
      <c r="C690" s="48" t="s">
        <v>114</v>
      </c>
      <c r="D690" s="59" t="s">
        <v>934</v>
      </c>
      <c r="E690" s="48" t="s">
        <v>1322</v>
      </c>
      <c r="F690" s="48">
        <v>41.777000000000001</v>
      </c>
      <c r="G690" s="65">
        <v>12.42</v>
      </c>
      <c r="H690" s="65">
        <v>15.18</v>
      </c>
      <c r="I690" s="65">
        <f>F690*H690</f>
        <v>634.17485999999997</v>
      </c>
      <c r="J690" s="66">
        <v>1E-4</v>
      </c>
      <c r="K690" s="67">
        <f>ROUND(H690*'Leia-me'!$B$35/(1+'Leia-me'!$B$33),2)</f>
        <v>11.68</v>
      </c>
      <c r="L690" s="65">
        <f>K690*(1+'Leia-me'!$B$33)</f>
        <v>14.276463999999999</v>
      </c>
      <c r="M690" s="65">
        <f>F690*L690</f>
        <v>596.42783652799994</v>
      </c>
      <c r="N690" s="66">
        <f>IFERROR(M690/'Planilha Detalhada'!$M$698,0)</f>
        <v>5.3146506675215953E-5</v>
      </c>
    </row>
    <row r="691" spans="1:14" ht="24" x14ac:dyDescent="0.25">
      <c r="A691" s="48" t="s">
        <v>874</v>
      </c>
      <c r="B691" s="48" t="s">
        <v>2119</v>
      </c>
      <c r="C691" s="48" t="s">
        <v>114</v>
      </c>
      <c r="D691" s="59" t="s">
        <v>875</v>
      </c>
      <c r="E691" s="48" t="s">
        <v>1384</v>
      </c>
      <c r="F691" s="48">
        <v>4.1779999999999999</v>
      </c>
      <c r="G691" s="65">
        <v>170.08</v>
      </c>
      <c r="H691" s="65">
        <v>207.88</v>
      </c>
      <c r="I691" s="65">
        <f>F691*H691</f>
        <v>868.52264000000002</v>
      </c>
      <c r="J691" s="66">
        <v>1E-4</v>
      </c>
      <c r="K691" s="67">
        <f>ROUND(H691*'Leia-me'!$B$35/(1+'Leia-me'!$B$33),2)</f>
        <v>159.97999999999999</v>
      </c>
      <c r="L691" s="65">
        <f>K691*(1+'Leia-me'!$B$33)</f>
        <v>195.54355399999997</v>
      </c>
      <c r="M691" s="65">
        <f>F691*L691</f>
        <v>816.98096861199986</v>
      </c>
      <c r="N691" s="66">
        <f>IFERROR(M691/'Planilha Detalhada'!$M$698,0)</f>
        <v>7.2799560722420541E-5</v>
      </c>
    </row>
    <row r="692" spans="1:14" ht="24" x14ac:dyDescent="0.25">
      <c r="A692" s="48" t="s">
        <v>402</v>
      </c>
      <c r="B692" s="48" t="s">
        <v>2120</v>
      </c>
      <c r="C692" s="48" t="s">
        <v>120</v>
      </c>
      <c r="D692" s="59" t="s">
        <v>403</v>
      </c>
      <c r="E692" s="48" t="s">
        <v>1384</v>
      </c>
      <c r="F692" s="48">
        <v>30.315000000000001</v>
      </c>
      <c r="G692" s="65">
        <v>393.04</v>
      </c>
      <c r="H692" s="65">
        <v>480.41</v>
      </c>
      <c r="I692" s="65">
        <f>F692*H692</f>
        <v>14563.629150000001</v>
      </c>
      <c r="J692" s="66">
        <v>1.1999999999999999E-3</v>
      </c>
      <c r="K692" s="67">
        <f>ROUND(H692*'Leia-me'!$B$35/(1+'Leia-me'!$B$33),2)</f>
        <v>369.71</v>
      </c>
      <c r="L692" s="65">
        <f>K692*(1+'Leia-me'!$B$33)</f>
        <v>451.89653299999998</v>
      </c>
      <c r="M692" s="65">
        <f>F692*L692</f>
        <v>13699.243397894999</v>
      </c>
      <c r="N692" s="66">
        <f>IFERROR(M692/'Planilha Detalhada'!$M$698,0)</f>
        <v>1.2207125256425801E-3</v>
      </c>
    </row>
    <row r="693" spans="1:14" x14ac:dyDescent="0.25">
      <c r="A693" s="47" t="s">
        <v>2121</v>
      </c>
      <c r="B693" s="47"/>
      <c r="C693" s="47"/>
      <c r="D693" s="58" t="s">
        <v>2122</v>
      </c>
      <c r="E693" s="47"/>
      <c r="F693" s="47">
        <v>1</v>
      </c>
      <c r="G693" s="63"/>
      <c r="H693" s="63"/>
      <c r="I693" s="63">
        <f>I694+I695+I696+I697</f>
        <v>30925.169409999999</v>
      </c>
      <c r="J693" s="64">
        <v>2.5999999999999999E-3</v>
      </c>
      <c r="K693" s="63"/>
      <c r="L693" s="63"/>
      <c r="M693" s="63">
        <f>M694+M695+M696+M697</f>
        <v>29089.308356679001</v>
      </c>
      <c r="N693" s="64">
        <f>IFERROR(M693/'Planilha Detalhada'!$M$698,0)</f>
        <v>2.5920908215072511E-3</v>
      </c>
    </row>
    <row r="694" spans="1:14" x14ac:dyDescent="0.25">
      <c r="A694" s="48" t="s">
        <v>544</v>
      </c>
      <c r="B694" s="48" t="s">
        <v>2123</v>
      </c>
      <c r="C694" s="48" t="s">
        <v>114</v>
      </c>
      <c r="D694" s="59" t="s">
        <v>545</v>
      </c>
      <c r="E694" s="48" t="s">
        <v>1322</v>
      </c>
      <c r="F694" s="48">
        <v>161.26300000000001</v>
      </c>
      <c r="G694" s="65">
        <v>38.01</v>
      </c>
      <c r="H694" s="65">
        <v>46.45</v>
      </c>
      <c r="I694" s="65">
        <f>F694*H694</f>
        <v>7490.6663500000004</v>
      </c>
      <c r="J694" s="66">
        <v>5.9999999999999995E-4</v>
      </c>
      <c r="K694" s="67">
        <f>ROUND(H694*'Leia-me'!$B$35/(1+'Leia-me'!$B$33),2)</f>
        <v>35.75</v>
      </c>
      <c r="L694" s="65">
        <f>K694*(1+'Leia-me'!$B$33)</f>
        <v>43.697224999999996</v>
      </c>
      <c r="M694" s="65">
        <f>F694*L694</f>
        <v>7046.7455951749998</v>
      </c>
      <c r="N694" s="66">
        <f>IFERROR(M694/'Planilha Detalhada'!$M$698,0)</f>
        <v>6.2792158392985231E-4</v>
      </c>
    </row>
    <row r="695" spans="1:14" ht="24" x14ac:dyDescent="0.25">
      <c r="A695" s="48" t="s">
        <v>577</v>
      </c>
      <c r="B695" s="48" t="s">
        <v>2124</v>
      </c>
      <c r="C695" s="48" t="s">
        <v>114</v>
      </c>
      <c r="D695" s="59" t="s">
        <v>578</v>
      </c>
      <c r="E695" s="48" t="s">
        <v>1360</v>
      </c>
      <c r="F695" s="48">
        <v>83</v>
      </c>
      <c r="G695" s="65">
        <v>64.790000000000006</v>
      </c>
      <c r="H695" s="65">
        <v>79.19</v>
      </c>
      <c r="I695" s="65">
        <f>F695*H695</f>
        <v>6572.7699999999995</v>
      </c>
      <c r="J695" s="66">
        <v>5.9999999999999995E-4</v>
      </c>
      <c r="K695" s="67">
        <f>ROUND(H695*'Leia-me'!$B$35/(1+'Leia-me'!$B$33),2)</f>
        <v>60.94</v>
      </c>
      <c r="L695" s="65">
        <f>K695*(1+'Leia-me'!$B$33)</f>
        <v>74.486961999999991</v>
      </c>
      <c r="M695" s="65">
        <f>F695*L695</f>
        <v>6182.4178459999994</v>
      </c>
      <c r="N695" s="66">
        <f>IFERROR(M695/'Planilha Detalhada'!$M$698,0)</f>
        <v>5.5090304509284574E-4</v>
      </c>
    </row>
    <row r="696" spans="1:14" ht="24" x14ac:dyDescent="0.25">
      <c r="A696" s="48" t="s">
        <v>766</v>
      </c>
      <c r="B696" s="48" t="s">
        <v>2125</v>
      </c>
      <c r="C696" s="48" t="s">
        <v>114</v>
      </c>
      <c r="D696" s="59" t="s">
        <v>767</v>
      </c>
      <c r="E696" s="48" t="s">
        <v>1360</v>
      </c>
      <c r="F696" s="48">
        <v>16</v>
      </c>
      <c r="G696" s="65">
        <v>95.97</v>
      </c>
      <c r="H696" s="65">
        <v>117.3</v>
      </c>
      <c r="I696" s="65">
        <f>F696*H696</f>
        <v>1876.8</v>
      </c>
      <c r="J696" s="66">
        <v>2.0000000000000001E-4</v>
      </c>
      <c r="K696" s="67">
        <f>ROUND(H696*'Leia-me'!$B$35/(1+'Leia-me'!$B$33),2)</f>
        <v>90.27</v>
      </c>
      <c r="L696" s="65">
        <f>K696*(1+'Leia-me'!$B$33)</f>
        <v>110.33702099999999</v>
      </c>
      <c r="M696" s="65">
        <f>F696*L696</f>
        <v>1765.3923359999999</v>
      </c>
      <c r="N696" s="66">
        <f>IFERROR(M696/'Planilha Detalhada'!$M$698,0)</f>
        <v>1.57310624728352E-4</v>
      </c>
    </row>
    <row r="697" spans="1:14" ht="24" x14ac:dyDescent="0.25">
      <c r="A697" s="48" t="s">
        <v>390</v>
      </c>
      <c r="B697" s="48" t="s">
        <v>2126</v>
      </c>
      <c r="C697" s="48" t="s">
        <v>114</v>
      </c>
      <c r="D697" s="59" t="s">
        <v>391</v>
      </c>
      <c r="E697" s="48" t="s">
        <v>1322</v>
      </c>
      <c r="F697" s="48">
        <v>483.697</v>
      </c>
      <c r="G697" s="65">
        <v>25.35</v>
      </c>
      <c r="H697" s="65">
        <v>30.98</v>
      </c>
      <c r="I697" s="65">
        <f>F697*H697</f>
        <v>14984.933059999999</v>
      </c>
      <c r="J697" s="66">
        <v>1.2999999999999999E-3</v>
      </c>
      <c r="K697" s="67">
        <f>ROUND(H697*'Leia-me'!$B$35/(1+'Leia-me'!$B$33),2)</f>
        <v>23.84</v>
      </c>
      <c r="L697" s="65">
        <f>K697*(1+'Leia-me'!$B$33)</f>
        <v>29.139631999999999</v>
      </c>
      <c r="M697" s="65">
        <f>F697*L697</f>
        <v>14094.752579504</v>
      </c>
      <c r="N697" s="66">
        <f>IFERROR(M697/'Planilha Detalhada'!$M$698,0)</f>
        <v>1.2559555677562008E-3</v>
      </c>
    </row>
    <row r="698" spans="1:14" x14ac:dyDescent="0.25">
      <c r="A698" s="68"/>
      <c r="B698" s="68"/>
      <c r="C698" s="68"/>
      <c r="D698" s="69" t="s">
        <v>67</v>
      </c>
      <c r="E698" s="68"/>
      <c r="F698" s="68"/>
      <c r="G698" s="68"/>
      <c r="H698" s="68"/>
      <c r="I698" s="70">
        <f>I6+I17+I37+I57+I64+I136+I192+I209+I254+I468+I630+I645+I687</f>
        <v>11930401.756948058</v>
      </c>
      <c r="J698" s="68"/>
      <c r="K698" s="68"/>
      <c r="L698" s="68"/>
      <c r="M698" s="70">
        <f>M6+M17+M37+M57+M64+M136+M192+M209+M254+M468+M630+M645+M687</f>
        <v>11222333.768291393</v>
      </c>
      <c r="N698" s="68"/>
    </row>
  </sheetData>
  <pageMargins left="0.75" right="0.75" top="1" bottom="1" header="0.511811023622047" footer="0.511811023622047"/>
  <pageSetup paperSize="9" orientation="portrait" horizontalDpi="300" verticalDpi="300"/>
  <drawing r:id="rId1"/>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2" baseType="variant">
      <vt:variant>
        <vt:lpstr>Planilhas</vt:lpstr>
      </vt:variant>
      <vt:variant>
        <vt:i4>5</vt:i4>
      </vt:variant>
    </vt:vector>
  </HeadingPairs>
  <TitlesOfParts>
    <vt:vector size="5" baseType="lpstr">
      <vt:lpstr>Leia-me</vt:lpstr>
      <vt:lpstr>Resumo</vt:lpstr>
      <vt:lpstr>BDI</vt:lpstr>
      <vt:lpstr>Curva ABC</vt:lpstr>
      <vt:lpstr>Planilha Detalhada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openpyxl</dc:creator>
  <dc:description/>
  <cp:lastModifiedBy>Rangel Pereira</cp:lastModifiedBy>
  <cp:revision>0</cp:revision>
  <dcterms:created xsi:type="dcterms:W3CDTF">2026-08-12T20:43:08Z</dcterms:created>
  <dcterms:modified xsi:type="dcterms:W3CDTF">2026-08-13T12:56:55Z</dcterms:modified>
  <dc:language>en-US</dc:language>
</cp:coreProperties>
</file>