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bsilva\Desktop\"/>
    </mc:Choice>
  </mc:AlternateContent>
  <xr:revisionPtr revIDLastSave="0" documentId="13_ncr:1_{F7B9D553-24A5-4A47-8C48-E9175C047306}" xr6:coauthVersionLast="47" xr6:coauthVersionMax="47" xr10:uidLastSave="{00000000-0000-0000-0000-000000000000}"/>
  <bookViews>
    <workbookView xWindow="-120" yWindow="-120" windowWidth="29040" windowHeight="15840" tabRatio="851" firstSheet="29" activeTab="1" xr2:uid="{00000000-000D-0000-FFFF-FFFF00000000}"/>
  </bookViews>
  <sheets>
    <sheet name="TOTAL" sheetId="66" state="hidden" r:id="rId1"/>
    <sheet name="PROPOSTA" sheetId="99" r:id="rId2"/>
    <sheet name="RESUMO" sheetId="48" r:id="rId3"/>
    <sheet name="Planilha1" sheetId="98" state="hidden" r:id="rId4"/>
    <sheet name="12h dia" sheetId="43" r:id="rId5"/>
    <sheet name="12h noite" sheetId="51" r:id="rId6"/>
    <sheet name="44h" sheetId="55" r:id="rId7"/>
    <sheet name="ITEM 2" sheetId="58" state="hidden" r:id="rId8"/>
    <sheet name="ITEM 5" sheetId="60" state="hidden" r:id="rId9"/>
    <sheet name="ITEM 6" sheetId="61" state="hidden" r:id="rId10"/>
    <sheet name="ITEM 7" sheetId="62" state="hidden" r:id="rId11"/>
    <sheet name="ITEM 8" sheetId="63" state="hidden" r:id="rId12"/>
    <sheet name="ITEM 9" sheetId="65" state="hidden" r:id="rId13"/>
    <sheet name="12h dia-RG1 - 3%" sheetId="70" r:id="rId14"/>
    <sheet name="12h dia-RG1" sheetId="67" r:id="rId15"/>
    <sheet name="12h noite-RG1" sheetId="68" r:id="rId16"/>
    <sheet name="44h-RG1" sheetId="69" r:id="rId17"/>
    <sheet name="12h dia-RG2" sheetId="71" r:id="rId18"/>
    <sheet name="12h noite-RG2" sheetId="72" r:id="rId19"/>
    <sheet name="44h-RG2" sheetId="73" r:id="rId20"/>
    <sheet name="44h-RG3" sheetId="78" r:id="rId21"/>
    <sheet name="44h-RG3-SEM VT" sheetId="79" r:id="rId22"/>
    <sheet name="12h dia-RG4" sheetId="80" r:id="rId23"/>
    <sheet name="12h noiteRG4" sheetId="81" r:id="rId24"/>
    <sheet name="12h dia-RG6" sheetId="82" r:id="rId25"/>
    <sheet name="12h noite-RG6" sheetId="83" r:id="rId26"/>
    <sheet name="12h dia-RG8" sheetId="84" r:id="rId27"/>
    <sheet name="12h noiteRG8" sheetId="85" r:id="rId28"/>
    <sheet name="12h dia-RG9" sheetId="86" r:id="rId29"/>
    <sheet name="12h noite-RG9" sheetId="87" r:id="rId30"/>
    <sheet name="44h-RG9" sheetId="88" r:id="rId31"/>
    <sheet name="12h dia-RG9 ITAG" sheetId="89" r:id="rId32"/>
    <sheet name="12h noite-RG9 ITAG" sheetId="90" r:id="rId33"/>
    <sheet name="12h dia-RG10" sheetId="91" r:id="rId34"/>
    <sheet name="12h noite-RG10" sheetId="92" r:id="rId35"/>
    <sheet name="12h dia-RG11" sheetId="93" r:id="rId36"/>
    <sheet name="12h noite-RG11" sheetId="94" r:id="rId37"/>
    <sheet name="12h dia-RG12" sheetId="95" r:id="rId38"/>
    <sheet name="12h noite-RG12" sheetId="96" r:id="rId39"/>
    <sheet name="44h-RG12" sheetId="97" r:id="rId40"/>
    <sheet name="UNIFORME" sheetId="50" r:id="rId41"/>
    <sheet name="EQUIPAMENTO" sheetId="56" r:id="rId42"/>
  </sheets>
  <externalReferences>
    <externalReference r:id="rId43"/>
  </externalReferences>
  <definedNames>
    <definedName name="_10Excel_BuiltIn_Print_Area_4_1" localSheetId="5">#REF!</definedName>
    <definedName name="_10Excel_BuiltIn_Print_Area_4_1" localSheetId="15">#REF!</definedName>
    <definedName name="_10Excel_BuiltIn_Print_Area_4_1" localSheetId="34">#REF!</definedName>
    <definedName name="_10Excel_BuiltIn_Print_Area_4_1" localSheetId="36">#REF!</definedName>
    <definedName name="_10Excel_BuiltIn_Print_Area_4_1" localSheetId="38">#REF!</definedName>
    <definedName name="_10Excel_BuiltIn_Print_Area_4_1" localSheetId="18">#REF!</definedName>
    <definedName name="_10Excel_BuiltIn_Print_Area_4_1" localSheetId="23">#REF!</definedName>
    <definedName name="_10Excel_BuiltIn_Print_Area_4_1" localSheetId="25">#REF!</definedName>
    <definedName name="_10Excel_BuiltIn_Print_Area_4_1" localSheetId="27">#REF!</definedName>
    <definedName name="_10Excel_BuiltIn_Print_Area_4_1" localSheetId="29">#REF!</definedName>
    <definedName name="_10Excel_BuiltIn_Print_Area_4_1" localSheetId="32">#REF!</definedName>
    <definedName name="_10Excel_BuiltIn_Print_Area_4_1" localSheetId="6">#REF!</definedName>
    <definedName name="_10Excel_BuiltIn_Print_Area_4_1" localSheetId="16">#REF!</definedName>
    <definedName name="_10Excel_BuiltIn_Print_Area_4_1" localSheetId="39">#REF!</definedName>
    <definedName name="_10Excel_BuiltIn_Print_Area_4_1" localSheetId="19">#REF!</definedName>
    <definedName name="_10Excel_BuiltIn_Print_Area_4_1" localSheetId="20">#REF!</definedName>
    <definedName name="_10Excel_BuiltIn_Print_Area_4_1" localSheetId="21">#REF!</definedName>
    <definedName name="_10Excel_BuiltIn_Print_Area_4_1" localSheetId="30">#REF!</definedName>
    <definedName name="_10Excel_BuiltIn_Print_Area_4_1" localSheetId="7">#REF!</definedName>
    <definedName name="_10Excel_BuiltIn_Print_Area_4_1" localSheetId="9">#REF!</definedName>
    <definedName name="_10Excel_BuiltIn_Print_Area_4_1" localSheetId="11">#REF!</definedName>
    <definedName name="_10Excel_BuiltIn_Print_Area_4_1" localSheetId="12">#REF!</definedName>
    <definedName name="_10Excel_BuiltIn_Print_Area_4_1" localSheetId="2">#REF!</definedName>
    <definedName name="_10Excel_BuiltIn_Print_Area_4_1" localSheetId="0">#REF!</definedName>
    <definedName name="_10Excel_BuiltIn_Print_Area_4_1">#REF!</definedName>
    <definedName name="_11Excel_BuiltIn_Print_Area_4_1_1">NA()</definedName>
    <definedName name="_13Excel_BuiltIn_Print_Area_5_1" localSheetId="5">#REF!</definedName>
    <definedName name="_13Excel_BuiltIn_Print_Area_5_1" localSheetId="15">#REF!</definedName>
    <definedName name="_13Excel_BuiltIn_Print_Area_5_1" localSheetId="34">#REF!</definedName>
    <definedName name="_13Excel_BuiltIn_Print_Area_5_1" localSheetId="36">#REF!</definedName>
    <definedName name="_13Excel_BuiltIn_Print_Area_5_1" localSheetId="38">#REF!</definedName>
    <definedName name="_13Excel_BuiltIn_Print_Area_5_1" localSheetId="18">#REF!</definedName>
    <definedName name="_13Excel_BuiltIn_Print_Area_5_1" localSheetId="23">#REF!</definedName>
    <definedName name="_13Excel_BuiltIn_Print_Area_5_1" localSheetId="25">#REF!</definedName>
    <definedName name="_13Excel_BuiltIn_Print_Area_5_1" localSheetId="27">#REF!</definedName>
    <definedName name="_13Excel_BuiltIn_Print_Area_5_1" localSheetId="29">#REF!</definedName>
    <definedName name="_13Excel_BuiltIn_Print_Area_5_1" localSheetId="32">#REF!</definedName>
    <definedName name="_13Excel_BuiltIn_Print_Area_5_1" localSheetId="6">#REF!</definedName>
    <definedName name="_13Excel_BuiltIn_Print_Area_5_1" localSheetId="16">#REF!</definedName>
    <definedName name="_13Excel_BuiltIn_Print_Area_5_1" localSheetId="39">#REF!</definedName>
    <definedName name="_13Excel_BuiltIn_Print_Area_5_1" localSheetId="19">#REF!</definedName>
    <definedName name="_13Excel_BuiltIn_Print_Area_5_1" localSheetId="20">#REF!</definedName>
    <definedName name="_13Excel_BuiltIn_Print_Area_5_1" localSheetId="21">#REF!</definedName>
    <definedName name="_13Excel_BuiltIn_Print_Area_5_1" localSheetId="30">#REF!</definedName>
    <definedName name="_13Excel_BuiltIn_Print_Area_5_1" localSheetId="7">#REF!</definedName>
    <definedName name="_13Excel_BuiltIn_Print_Area_5_1" localSheetId="9">#REF!</definedName>
    <definedName name="_13Excel_BuiltIn_Print_Area_5_1" localSheetId="11">#REF!</definedName>
    <definedName name="_13Excel_BuiltIn_Print_Area_5_1" localSheetId="12">#REF!</definedName>
    <definedName name="_13Excel_BuiltIn_Print_Area_5_1" localSheetId="2">#REF!</definedName>
    <definedName name="_13Excel_BuiltIn_Print_Area_5_1" localSheetId="0">#REF!</definedName>
    <definedName name="_13Excel_BuiltIn_Print_Area_5_1">#REF!</definedName>
    <definedName name="_14Excel_BuiltIn_Print_Area_5_1_1" localSheetId="5">#REF!</definedName>
    <definedName name="_14Excel_BuiltIn_Print_Area_5_1_1" localSheetId="15">#REF!</definedName>
    <definedName name="_14Excel_BuiltIn_Print_Area_5_1_1" localSheetId="34">#REF!</definedName>
    <definedName name="_14Excel_BuiltIn_Print_Area_5_1_1" localSheetId="36">#REF!</definedName>
    <definedName name="_14Excel_BuiltIn_Print_Area_5_1_1" localSheetId="38">#REF!</definedName>
    <definedName name="_14Excel_BuiltIn_Print_Area_5_1_1" localSheetId="18">#REF!</definedName>
    <definedName name="_14Excel_BuiltIn_Print_Area_5_1_1" localSheetId="23">#REF!</definedName>
    <definedName name="_14Excel_BuiltIn_Print_Area_5_1_1" localSheetId="25">#REF!</definedName>
    <definedName name="_14Excel_BuiltIn_Print_Area_5_1_1" localSheetId="27">#REF!</definedName>
    <definedName name="_14Excel_BuiltIn_Print_Area_5_1_1" localSheetId="29">#REF!</definedName>
    <definedName name="_14Excel_BuiltIn_Print_Area_5_1_1" localSheetId="32">#REF!</definedName>
    <definedName name="_14Excel_BuiltIn_Print_Area_5_1_1" localSheetId="6">#REF!</definedName>
    <definedName name="_14Excel_BuiltIn_Print_Area_5_1_1" localSheetId="16">#REF!</definedName>
    <definedName name="_14Excel_BuiltIn_Print_Area_5_1_1" localSheetId="39">#REF!</definedName>
    <definedName name="_14Excel_BuiltIn_Print_Area_5_1_1" localSheetId="19">#REF!</definedName>
    <definedName name="_14Excel_BuiltIn_Print_Area_5_1_1" localSheetId="20">#REF!</definedName>
    <definedName name="_14Excel_BuiltIn_Print_Area_5_1_1" localSheetId="21">#REF!</definedName>
    <definedName name="_14Excel_BuiltIn_Print_Area_5_1_1" localSheetId="30">#REF!</definedName>
    <definedName name="_14Excel_BuiltIn_Print_Area_5_1_1" localSheetId="7">#REF!</definedName>
    <definedName name="_14Excel_BuiltIn_Print_Area_5_1_1" localSheetId="9">#REF!</definedName>
    <definedName name="_14Excel_BuiltIn_Print_Area_5_1_1" localSheetId="11">#REF!</definedName>
    <definedName name="_14Excel_BuiltIn_Print_Area_5_1_1" localSheetId="12">#REF!</definedName>
    <definedName name="_14Excel_BuiltIn_Print_Area_5_1_1" localSheetId="2">#REF!</definedName>
    <definedName name="_14Excel_BuiltIn_Print_Area_5_1_1" localSheetId="0">#REF!</definedName>
    <definedName name="_14Excel_BuiltIn_Print_Area_5_1_1">#REF!</definedName>
    <definedName name="_15Excel_BuiltIn_Print_Area_5_1_1_1">NA()</definedName>
    <definedName name="_16Excel_BuiltIn_Print_Area_7_1" localSheetId="5">#REF!</definedName>
    <definedName name="_16Excel_BuiltIn_Print_Area_7_1" localSheetId="15">#REF!</definedName>
    <definedName name="_16Excel_BuiltIn_Print_Area_7_1" localSheetId="34">#REF!</definedName>
    <definedName name="_16Excel_BuiltIn_Print_Area_7_1" localSheetId="36">#REF!</definedName>
    <definedName name="_16Excel_BuiltIn_Print_Area_7_1" localSheetId="38">#REF!</definedName>
    <definedName name="_16Excel_BuiltIn_Print_Area_7_1" localSheetId="18">#REF!</definedName>
    <definedName name="_16Excel_BuiltIn_Print_Area_7_1" localSheetId="23">#REF!</definedName>
    <definedName name="_16Excel_BuiltIn_Print_Area_7_1" localSheetId="25">#REF!</definedName>
    <definedName name="_16Excel_BuiltIn_Print_Area_7_1" localSheetId="27">#REF!</definedName>
    <definedName name="_16Excel_BuiltIn_Print_Area_7_1" localSheetId="29">#REF!</definedName>
    <definedName name="_16Excel_BuiltIn_Print_Area_7_1" localSheetId="32">#REF!</definedName>
    <definedName name="_16Excel_BuiltIn_Print_Area_7_1" localSheetId="6">#REF!</definedName>
    <definedName name="_16Excel_BuiltIn_Print_Area_7_1" localSheetId="16">#REF!</definedName>
    <definedName name="_16Excel_BuiltIn_Print_Area_7_1" localSheetId="39">#REF!</definedName>
    <definedName name="_16Excel_BuiltIn_Print_Area_7_1" localSheetId="19">#REF!</definedName>
    <definedName name="_16Excel_BuiltIn_Print_Area_7_1" localSheetId="20">#REF!</definedName>
    <definedName name="_16Excel_BuiltIn_Print_Area_7_1" localSheetId="21">#REF!</definedName>
    <definedName name="_16Excel_BuiltIn_Print_Area_7_1" localSheetId="30">#REF!</definedName>
    <definedName name="_16Excel_BuiltIn_Print_Area_7_1" localSheetId="7">#REF!</definedName>
    <definedName name="_16Excel_BuiltIn_Print_Area_7_1" localSheetId="9">#REF!</definedName>
    <definedName name="_16Excel_BuiltIn_Print_Area_7_1" localSheetId="11">#REF!</definedName>
    <definedName name="_16Excel_BuiltIn_Print_Area_7_1" localSheetId="12">#REF!</definedName>
    <definedName name="_16Excel_BuiltIn_Print_Area_7_1" localSheetId="2">#REF!</definedName>
    <definedName name="_16Excel_BuiltIn_Print_Area_7_1" localSheetId="0">#REF!</definedName>
    <definedName name="_16Excel_BuiltIn_Print_Area_7_1">#REF!</definedName>
    <definedName name="_17Excel_BuiltIn_Print_Area_9_1" localSheetId="5">#REF!</definedName>
    <definedName name="_17Excel_BuiltIn_Print_Area_9_1" localSheetId="15">#REF!</definedName>
    <definedName name="_17Excel_BuiltIn_Print_Area_9_1" localSheetId="34">#REF!</definedName>
    <definedName name="_17Excel_BuiltIn_Print_Area_9_1" localSheetId="36">#REF!</definedName>
    <definedName name="_17Excel_BuiltIn_Print_Area_9_1" localSheetId="38">#REF!</definedName>
    <definedName name="_17Excel_BuiltIn_Print_Area_9_1" localSheetId="18">#REF!</definedName>
    <definedName name="_17Excel_BuiltIn_Print_Area_9_1" localSheetId="23">#REF!</definedName>
    <definedName name="_17Excel_BuiltIn_Print_Area_9_1" localSheetId="25">#REF!</definedName>
    <definedName name="_17Excel_BuiltIn_Print_Area_9_1" localSheetId="27">#REF!</definedName>
    <definedName name="_17Excel_BuiltIn_Print_Area_9_1" localSheetId="29">#REF!</definedName>
    <definedName name="_17Excel_BuiltIn_Print_Area_9_1" localSheetId="32">#REF!</definedName>
    <definedName name="_17Excel_BuiltIn_Print_Area_9_1" localSheetId="6">#REF!</definedName>
    <definedName name="_17Excel_BuiltIn_Print_Area_9_1" localSheetId="16">#REF!</definedName>
    <definedName name="_17Excel_BuiltIn_Print_Area_9_1" localSheetId="39">#REF!</definedName>
    <definedName name="_17Excel_BuiltIn_Print_Area_9_1" localSheetId="19">#REF!</definedName>
    <definedName name="_17Excel_BuiltIn_Print_Area_9_1" localSheetId="20">#REF!</definedName>
    <definedName name="_17Excel_BuiltIn_Print_Area_9_1" localSheetId="21">#REF!</definedName>
    <definedName name="_17Excel_BuiltIn_Print_Area_9_1" localSheetId="30">#REF!</definedName>
    <definedName name="_17Excel_BuiltIn_Print_Area_9_1" localSheetId="7">#REF!</definedName>
    <definedName name="_17Excel_BuiltIn_Print_Area_9_1" localSheetId="9">#REF!</definedName>
    <definedName name="_17Excel_BuiltIn_Print_Area_9_1" localSheetId="11">#REF!</definedName>
    <definedName name="_17Excel_BuiltIn_Print_Area_9_1" localSheetId="12">#REF!</definedName>
    <definedName name="_17Excel_BuiltIn_Print_Area_9_1" localSheetId="2">#REF!</definedName>
    <definedName name="_17Excel_BuiltIn_Print_Area_9_1" localSheetId="0">#REF!</definedName>
    <definedName name="_17Excel_BuiltIn_Print_Area_9_1">#REF!</definedName>
    <definedName name="_1Excel_BuiltIn_Print_Area_1_1">"$#REF!.$A$1:$G$205"</definedName>
    <definedName name="_1Excel_BuiltIn_Print_Area_2_1" localSheetId="5">#REF!</definedName>
    <definedName name="_1Excel_BuiltIn_Print_Area_2_1" localSheetId="15">#REF!</definedName>
    <definedName name="_1Excel_BuiltIn_Print_Area_2_1" localSheetId="34">#REF!</definedName>
    <definedName name="_1Excel_BuiltIn_Print_Area_2_1" localSheetId="36">#REF!</definedName>
    <definedName name="_1Excel_BuiltIn_Print_Area_2_1" localSheetId="38">#REF!</definedName>
    <definedName name="_1Excel_BuiltIn_Print_Area_2_1" localSheetId="18">#REF!</definedName>
    <definedName name="_1Excel_BuiltIn_Print_Area_2_1" localSheetId="23">#REF!</definedName>
    <definedName name="_1Excel_BuiltIn_Print_Area_2_1" localSheetId="25">#REF!</definedName>
    <definedName name="_1Excel_BuiltIn_Print_Area_2_1" localSheetId="27">#REF!</definedName>
    <definedName name="_1Excel_BuiltIn_Print_Area_2_1" localSheetId="29">#REF!</definedName>
    <definedName name="_1Excel_BuiltIn_Print_Area_2_1" localSheetId="32">#REF!</definedName>
    <definedName name="_1Excel_BuiltIn_Print_Area_2_1" localSheetId="6">#REF!</definedName>
    <definedName name="_1Excel_BuiltIn_Print_Area_2_1" localSheetId="16">#REF!</definedName>
    <definedName name="_1Excel_BuiltIn_Print_Area_2_1" localSheetId="39">#REF!</definedName>
    <definedName name="_1Excel_BuiltIn_Print_Area_2_1" localSheetId="19">#REF!</definedName>
    <definedName name="_1Excel_BuiltIn_Print_Area_2_1" localSheetId="20">#REF!</definedName>
    <definedName name="_1Excel_BuiltIn_Print_Area_2_1" localSheetId="21">#REF!</definedName>
    <definedName name="_1Excel_BuiltIn_Print_Area_2_1" localSheetId="30">#REF!</definedName>
    <definedName name="_1Excel_BuiltIn_Print_Area_2_1" localSheetId="7">#REF!</definedName>
    <definedName name="_1Excel_BuiltIn_Print_Area_2_1" localSheetId="9">#REF!</definedName>
    <definedName name="_1Excel_BuiltIn_Print_Area_2_1" localSheetId="11">#REF!</definedName>
    <definedName name="_1Excel_BuiltIn_Print_Area_2_1" localSheetId="12">#REF!</definedName>
    <definedName name="_1Excel_BuiltIn_Print_Area_2_1" localSheetId="2">#REF!</definedName>
    <definedName name="_1Excel_BuiltIn_Print_Area_2_1" localSheetId="0">#REF!</definedName>
    <definedName name="_1Excel_BuiltIn_Print_Area_2_1">#REF!</definedName>
    <definedName name="_2Excel_BuiltIn_Print_Area_1_1_1" localSheetId="5">#REF!</definedName>
    <definedName name="_2Excel_BuiltIn_Print_Area_1_1_1" localSheetId="15">#REF!</definedName>
    <definedName name="_2Excel_BuiltIn_Print_Area_1_1_1" localSheetId="34">#REF!</definedName>
    <definedName name="_2Excel_BuiltIn_Print_Area_1_1_1" localSheetId="36">#REF!</definedName>
    <definedName name="_2Excel_BuiltIn_Print_Area_1_1_1" localSheetId="38">#REF!</definedName>
    <definedName name="_2Excel_BuiltIn_Print_Area_1_1_1" localSheetId="18">#REF!</definedName>
    <definedName name="_2Excel_BuiltIn_Print_Area_1_1_1" localSheetId="23">#REF!</definedName>
    <definedName name="_2Excel_BuiltIn_Print_Area_1_1_1" localSheetId="25">#REF!</definedName>
    <definedName name="_2Excel_BuiltIn_Print_Area_1_1_1" localSheetId="27">#REF!</definedName>
    <definedName name="_2Excel_BuiltIn_Print_Area_1_1_1" localSheetId="29">#REF!</definedName>
    <definedName name="_2Excel_BuiltIn_Print_Area_1_1_1" localSheetId="32">#REF!</definedName>
    <definedName name="_2Excel_BuiltIn_Print_Area_1_1_1" localSheetId="6">#REF!</definedName>
    <definedName name="_2Excel_BuiltIn_Print_Area_1_1_1" localSheetId="16">#REF!</definedName>
    <definedName name="_2Excel_BuiltIn_Print_Area_1_1_1" localSheetId="39">#REF!</definedName>
    <definedName name="_2Excel_BuiltIn_Print_Area_1_1_1" localSheetId="19">#REF!</definedName>
    <definedName name="_2Excel_BuiltIn_Print_Area_1_1_1" localSheetId="20">#REF!</definedName>
    <definedName name="_2Excel_BuiltIn_Print_Area_1_1_1" localSheetId="21">#REF!</definedName>
    <definedName name="_2Excel_BuiltIn_Print_Area_1_1_1" localSheetId="30">#REF!</definedName>
    <definedName name="_2Excel_BuiltIn_Print_Area_1_1_1" localSheetId="7">#REF!</definedName>
    <definedName name="_2Excel_BuiltIn_Print_Area_1_1_1" localSheetId="9">#REF!</definedName>
    <definedName name="_2Excel_BuiltIn_Print_Area_1_1_1" localSheetId="11">#REF!</definedName>
    <definedName name="_2Excel_BuiltIn_Print_Area_1_1_1" localSheetId="12">#REF!</definedName>
    <definedName name="_2Excel_BuiltIn_Print_Area_1_1_1" localSheetId="2">#REF!</definedName>
    <definedName name="_2Excel_BuiltIn_Print_Area_1_1_1" localSheetId="0">#REF!</definedName>
    <definedName name="_2Excel_BuiltIn_Print_Area_1_1_1">#REF!</definedName>
    <definedName name="_2Excel_BuiltIn_Print_Area_3_1" localSheetId="5">#REF!</definedName>
    <definedName name="_2Excel_BuiltIn_Print_Area_3_1" localSheetId="15">#REF!</definedName>
    <definedName name="_2Excel_BuiltIn_Print_Area_3_1" localSheetId="34">#REF!</definedName>
    <definedName name="_2Excel_BuiltIn_Print_Area_3_1" localSheetId="36">#REF!</definedName>
    <definedName name="_2Excel_BuiltIn_Print_Area_3_1" localSheetId="38">#REF!</definedName>
    <definedName name="_2Excel_BuiltIn_Print_Area_3_1" localSheetId="18">#REF!</definedName>
    <definedName name="_2Excel_BuiltIn_Print_Area_3_1" localSheetId="23">#REF!</definedName>
    <definedName name="_2Excel_BuiltIn_Print_Area_3_1" localSheetId="25">#REF!</definedName>
    <definedName name="_2Excel_BuiltIn_Print_Area_3_1" localSheetId="27">#REF!</definedName>
    <definedName name="_2Excel_BuiltIn_Print_Area_3_1" localSheetId="29">#REF!</definedName>
    <definedName name="_2Excel_BuiltIn_Print_Area_3_1" localSheetId="32">#REF!</definedName>
    <definedName name="_2Excel_BuiltIn_Print_Area_3_1" localSheetId="6">#REF!</definedName>
    <definedName name="_2Excel_BuiltIn_Print_Area_3_1" localSheetId="16">#REF!</definedName>
    <definedName name="_2Excel_BuiltIn_Print_Area_3_1" localSheetId="39">#REF!</definedName>
    <definedName name="_2Excel_BuiltIn_Print_Area_3_1" localSheetId="19">#REF!</definedName>
    <definedName name="_2Excel_BuiltIn_Print_Area_3_1" localSheetId="20">#REF!</definedName>
    <definedName name="_2Excel_BuiltIn_Print_Area_3_1" localSheetId="21">#REF!</definedName>
    <definedName name="_2Excel_BuiltIn_Print_Area_3_1" localSheetId="30">#REF!</definedName>
    <definedName name="_2Excel_BuiltIn_Print_Area_3_1" localSheetId="7">#REF!</definedName>
    <definedName name="_2Excel_BuiltIn_Print_Area_3_1" localSheetId="9">#REF!</definedName>
    <definedName name="_2Excel_BuiltIn_Print_Area_3_1" localSheetId="11">#REF!</definedName>
    <definedName name="_2Excel_BuiltIn_Print_Area_3_1" localSheetId="12">#REF!</definedName>
    <definedName name="_2Excel_BuiltIn_Print_Area_3_1" localSheetId="2">#REF!</definedName>
    <definedName name="_2Excel_BuiltIn_Print_Area_3_1" localSheetId="0">#REF!</definedName>
    <definedName name="_2Excel_BuiltIn_Print_Area_3_1">#REF!</definedName>
    <definedName name="_3Excel_BuiltIn_Print_Area_1_1_1_1">NA()</definedName>
    <definedName name="_4Excel_BuiltIn_Print_Area_2_1" localSheetId="5">#REF!</definedName>
    <definedName name="_4Excel_BuiltIn_Print_Area_2_1" localSheetId="15">#REF!</definedName>
    <definedName name="_4Excel_BuiltIn_Print_Area_2_1" localSheetId="34">#REF!</definedName>
    <definedName name="_4Excel_BuiltIn_Print_Area_2_1" localSheetId="36">#REF!</definedName>
    <definedName name="_4Excel_BuiltIn_Print_Area_2_1" localSheetId="38">#REF!</definedName>
    <definedName name="_4Excel_BuiltIn_Print_Area_2_1" localSheetId="18">#REF!</definedName>
    <definedName name="_4Excel_BuiltIn_Print_Area_2_1" localSheetId="23">#REF!</definedName>
    <definedName name="_4Excel_BuiltIn_Print_Area_2_1" localSheetId="25">#REF!</definedName>
    <definedName name="_4Excel_BuiltIn_Print_Area_2_1" localSheetId="27">#REF!</definedName>
    <definedName name="_4Excel_BuiltIn_Print_Area_2_1" localSheetId="29">#REF!</definedName>
    <definedName name="_4Excel_BuiltIn_Print_Area_2_1" localSheetId="32">#REF!</definedName>
    <definedName name="_4Excel_BuiltIn_Print_Area_2_1" localSheetId="6">#REF!</definedName>
    <definedName name="_4Excel_BuiltIn_Print_Area_2_1" localSheetId="16">#REF!</definedName>
    <definedName name="_4Excel_BuiltIn_Print_Area_2_1" localSheetId="39">#REF!</definedName>
    <definedName name="_4Excel_BuiltIn_Print_Area_2_1" localSheetId="19">#REF!</definedName>
    <definedName name="_4Excel_BuiltIn_Print_Area_2_1" localSheetId="20">#REF!</definedName>
    <definedName name="_4Excel_BuiltIn_Print_Area_2_1" localSheetId="21">#REF!</definedName>
    <definedName name="_4Excel_BuiltIn_Print_Area_2_1" localSheetId="30">#REF!</definedName>
    <definedName name="_4Excel_BuiltIn_Print_Area_2_1" localSheetId="7">#REF!</definedName>
    <definedName name="_4Excel_BuiltIn_Print_Area_2_1" localSheetId="9">#REF!</definedName>
    <definedName name="_4Excel_BuiltIn_Print_Area_2_1" localSheetId="11">#REF!</definedName>
    <definedName name="_4Excel_BuiltIn_Print_Area_2_1" localSheetId="12">#REF!</definedName>
    <definedName name="_4Excel_BuiltIn_Print_Area_2_1" localSheetId="2">#REF!</definedName>
    <definedName name="_4Excel_BuiltIn_Print_Area_2_1" localSheetId="0">#REF!</definedName>
    <definedName name="_4Excel_BuiltIn_Print_Area_2_1">#REF!</definedName>
    <definedName name="_5Excel_BuiltIn_Print_Area_2_1_1">"$#REF!.$A$1:$D$148"</definedName>
    <definedName name="_6Excel_BuiltIn_Print_Area_2_1_1_1">"$#REF!.$A$1:$D$148"</definedName>
    <definedName name="_7Excel_BuiltIn_Print_Area_3_1" localSheetId="5">#REF!</definedName>
    <definedName name="_7Excel_BuiltIn_Print_Area_3_1" localSheetId="15">#REF!</definedName>
    <definedName name="_7Excel_BuiltIn_Print_Area_3_1" localSheetId="34">#REF!</definedName>
    <definedName name="_7Excel_BuiltIn_Print_Area_3_1" localSheetId="36">#REF!</definedName>
    <definedName name="_7Excel_BuiltIn_Print_Area_3_1" localSheetId="38">#REF!</definedName>
    <definedName name="_7Excel_BuiltIn_Print_Area_3_1" localSheetId="18">#REF!</definedName>
    <definedName name="_7Excel_BuiltIn_Print_Area_3_1" localSheetId="23">#REF!</definedName>
    <definedName name="_7Excel_BuiltIn_Print_Area_3_1" localSheetId="25">#REF!</definedName>
    <definedName name="_7Excel_BuiltIn_Print_Area_3_1" localSheetId="27">#REF!</definedName>
    <definedName name="_7Excel_BuiltIn_Print_Area_3_1" localSheetId="29">#REF!</definedName>
    <definedName name="_7Excel_BuiltIn_Print_Area_3_1" localSheetId="32">#REF!</definedName>
    <definedName name="_7Excel_BuiltIn_Print_Area_3_1" localSheetId="6">#REF!</definedName>
    <definedName name="_7Excel_BuiltIn_Print_Area_3_1" localSheetId="16">#REF!</definedName>
    <definedName name="_7Excel_BuiltIn_Print_Area_3_1" localSheetId="39">#REF!</definedName>
    <definedName name="_7Excel_BuiltIn_Print_Area_3_1" localSheetId="19">#REF!</definedName>
    <definedName name="_7Excel_BuiltIn_Print_Area_3_1" localSheetId="20">#REF!</definedName>
    <definedName name="_7Excel_BuiltIn_Print_Area_3_1" localSheetId="21">#REF!</definedName>
    <definedName name="_7Excel_BuiltIn_Print_Area_3_1" localSheetId="30">#REF!</definedName>
    <definedName name="_7Excel_BuiltIn_Print_Area_3_1" localSheetId="7">#REF!</definedName>
    <definedName name="_7Excel_BuiltIn_Print_Area_3_1" localSheetId="9">#REF!</definedName>
    <definedName name="_7Excel_BuiltIn_Print_Area_3_1" localSheetId="11">#REF!</definedName>
    <definedName name="_7Excel_BuiltIn_Print_Area_3_1" localSheetId="12">#REF!</definedName>
    <definedName name="_7Excel_BuiltIn_Print_Area_3_1" localSheetId="2">#REF!</definedName>
    <definedName name="_7Excel_BuiltIn_Print_Area_3_1" localSheetId="0">#REF!</definedName>
    <definedName name="_7Excel_BuiltIn_Print_Area_3_1">#REF!</definedName>
    <definedName name="_8Excel_BuiltIn_Print_Area_3_1_1">#N/A</definedName>
    <definedName name="_9Excel_BuiltIn_Print_Area_3_1_1_1">NA()</definedName>
    <definedName name="_xlnm.Print_Area" localSheetId="4">'12h dia'!$A$1:$D$138</definedName>
    <definedName name="_xlnm.Print_Area" localSheetId="14">'12h dia-RG1'!$A$1:$D$138</definedName>
    <definedName name="_xlnm.Print_Area" localSheetId="13">'12h dia-RG1 - 3%'!$A$1:$D$138</definedName>
    <definedName name="_xlnm.Print_Area" localSheetId="33">'12h dia-RG10'!$A$1:$D$138</definedName>
    <definedName name="_xlnm.Print_Area" localSheetId="35">'12h dia-RG11'!$A$1:$D$138</definedName>
    <definedName name="_xlnm.Print_Area" localSheetId="37">'12h dia-RG12'!$A$1:$D$138</definedName>
    <definedName name="_xlnm.Print_Area" localSheetId="17">'12h dia-RG2'!$A$1:$D$138</definedName>
    <definedName name="_xlnm.Print_Area" localSheetId="22">'12h dia-RG4'!$A$1:$D$138</definedName>
    <definedName name="_xlnm.Print_Area" localSheetId="24">'12h dia-RG6'!$A$1:$D$138</definedName>
    <definedName name="_xlnm.Print_Area" localSheetId="26">'12h dia-RG8'!$A$1:$D$138</definedName>
    <definedName name="_xlnm.Print_Area" localSheetId="28">'12h dia-RG9'!$A$1:$D$138</definedName>
    <definedName name="_xlnm.Print_Area" localSheetId="31">'12h dia-RG9 ITAG'!$A$1:$D$138</definedName>
    <definedName name="_xlnm.Print_Area" localSheetId="5">'12h noite'!$A$1:$E$138</definedName>
    <definedName name="_xlnm.Print_Area" localSheetId="15">'12h noite-RG1'!$A$1:$E$138</definedName>
    <definedName name="_xlnm.Print_Area" localSheetId="34">'12h noite-RG10'!$A$1:$E$138</definedName>
    <definedName name="_xlnm.Print_Area" localSheetId="36">'12h noite-RG11'!$A$1:$E$138</definedName>
    <definedName name="_xlnm.Print_Area" localSheetId="38">'12h noite-RG12'!$A$1:$E$138</definedName>
    <definedName name="_xlnm.Print_Area" localSheetId="18">'12h noite-RG2'!$A$1:$E$138</definedName>
    <definedName name="_xlnm.Print_Area" localSheetId="23">'12h noiteRG4'!$A$1:$E$138</definedName>
    <definedName name="_xlnm.Print_Area" localSheetId="25">'12h noite-RG6'!$A$1:$E$138</definedName>
    <definedName name="_xlnm.Print_Area" localSheetId="27">'12h noiteRG8'!$A$1:$E$138</definedName>
    <definedName name="_xlnm.Print_Area" localSheetId="29">'12h noite-RG9'!$A$1:$E$138</definedName>
    <definedName name="_xlnm.Print_Area" localSheetId="32">'12h noite-RG9 ITAG'!$A$1:$E$138</definedName>
    <definedName name="_xlnm.Print_Area" localSheetId="41">EQUIPAMENTO!$A$1:$E$19</definedName>
    <definedName name="_xlnm.Print_Area" localSheetId="7">'ITEM 2'!$A$1:$E$137</definedName>
    <definedName name="_xlnm.Print_Area" localSheetId="8">'ITEM 5'!$A$1:$D$138</definedName>
    <definedName name="_xlnm.Print_Area" localSheetId="9">'ITEM 6'!$A$1:$E$138</definedName>
    <definedName name="_xlnm.Print_Area" localSheetId="10">'ITEM 7'!$A$1:$D$138</definedName>
    <definedName name="_xlnm.Print_Area" localSheetId="11">'ITEM 8'!$A$1:$E$138</definedName>
    <definedName name="_xlnm.Print_Area" localSheetId="1">PROPOSTA!$A$1:$J$29</definedName>
    <definedName name="_xlnm.Print_Area" localSheetId="2">RESUMO!$B$1:$G$103</definedName>
    <definedName name="_xlnm.Print_Area" localSheetId="0">TOTAL!$A$1:$H$27</definedName>
    <definedName name="CDCDCDCDC" localSheetId="5">#REF!</definedName>
    <definedName name="CDCDCDCDC" localSheetId="15">#REF!</definedName>
    <definedName name="CDCDCDCDC" localSheetId="34">#REF!</definedName>
    <definedName name="CDCDCDCDC" localSheetId="36">#REF!</definedName>
    <definedName name="CDCDCDCDC" localSheetId="38">#REF!</definedName>
    <definedName name="CDCDCDCDC" localSheetId="18">#REF!</definedName>
    <definedName name="CDCDCDCDC" localSheetId="23">#REF!</definedName>
    <definedName name="CDCDCDCDC" localSheetId="25">#REF!</definedName>
    <definedName name="CDCDCDCDC" localSheetId="27">#REF!</definedName>
    <definedName name="CDCDCDCDC" localSheetId="29">#REF!</definedName>
    <definedName name="CDCDCDCDC" localSheetId="32">#REF!</definedName>
    <definedName name="CDCDCDCDC" localSheetId="6">#REF!</definedName>
    <definedName name="CDCDCDCDC" localSheetId="16">#REF!</definedName>
    <definedName name="CDCDCDCDC" localSheetId="39">#REF!</definedName>
    <definedName name="CDCDCDCDC" localSheetId="19">#REF!</definedName>
    <definedName name="CDCDCDCDC" localSheetId="20">#REF!</definedName>
    <definedName name="CDCDCDCDC" localSheetId="21">#REF!</definedName>
    <definedName name="CDCDCDCDC" localSheetId="30">#REF!</definedName>
    <definedName name="CDCDCDCDC" localSheetId="7">#REF!</definedName>
    <definedName name="CDCDCDCDC" localSheetId="9">#REF!</definedName>
    <definedName name="CDCDCDCDC" localSheetId="11">#REF!</definedName>
    <definedName name="CDCDCDCDC" localSheetId="12">#REF!</definedName>
    <definedName name="CDCDCDCDC" localSheetId="2">#REF!</definedName>
    <definedName name="CDCDCDCDC" localSheetId="0">#REF!</definedName>
    <definedName name="CDCDCDCDC">#REF!</definedName>
    <definedName name="CPMF" localSheetId="5">#REF!</definedName>
    <definedName name="CPMF" localSheetId="15">#REF!</definedName>
    <definedName name="CPMF" localSheetId="34">#REF!</definedName>
    <definedName name="CPMF" localSheetId="36">#REF!</definedName>
    <definedName name="CPMF" localSheetId="38">#REF!</definedName>
    <definedName name="CPMF" localSheetId="18">#REF!</definedName>
    <definedName name="CPMF" localSheetId="23">#REF!</definedName>
    <definedName name="CPMF" localSheetId="25">#REF!</definedName>
    <definedName name="CPMF" localSheetId="27">#REF!</definedName>
    <definedName name="CPMF" localSheetId="29">#REF!</definedName>
    <definedName name="CPMF" localSheetId="32">#REF!</definedName>
    <definedName name="CPMF" localSheetId="6">#REF!</definedName>
    <definedName name="CPMF" localSheetId="16">#REF!</definedName>
    <definedName name="CPMF" localSheetId="39">#REF!</definedName>
    <definedName name="CPMF" localSheetId="19">#REF!</definedName>
    <definedName name="CPMF" localSheetId="20">#REF!</definedName>
    <definedName name="CPMF" localSheetId="21">#REF!</definedName>
    <definedName name="CPMF" localSheetId="30">#REF!</definedName>
    <definedName name="CPMF" localSheetId="7">#REF!</definedName>
    <definedName name="CPMF" localSheetId="9">#REF!</definedName>
    <definedName name="CPMF" localSheetId="11">#REF!</definedName>
    <definedName name="CPMF" localSheetId="12">#REF!</definedName>
    <definedName name="CPMF" localSheetId="2">#REF!</definedName>
    <definedName name="CPMF" localSheetId="0">#REF!</definedName>
    <definedName name="CPMF">#REF!</definedName>
    <definedName name="Excel_BuiltIn_Print_Area_1">"$#REF!.$A$1:$G$203"</definedName>
    <definedName name="Excel_BuiltIn_Print_Area_1_1">"$#REF!.$A$1:$F$205"</definedName>
    <definedName name="Excel_BuiltIn_Print_Area_1_1_1" localSheetId="5">#REF!</definedName>
    <definedName name="Excel_BuiltIn_Print_Area_1_1_1" localSheetId="15">#REF!</definedName>
    <definedName name="Excel_BuiltIn_Print_Area_1_1_1" localSheetId="34">#REF!</definedName>
    <definedName name="Excel_BuiltIn_Print_Area_1_1_1" localSheetId="36">#REF!</definedName>
    <definedName name="Excel_BuiltIn_Print_Area_1_1_1" localSheetId="38">#REF!</definedName>
    <definedName name="Excel_BuiltIn_Print_Area_1_1_1" localSheetId="18">#REF!</definedName>
    <definedName name="Excel_BuiltIn_Print_Area_1_1_1" localSheetId="23">#REF!</definedName>
    <definedName name="Excel_BuiltIn_Print_Area_1_1_1" localSheetId="25">#REF!</definedName>
    <definedName name="Excel_BuiltIn_Print_Area_1_1_1" localSheetId="27">#REF!</definedName>
    <definedName name="Excel_BuiltIn_Print_Area_1_1_1" localSheetId="29">#REF!</definedName>
    <definedName name="Excel_BuiltIn_Print_Area_1_1_1" localSheetId="32">#REF!</definedName>
    <definedName name="Excel_BuiltIn_Print_Area_1_1_1" localSheetId="6">#REF!</definedName>
    <definedName name="Excel_BuiltIn_Print_Area_1_1_1" localSheetId="16">#REF!</definedName>
    <definedName name="Excel_BuiltIn_Print_Area_1_1_1" localSheetId="39">#REF!</definedName>
    <definedName name="Excel_BuiltIn_Print_Area_1_1_1" localSheetId="19">#REF!</definedName>
    <definedName name="Excel_BuiltIn_Print_Area_1_1_1" localSheetId="20">#REF!</definedName>
    <definedName name="Excel_BuiltIn_Print_Area_1_1_1" localSheetId="21">#REF!</definedName>
    <definedName name="Excel_BuiltIn_Print_Area_1_1_1" localSheetId="30">#REF!</definedName>
    <definedName name="Excel_BuiltIn_Print_Area_1_1_1" localSheetId="7">#REF!</definedName>
    <definedName name="Excel_BuiltIn_Print_Area_1_1_1" localSheetId="9">#REF!</definedName>
    <definedName name="Excel_BuiltIn_Print_Area_1_1_1" localSheetId="11">#REF!</definedName>
    <definedName name="Excel_BuiltIn_Print_Area_1_1_1" localSheetId="12">#REF!</definedName>
    <definedName name="Excel_BuiltIn_Print_Area_1_1_1" localSheetId="2">#REF!</definedName>
    <definedName name="Excel_BuiltIn_Print_Area_1_1_1" localSheetId="0">#REF!</definedName>
    <definedName name="Excel_BuiltIn_Print_Area_1_1_1">#REF!</definedName>
    <definedName name="Excel_BuiltIn_Print_Area_1_1_1_1" localSheetId="5">#REF!</definedName>
    <definedName name="Excel_BuiltIn_Print_Area_1_1_1_1" localSheetId="15">#REF!</definedName>
    <definedName name="Excel_BuiltIn_Print_Area_1_1_1_1" localSheetId="34">#REF!</definedName>
    <definedName name="Excel_BuiltIn_Print_Area_1_1_1_1" localSheetId="36">#REF!</definedName>
    <definedName name="Excel_BuiltIn_Print_Area_1_1_1_1" localSheetId="38">#REF!</definedName>
    <definedName name="Excel_BuiltIn_Print_Area_1_1_1_1" localSheetId="18">#REF!</definedName>
    <definedName name="Excel_BuiltIn_Print_Area_1_1_1_1" localSheetId="23">#REF!</definedName>
    <definedName name="Excel_BuiltIn_Print_Area_1_1_1_1" localSheetId="25">#REF!</definedName>
    <definedName name="Excel_BuiltIn_Print_Area_1_1_1_1" localSheetId="27">#REF!</definedName>
    <definedName name="Excel_BuiltIn_Print_Area_1_1_1_1" localSheetId="29">#REF!</definedName>
    <definedName name="Excel_BuiltIn_Print_Area_1_1_1_1" localSheetId="32">#REF!</definedName>
    <definedName name="Excel_BuiltIn_Print_Area_1_1_1_1" localSheetId="6">#REF!</definedName>
    <definedName name="Excel_BuiltIn_Print_Area_1_1_1_1" localSheetId="16">#REF!</definedName>
    <definedName name="Excel_BuiltIn_Print_Area_1_1_1_1" localSheetId="39">#REF!</definedName>
    <definedName name="Excel_BuiltIn_Print_Area_1_1_1_1" localSheetId="19">#REF!</definedName>
    <definedName name="Excel_BuiltIn_Print_Area_1_1_1_1" localSheetId="20">#REF!</definedName>
    <definedName name="Excel_BuiltIn_Print_Area_1_1_1_1" localSheetId="21">#REF!</definedName>
    <definedName name="Excel_BuiltIn_Print_Area_1_1_1_1" localSheetId="30">#REF!</definedName>
    <definedName name="Excel_BuiltIn_Print_Area_1_1_1_1" localSheetId="7">#REF!</definedName>
    <definedName name="Excel_BuiltIn_Print_Area_1_1_1_1" localSheetId="9">#REF!</definedName>
    <definedName name="Excel_BuiltIn_Print_Area_1_1_1_1" localSheetId="11">#REF!</definedName>
    <definedName name="Excel_BuiltIn_Print_Area_1_1_1_1" localSheetId="12">#REF!</definedName>
    <definedName name="Excel_BuiltIn_Print_Area_1_1_1_1" localSheetId="2">#REF!</definedName>
    <definedName name="Excel_BuiltIn_Print_Area_1_1_1_1" localSheetId="0">#REF!</definedName>
    <definedName name="Excel_BuiltIn_Print_Area_1_1_1_1">#REF!</definedName>
    <definedName name="Excel_BuiltIn_Print_Area_1_1_2">#N/A</definedName>
    <definedName name="Excel_BuiltIn_Print_Area_1_1_4">#N/A</definedName>
    <definedName name="Excel_BuiltIn_Print_Area_10" localSheetId="5">#REF!</definedName>
    <definedName name="Excel_BuiltIn_Print_Area_10" localSheetId="15">#REF!</definedName>
    <definedName name="Excel_BuiltIn_Print_Area_10" localSheetId="34">#REF!</definedName>
    <definedName name="Excel_BuiltIn_Print_Area_10" localSheetId="36">#REF!</definedName>
    <definedName name="Excel_BuiltIn_Print_Area_10" localSheetId="38">#REF!</definedName>
    <definedName name="Excel_BuiltIn_Print_Area_10" localSheetId="18">#REF!</definedName>
    <definedName name="Excel_BuiltIn_Print_Area_10" localSheetId="23">#REF!</definedName>
    <definedName name="Excel_BuiltIn_Print_Area_10" localSheetId="25">#REF!</definedName>
    <definedName name="Excel_BuiltIn_Print_Area_10" localSheetId="27">#REF!</definedName>
    <definedName name="Excel_BuiltIn_Print_Area_10" localSheetId="29">#REF!</definedName>
    <definedName name="Excel_BuiltIn_Print_Area_10" localSheetId="32">#REF!</definedName>
    <definedName name="Excel_BuiltIn_Print_Area_10" localSheetId="6">#REF!</definedName>
    <definedName name="Excel_BuiltIn_Print_Area_10" localSheetId="16">#REF!</definedName>
    <definedName name="Excel_BuiltIn_Print_Area_10" localSheetId="39">#REF!</definedName>
    <definedName name="Excel_BuiltIn_Print_Area_10" localSheetId="19">#REF!</definedName>
    <definedName name="Excel_BuiltIn_Print_Area_10" localSheetId="20">#REF!</definedName>
    <definedName name="Excel_BuiltIn_Print_Area_10" localSheetId="21">#REF!</definedName>
    <definedName name="Excel_BuiltIn_Print_Area_10" localSheetId="30">#REF!</definedName>
    <definedName name="Excel_BuiltIn_Print_Area_10" localSheetId="7">#REF!</definedName>
    <definedName name="Excel_BuiltIn_Print_Area_10" localSheetId="9">#REF!</definedName>
    <definedName name="Excel_BuiltIn_Print_Area_10" localSheetId="11">#REF!</definedName>
    <definedName name="Excel_BuiltIn_Print_Area_10" localSheetId="12">#REF!</definedName>
    <definedName name="Excel_BuiltIn_Print_Area_10" localSheetId="2">#REF!</definedName>
    <definedName name="Excel_BuiltIn_Print_Area_10" localSheetId="0">#REF!</definedName>
    <definedName name="Excel_BuiltIn_Print_Area_10">#REF!</definedName>
    <definedName name="Excel_BuiltIn_Print_Area_10_1">NA()</definedName>
    <definedName name="Excel_BuiltIn_Print_Area_11" localSheetId="5">#REF!</definedName>
    <definedName name="Excel_BuiltIn_Print_Area_11" localSheetId="15">#REF!</definedName>
    <definedName name="Excel_BuiltIn_Print_Area_11" localSheetId="34">#REF!</definedName>
    <definedName name="Excel_BuiltIn_Print_Area_11" localSheetId="36">#REF!</definedName>
    <definedName name="Excel_BuiltIn_Print_Area_11" localSheetId="38">#REF!</definedName>
    <definedName name="Excel_BuiltIn_Print_Area_11" localSheetId="18">#REF!</definedName>
    <definedName name="Excel_BuiltIn_Print_Area_11" localSheetId="23">#REF!</definedName>
    <definedName name="Excel_BuiltIn_Print_Area_11" localSheetId="25">#REF!</definedName>
    <definedName name="Excel_BuiltIn_Print_Area_11" localSheetId="27">#REF!</definedName>
    <definedName name="Excel_BuiltIn_Print_Area_11" localSheetId="29">#REF!</definedName>
    <definedName name="Excel_BuiltIn_Print_Area_11" localSheetId="32">#REF!</definedName>
    <definedName name="Excel_BuiltIn_Print_Area_11" localSheetId="6">#REF!</definedName>
    <definedName name="Excel_BuiltIn_Print_Area_11" localSheetId="16">#REF!</definedName>
    <definedName name="Excel_BuiltIn_Print_Area_11" localSheetId="39">#REF!</definedName>
    <definedName name="Excel_BuiltIn_Print_Area_11" localSheetId="19">#REF!</definedName>
    <definedName name="Excel_BuiltIn_Print_Area_11" localSheetId="20">#REF!</definedName>
    <definedName name="Excel_BuiltIn_Print_Area_11" localSheetId="21">#REF!</definedName>
    <definedName name="Excel_BuiltIn_Print_Area_11" localSheetId="30">#REF!</definedName>
    <definedName name="Excel_BuiltIn_Print_Area_11" localSheetId="7">#REF!</definedName>
    <definedName name="Excel_BuiltIn_Print_Area_11" localSheetId="9">#REF!</definedName>
    <definedName name="Excel_BuiltIn_Print_Area_11" localSheetId="11">#REF!</definedName>
    <definedName name="Excel_BuiltIn_Print_Area_11" localSheetId="12">#REF!</definedName>
    <definedName name="Excel_BuiltIn_Print_Area_11" localSheetId="2">#REF!</definedName>
    <definedName name="Excel_BuiltIn_Print_Area_11" localSheetId="0">#REF!</definedName>
    <definedName name="Excel_BuiltIn_Print_Area_11">#REF!</definedName>
    <definedName name="Excel_BuiltIn_Print_Area_12" localSheetId="5">#REF!</definedName>
    <definedName name="Excel_BuiltIn_Print_Area_12" localSheetId="15">#REF!</definedName>
    <definedName name="Excel_BuiltIn_Print_Area_12" localSheetId="34">#REF!</definedName>
    <definedName name="Excel_BuiltIn_Print_Area_12" localSheetId="36">#REF!</definedName>
    <definedName name="Excel_BuiltIn_Print_Area_12" localSheetId="38">#REF!</definedName>
    <definedName name="Excel_BuiltIn_Print_Area_12" localSheetId="18">#REF!</definedName>
    <definedName name="Excel_BuiltIn_Print_Area_12" localSheetId="23">#REF!</definedName>
    <definedName name="Excel_BuiltIn_Print_Area_12" localSheetId="25">#REF!</definedName>
    <definedName name="Excel_BuiltIn_Print_Area_12" localSheetId="27">#REF!</definedName>
    <definedName name="Excel_BuiltIn_Print_Area_12" localSheetId="29">#REF!</definedName>
    <definedName name="Excel_BuiltIn_Print_Area_12" localSheetId="32">#REF!</definedName>
    <definedName name="Excel_BuiltIn_Print_Area_12" localSheetId="6">#REF!</definedName>
    <definedName name="Excel_BuiltIn_Print_Area_12" localSheetId="16">#REF!</definedName>
    <definedName name="Excel_BuiltIn_Print_Area_12" localSheetId="39">#REF!</definedName>
    <definedName name="Excel_BuiltIn_Print_Area_12" localSheetId="19">#REF!</definedName>
    <definedName name="Excel_BuiltIn_Print_Area_12" localSheetId="20">#REF!</definedName>
    <definedName name="Excel_BuiltIn_Print_Area_12" localSheetId="21">#REF!</definedName>
    <definedName name="Excel_BuiltIn_Print_Area_12" localSheetId="30">#REF!</definedName>
    <definedName name="Excel_BuiltIn_Print_Area_12" localSheetId="7">#REF!</definedName>
    <definedName name="Excel_BuiltIn_Print_Area_12" localSheetId="9">#REF!</definedName>
    <definedName name="Excel_BuiltIn_Print_Area_12" localSheetId="11">#REF!</definedName>
    <definedName name="Excel_BuiltIn_Print_Area_12" localSheetId="12">#REF!</definedName>
    <definedName name="Excel_BuiltIn_Print_Area_12" localSheetId="2">#REF!</definedName>
    <definedName name="Excel_BuiltIn_Print_Area_12" localSheetId="0">#REF!</definedName>
    <definedName name="Excel_BuiltIn_Print_Area_12">#REF!</definedName>
    <definedName name="Excel_BuiltIn_Print_Area_12_1">NA()</definedName>
    <definedName name="Excel_BuiltIn_Print_Area_2">"$#REF!.$A$1:$J$73"</definedName>
    <definedName name="Excel_BuiltIn_Print_Area_2_1">"$#REF!.$A$1:$D$148"</definedName>
    <definedName name="Excel_BuiltIn_Print_Area_2_1_1">"$#REF!.$A$1:$D$148"</definedName>
    <definedName name="Excel_BuiltIn_Print_Area_3_1" localSheetId="5">#REF!</definedName>
    <definedName name="Excel_BuiltIn_Print_Area_3_1" localSheetId="15">#REF!</definedName>
    <definedName name="Excel_BuiltIn_Print_Area_3_1" localSheetId="34">#REF!</definedName>
    <definedName name="Excel_BuiltIn_Print_Area_3_1" localSheetId="36">#REF!</definedName>
    <definedName name="Excel_BuiltIn_Print_Area_3_1" localSheetId="38">#REF!</definedName>
    <definedName name="Excel_BuiltIn_Print_Area_3_1" localSheetId="18">#REF!</definedName>
    <definedName name="Excel_BuiltIn_Print_Area_3_1" localSheetId="23">#REF!</definedName>
    <definedName name="Excel_BuiltIn_Print_Area_3_1" localSheetId="25">#REF!</definedName>
    <definedName name="Excel_BuiltIn_Print_Area_3_1" localSheetId="27">#REF!</definedName>
    <definedName name="Excel_BuiltIn_Print_Area_3_1" localSheetId="29">#REF!</definedName>
    <definedName name="Excel_BuiltIn_Print_Area_3_1" localSheetId="32">#REF!</definedName>
    <definedName name="Excel_BuiltIn_Print_Area_3_1" localSheetId="6">#REF!</definedName>
    <definedName name="Excel_BuiltIn_Print_Area_3_1" localSheetId="16">#REF!</definedName>
    <definedName name="Excel_BuiltIn_Print_Area_3_1" localSheetId="39">#REF!</definedName>
    <definedName name="Excel_BuiltIn_Print_Area_3_1" localSheetId="19">#REF!</definedName>
    <definedName name="Excel_BuiltIn_Print_Area_3_1" localSheetId="20">#REF!</definedName>
    <definedName name="Excel_BuiltIn_Print_Area_3_1" localSheetId="21">#REF!</definedName>
    <definedName name="Excel_BuiltIn_Print_Area_3_1" localSheetId="30">#REF!</definedName>
    <definedName name="Excel_BuiltIn_Print_Area_3_1" localSheetId="7">#REF!</definedName>
    <definedName name="Excel_BuiltIn_Print_Area_3_1" localSheetId="9">#REF!</definedName>
    <definedName name="Excel_BuiltIn_Print_Area_3_1" localSheetId="11">#REF!</definedName>
    <definedName name="Excel_BuiltIn_Print_Area_3_1" localSheetId="12">#REF!</definedName>
    <definedName name="Excel_BuiltIn_Print_Area_3_1" localSheetId="2">#REF!</definedName>
    <definedName name="Excel_BuiltIn_Print_Area_3_1" localSheetId="0">#REF!</definedName>
    <definedName name="Excel_BuiltIn_Print_Area_3_1">#REF!</definedName>
    <definedName name="Excel_BuiltIn_Print_Area_3_1_1">NA()</definedName>
    <definedName name="Excel_BuiltIn_Print_Area_4_1">NA()</definedName>
    <definedName name="Excel_BuiltIn_Print_Area_4_1_1">NA()</definedName>
    <definedName name="Excel_BuiltIn_Print_Area_5">NA()</definedName>
    <definedName name="Excel_BuiltIn_Print_Area_5_1" localSheetId="5">#REF!</definedName>
    <definedName name="Excel_BuiltIn_Print_Area_5_1" localSheetId="15">#REF!</definedName>
    <definedName name="Excel_BuiltIn_Print_Area_5_1" localSheetId="34">#REF!</definedName>
    <definedName name="Excel_BuiltIn_Print_Area_5_1" localSheetId="36">#REF!</definedName>
    <definedName name="Excel_BuiltIn_Print_Area_5_1" localSheetId="38">#REF!</definedName>
    <definedName name="Excel_BuiltIn_Print_Area_5_1" localSheetId="18">#REF!</definedName>
    <definedName name="Excel_BuiltIn_Print_Area_5_1" localSheetId="23">#REF!</definedName>
    <definedName name="Excel_BuiltIn_Print_Area_5_1" localSheetId="25">#REF!</definedName>
    <definedName name="Excel_BuiltIn_Print_Area_5_1" localSheetId="27">#REF!</definedName>
    <definedName name="Excel_BuiltIn_Print_Area_5_1" localSheetId="29">#REF!</definedName>
    <definedName name="Excel_BuiltIn_Print_Area_5_1" localSheetId="32">#REF!</definedName>
    <definedName name="Excel_BuiltIn_Print_Area_5_1" localSheetId="6">#REF!</definedName>
    <definedName name="Excel_BuiltIn_Print_Area_5_1" localSheetId="16">#REF!</definedName>
    <definedName name="Excel_BuiltIn_Print_Area_5_1" localSheetId="39">#REF!</definedName>
    <definedName name="Excel_BuiltIn_Print_Area_5_1" localSheetId="19">#REF!</definedName>
    <definedName name="Excel_BuiltIn_Print_Area_5_1" localSheetId="20">#REF!</definedName>
    <definedName name="Excel_BuiltIn_Print_Area_5_1" localSheetId="21">#REF!</definedName>
    <definedName name="Excel_BuiltIn_Print_Area_5_1" localSheetId="30">#REF!</definedName>
    <definedName name="Excel_BuiltIn_Print_Area_5_1" localSheetId="7">#REF!</definedName>
    <definedName name="Excel_BuiltIn_Print_Area_5_1" localSheetId="9">#REF!</definedName>
    <definedName name="Excel_BuiltIn_Print_Area_5_1" localSheetId="11">#REF!</definedName>
    <definedName name="Excel_BuiltIn_Print_Area_5_1" localSheetId="12">#REF!</definedName>
    <definedName name="Excel_BuiltIn_Print_Area_5_1" localSheetId="2">#REF!</definedName>
    <definedName name="Excel_BuiltIn_Print_Area_5_1" localSheetId="0">#REF!</definedName>
    <definedName name="Excel_BuiltIn_Print_Area_5_1">#REF!</definedName>
    <definedName name="Excel_BuiltIn_Print_Area_5_1_1">NA()</definedName>
    <definedName name="Excel_BuiltIn_Print_Area_5_1_1_1">NA()</definedName>
    <definedName name="Excel_BuiltIn_Print_Area_5_1_2">#N/A</definedName>
    <definedName name="Excel_BuiltIn_Print_Area_5_1_4">#N/A</definedName>
    <definedName name="Excel_BuiltIn_Print_Area_7">NA()</definedName>
    <definedName name="Excel_BuiltIn_Print_Area_7_1">NA()</definedName>
    <definedName name="Excel_BuiltIn_Print_Area_9" localSheetId="5">#REF!</definedName>
    <definedName name="Excel_BuiltIn_Print_Area_9" localSheetId="15">#REF!</definedName>
    <definedName name="Excel_BuiltIn_Print_Area_9" localSheetId="34">#REF!</definedName>
    <definedName name="Excel_BuiltIn_Print_Area_9" localSheetId="36">#REF!</definedName>
    <definedName name="Excel_BuiltIn_Print_Area_9" localSheetId="38">#REF!</definedName>
    <definedName name="Excel_BuiltIn_Print_Area_9" localSheetId="18">#REF!</definedName>
    <definedName name="Excel_BuiltIn_Print_Area_9" localSheetId="23">#REF!</definedName>
    <definedName name="Excel_BuiltIn_Print_Area_9" localSheetId="25">#REF!</definedName>
    <definedName name="Excel_BuiltIn_Print_Area_9" localSheetId="27">#REF!</definedName>
    <definedName name="Excel_BuiltIn_Print_Area_9" localSheetId="29">#REF!</definedName>
    <definedName name="Excel_BuiltIn_Print_Area_9" localSheetId="32">#REF!</definedName>
    <definedName name="Excel_BuiltIn_Print_Area_9" localSheetId="6">#REF!</definedName>
    <definedName name="Excel_BuiltIn_Print_Area_9" localSheetId="16">#REF!</definedName>
    <definedName name="Excel_BuiltIn_Print_Area_9" localSheetId="39">#REF!</definedName>
    <definedName name="Excel_BuiltIn_Print_Area_9" localSheetId="19">#REF!</definedName>
    <definedName name="Excel_BuiltIn_Print_Area_9" localSheetId="20">#REF!</definedName>
    <definedName name="Excel_BuiltIn_Print_Area_9" localSheetId="21">#REF!</definedName>
    <definedName name="Excel_BuiltIn_Print_Area_9" localSheetId="30">#REF!</definedName>
    <definedName name="Excel_BuiltIn_Print_Area_9" localSheetId="7">#REF!</definedName>
    <definedName name="Excel_BuiltIn_Print_Area_9" localSheetId="9">#REF!</definedName>
    <definedName name="Excel_BuiltIn_Print_Area_9" localSheetId="11">#REF!</definedName>
    <definedName name="Excel_BuiltIn_Print_Area_9" localSheetId="12">#REF!</definedName>
    <definedName name="Excel_BuiltIn_Print_Area_9" localSheetId="2">#REF!</definedName>
    <definedName name="Excel_BuiltIn_Print_Area_9" localSheetId="0">#REF!</definedName>
    <definedName name="Excel_BuiltIn_Print_Area_9">#REF!</definedName>
    <definedName name="Excel_BuiltIn_Print_Area_9_1">NA()</definedName>
    <definedName name="QWQWQ" localSheetId="5">#REF!</definedName>
    <definedName name="QWQWQ" localSheetId="15">#REF!</definedName>
    <definedName name="QWQWQ" localSheetId="34">#REF!</definedName>
    <definedName name="QWQWQ" localSheetId="36">#REF!</definedName>
    <definedName name="QWQWQ" localSheetId="38">#REF!</definedName>
    <definedName name="QWQWQ" localSheetId="18">#REF!</definedName>
    <definedName name="QWQWQ" localSheetId="23">#REF!</definedName>
    <definedName name="QWQWQ" localSheetId="25">#REF!</definedName>
    <definedName name="QWQWQ" localSheetId="27">#REF!</definedName>
    <definedName name="QWQWQ" localSheetId="29">#REF!</definedName>
    <definedName name="QWQWQ" localSheetId="32">#REF!</definedName>
    <definedName name="QWQWQ" localSheetId="6">#REF!</definedName>
    <definedName name="QWQWQ" localSheetId="16">#REF!</definedName>
    <definedName name="QWQWQ" localSheetId="39">#REF!</definedName>
    <definedName name="QWQWQ" localSheetId="19">#REF!</definedName>
    <definedName name="QWQWQ" localSheetId="20">#REF!</definedName>
    <definedName name="QWQWQ" localSheetId="21">#REF!</definedName>
    <definedName name="QWQWQ" localSheetId="30">#REF!</definedName>
    <definedName name="QWQWQ" localSheetId="7">#REF!</definedName>
    <definedName name="QWQWQ" localSheetId="9">#REF!</definedName>
    <definedName name="QWQWQ" localSheetId="11">#REF!</definedName>
    <definedName name="QWQWQ" localSheetId="12">#REF!</definedName>
    <definedName name="QWQWQ" localSheetId="2">#REF!</definedName>
    <definedName name="QWQWQ" localSheetId="0">#REF!</definedName>
    <definedName name="QWQWQ">#REF!</definedName>
    <definedName name="QWQWQW" localSheetId="5">#REF!</definedName>
    <definedName name="QWQWQW" localSheetId="15">#REF!</definedName>
    <definedName name="QWQWQW" localSheetId="34">#REF!</definedName>
    <definedName name="QWQWQW" localSheetId="36">#REF!</definedName>
    <definedName name="QWQWQW" localSheetId="38">#REF!</definedName>
    <definedName name="QWQWQW" localSheetId="18">#REF!</definedName>
    <definedName name="QWQWQW" localSheetId="23">#REF!</definedName>
    <definedName name="QWQWQW" localSheetId="25">#REF!</definedName>
    <definedName name="QWQWQW" localSheetId="27">#REF!</definedName>
    <definedName name="QWQWQW" localSheetId="29">#REF!</definedName>
    <definedName name="QWQWQW" localSheetId="32">#REF!</definedName>
    <definedName name="QWQWQW" localSheetId="6">#REF!</definedName>
    <definedName name="QWQWQW" localSheetId="16">#REF!</definedName>
    <definedName name="QWQWQW" localSheetId="39">#REF!</definedName>
    <definedName name="QWQWQW" localSheetId="19">#REF!</definedName>
    <definedName name="QWQWQW" localSheetId="20">#REF!</definedName>
    <definedName name="QWQWQW" localSheetId="21">#REF!</definedName>
    <definedName name="QWQWQW" localSheetId="30">#REF!</definedName>
    <definedName name="QWQWQW" localSheetId="7">#REF!</definedName>
    <definedName name="QWQWQW" localSheetId="9">#REF!</definedName>
    <definedName name="QWQWQW" localSheetId="11">#REF!</definedName>
    <definedName name="QWQWQW" localSheetId="12">#REF!</definedName>
    <definedName name="QWQWQW" localSheetId="2">#REF!</definedName>
    <definedName name="QWQWQW" localSheetId="0">#REF!</definedName>
    <definedName name="QWQWQW">#REF!</definedName>
    <definedName name="SS" localSheetId="5">#REF!</definedName>
    <definedName name="SS" localSheetId="15">#REF!</definedName>
    <definedName name="SS" localSheetId="34">#REF!</definedName>
    <definedName name="SS" localSheetId="36">#REF!</definedName>
    <definedName name="SS" localSheetId="38">#REF!</definedName>
    <definedName name="SS" localSheetId="18">#REF!</definedName>
    <definedName name="SS" localSheetId="23">#REF!</definedName>
    <definedName name="SS" localSheetId="25">#REF!</definedName>
    <definedName name="SS" localSheetId="27">#REF!</definedName>
    <definedName name="SS" localSheetId="29">#REF!</definedName>
    <definedName name="SS" localSheetId="32">#REF!</definedName>
    <definedName name="SS" localSheetId="6">#REF!</definedName>
    <definedName name="SS" localSheetId="16">#REF!</definedName>
    <definedName name="SS" localSheetId="39">#REF!</definedName>
    <definedName name="SS" localSheetId="19">#REF!</definedName>
    <definedName name="SS" localSheetId="20">#REF!</definedName>
    <definedName name="SS" localSheetId="21">#REF!</definedName>
    <definedName name="SS" localSheetId="30">#REF!</definedName>
    <definedName name="SS" localSheetId="7">#REF!</definedName>
    <definedName name="SS" localSheetId="9">#REF!</definedName>
    <definedName name="SS" localSheetId="11">#REF!</definedName>
    <definedName name="SS" localSheetId="12">#REF!</definedName>
    <definedName name="SS" localSheetId="2">#REF!</definedName>
    <definedName name="SS" localSheetId="0">#REF!</definedName>
    <definedName name="SS">#REF!</definedName>
  </definedNames>
  <calcPr calcId="181029"/>
</workbook>
</file>

<file path=xl/calcChain.xml><?xml version="1.0" encoding="utf-8"?>
<calcChain xmlns="http://schemas.openxmlformats.org/spreadsheetml/2006/main">
  <c r="H15" i="99" l="1"/>
  <c r="I15" i="99" s="1"/>
  <c r="J15" i="99" s="1"/>
  <c r="H12" i="99"/>
  <c r="I18" i="99"/>
  <c r="J18" i="99" s="1"/>
  <c r="C204" i="99"/>
  <c r="C205" i="99" s="1"/>
  <c r="K198" i="99"/>
  <c r="C83" i="43"/>
  <c r="D68" i="51"/>
  <c r="D68" i="55"/>
  <c r="D68" i="70"/>
  <c r="D68" i="67"/>
  <c r="D68" i="68"/>
  <c r="D68" i="69"/>
  <c r="D68" i="71"/>
  <c r="D68" i="72"/>
  <c r="D68" i="73"/>
  <c r="D68" i="78"/>
  <c r="D68" i="79"/>
  <c r="D68" i="80"/>
  <c r="D68" i="81"/>
  <c r="D68" i="82"/>
  <c r="D68" i="83"/>
  <c r="D68" i="84"/>
  <c r="D68" i="85"/>
  <c r="D68" i="86"/>
  <c r="D68" i="87"/>
  <c r="D68" i="88"/>
  <c r="D68" i="89"/>
  <c r="D68" i="90"/>
  <c r="D68" i="91"/>
  <c r="D68" i="92"/>
  <c r="D68" i="93"/>
  <c r="D68" i="94"/>
  <c r="D68" i="95"/>
  <c r="D68" i="96"/>
  <c r="D68" i="97"/>
  <c r="D68" i="43"/>
  <c r="I12" i="99" l="1"/>
  <c r="J12" i="99" s="1"/>
  <c r="J21" i="99" s="1"/>
  <c r="D91" i="43" l="1"/>
  <c r="D96" i="97"/>
  <c r="D95" i="97"/>
  <c r="D94" i="97"/>
  <c r="D93" i="97"/>
  <c r="D92" i="97"/>
  <c r="D91" i="97"/>
  <c r="D96" i="96"/>
  <c r="D95" i="96"/>
  <c r="D94" i="96"/>
  <c r="D93" i="96"/>
  <c r="D92" i="96"/>
  <c r="D91" i="96"/>
  <c r="D96" i="95"/>
  <c r="D95" i="95"/>
  <c r="D94" i="95"/>
  <c r="D93" i="95"/>
  <c r="D92" i="95"/>
  <c r="D91" i="95"/>
  <c r="D96" i="94"/>
  <c r="D95" i="94"/>
  <c r="D94" i="94"/>
  <c r="D93" i="94"/>
  <c r="D92" i="94"/>
  <c r="D91" i="94"/>
  <c r="D96" i="93"/>
  <c r="D95" i="93"/>
  <c r="D94" i="93"/>
  <c r="D93" i="93"/>
  <c r="D92" i="93"/>
  <c r="D91" i="93"/>
  <c r="D96" i="92"/>
  <c r="D95" i="92"/>
  <c r="D94" i="92"/>
  <c r="D93" i="92"/>
  <c r="D92" i="92"/>
  <c r="D91" i="92"/>
  <c r="D96" i="91"/>
  <c r="D95" i="91"/>
  <c r="D94" i="91"/>
  <c r="D93" i="91"/>
  <c r="D92" i="91"/>
  <c r="D91" i="91"/>
  <c r="D96" i="90"/>
  <c r="D95" i="90"/>
  <c r="D94" i="90"/>
  <c r="D93" i="90"/>
  <c r="D92" i="90"/>
  <c r="D91" i="90"/>
  <c r="D96" i="89"/>
  <c r="D95" i="89"/>
  <c r="D94" i="89"/>
  <c r="D93" i="89"/>
  <c r="D92" i="89"/>
  <c r="D91" i="89"/>
  <c r="D96" i="88"/>
  <c r="D95" i="88"/>
  <c r="D94" i="88"/>
  <c r="D93" i="88"/>
  <c r="D92" i="88"/>
  <c r="D91" i="88"/>
  <c r="D96" i="87"/>
  <c r="D95" i="87"/>
  <c r="D94" i="87"/>
  <c r="D93" i="87"/>
  <c r="D92" i="87"/>
  <c r="D91" i="87"/>
  <c r="D84" i="86"/>
  <c r="D83" i="86"/>
  <c r="D82" i="86"/>
  <c r="D81" i="86"/>
  <c r="D80" i="86"/>
  <c r="D79" i="86"/>
  <c r="D84" i="85"/>
  <c r="D83" i="85"/>
  <c r="D82" i="85"/>
  <c r="D81" i="85"/>
  <c r="D80" i="85"/>
  <c r="D79" i="85"/>
  <c r="D84" i="84"/>
  <c r="D83" i="84"/>
  <c r="D82" i="84"/>
  <c r="D81" i="84"/>
  <c r="D80" i="84"/>
  <c r="D79" i="84"/>
  <c r="D96" i="82"/>
  <c r="D95" i="82"/>
  <c r="D94" i="82"/>
  <c r="D93" i="82"/>
  <c r="D92" i="82"/>
  <c r="D91" i="82"/>
  <c r="D96" i="81"/>
  <c r="D95" i="81"/>
  <c r="D94" i="81"/>
  <c r="D93" i="81"/>
  <c r="D92" i="81"/>
  <c r="D91" i="81"/>
  <c r="D96" i="80"/>
  <c r="D95" i="80"/>
  <c r="D94" i="80"/>
  <c r="D93" i="80"/>
  <c r="D92" i="80"/>
  <c r="D91" i="80"/>
  <c r="D96" i="79"/>
  <c r="D95" i="79"/>
  <c r="D94" i="79"/>
  <c r="D93" i="79"/>
  <c r="D92" i="79"/>
  <c r="D91" i="79"/>
  <c r="D96" i="78"/>
  <c r="D95" i="78"/>
  <c r="D94" i="78"/>
  <c r="D93" i="78"/>
  <c r="D92" i="78"/>
  <c r="D91" i="78"/>
  <c r="D96" i="73"/>
  <c r="D95" i="73"/>
  <c r="D94" i="73"/>
  <c r="D93" i="73"/>
  <c r="D92" i="73"/>
  <c r="D91" i="73"/>
  <c r="D96" i="72"/>
  <c r="D95" i="72"/>
  <c r="D94" i="72"/>
  <c r="D93" i="72"/>
  <c r="D92" i="72"/>
  <c r="D91" i="72"/>
  <c r="D96" i="71"/>
  <c r="D95" i="71"/>
  <c r="D94" i="71"/>
  <c r="D93" i="71"/>
  <c r="D92" i="71"/>
  <c r="D91" i="71"/>
  <c r="D96" i="69"/>
  <c r="D95" i="69"/>
  <c r="D94" i="69"/>
  <c r="D93" i="69"/>
  <c r="D92" i="69"/>
  <c r="D91" i="69"/>
  <c r="D96" i="68"/>
  <c r="D95" i="68"/>
  <c r="D94" i="68"/>
  <c r="D93" i="68"/>
  <c r="D92" i="68"/>
  <c r="D91" i="68"/>
  <c r="D96" i="67"/>
  <c r="D95" i="67"/>
  <c r="D94" i="67"/>
  <c r="D93" i="67"/>
  <c r="D92" i="67"/>
  <c r="D91" i="67"/>
  <c r="D96" i="70"/>
  <c r="D95" i="70"/>
  <c r="D94" i="70"/>
  <c r="D93" i="70"/>
  <c r="D92" i="70"/>
  <c r="D91" i="70"/>
  <c r="D91" i="55"/>
  <c r="D96" i="55"/>
  <c r="D95" i="55"/>
  <c r="D94" i="55"/>
  <c r="D93" i="55"/>
  <c r="D92" i="55"/>
  <c r="D96" i="51"/>
  <c r="D95" i="51"/>
  <c r="D94" i="51"/>
  <c r="D93" i="51"/>
  <c r="D92" i="51"/>
  <c r="D91" i="51"/>
  <c r="D92" i="43"/>
  <c r="D96" i="43"/>
  <c r="D95" i="43"/>
  <c r="D94" i="43"/>
  <c r="D93" i="43"/>
  <c r="D79" i="43" l="1"/>
  <c r="D62" i="97" l="1"/>
  <c r="D63" i="96"/>
  <c r="D62" i="96"/>
  <c r="D63" i="95"/>
  <c r="D62" i="95"/>
  <c r="D63" i="94"/>
  <c r="D63" i="93"/>
  <c r="D63" i="92"/>
  <c r="D63" i="91"/>
  <c r="D63" i="90"/>
  <c r="D63" i="89"/>
  <c r="D63" i="87"/>
  <c r="D63" i="84"/>
  <c r="D63" i="85"/>
  <c r="D63" i="86"/>
  <c r="D62" i="85"/>
  <c r="D62" i="84"/>
  <c r="D63" i="83"/>
  <c r="D63" i="82"/>
  <c r="D63" i="81"/>
  <c r="D63" i="80"/>
  <c r="D62" i="79"/>
  <c r="D63" i="72"/>
  <c r="D63" i="71"/>
  <c r="D63" i="68"/>
  <c r="D63" i="67"/>
  <c r="D63" i="70"/>
  <c r="D63" i="51"/>
  <c r="D63" i="43"/>
  <c r="D62" i="43"/>
  <c r="Q13" i="98"/>
  <c r="P13" i="98"/>
  <c r="R11" i="98"/>
  <c r="Q11" i="98"/>
  <c r="R7" i="98"/>
  <c r="Q7" i="98"/>
  <c r="R3" i="98"/>
  <c r="Q3" i="98"/>
  <c r="D97" i="51" l="1"/>
  <c r="D97" i="55"/>
  <c r="D97" i="70"/>
  <c r="D97" i="67"/>
  <c r="D97" i="68"/>
  <c r="D97" i="69"/>
  <c r="D97" i="71"/>
  <c r="D97" i="72"/>
  <c r="D97" i="73"/>
  <c r="D97" i="78"/>
  <c r="D97" i="79"/>
  <c r="D97" i="80"/>
  <c r="D97" i="81"/>
  <c r="D97" i="82"/>
  <c r="D97" i="87"/>
  <c r="D97" i="88"/>
  <c r="D97" i="89"/>
  <c r="D97" i="90"/>
  <c r="D97" i="91"/>
  <c r="D97" i="92"/>
  <c r="D97" i="93"/>
  <c r="D97" i="94"/>
  <c r="D97" i="95"/>
  <c r="D97" i="96"/>
  <c r="D97" i="97"/>
  <c r="D97" i="43"/>
  <c r="C97" i="43"/>
  <c r="C97" i="97"/>
  <c r="C97" i="96"/>
  <c r="C97" i="95"/>
  <c r="C97" i="94"/>
  <c r="C97" i="93"/>
  <c r="C97" i="92"/>
  <c r="C97" i="91"/>
  <c r="C97" i="90"/>
  <c r="C97" i="89"/>
  <c r="C97" i="88"/>
  <c r="C97" i="87"/>
  <c r="C97" i="86"/>
  <c r="C97" i="85"/>
  <c r="C97" i="84"/>
  <c r="C97" i="83"/>
  <c r="C97" i="82"/>
  <c r="C97" i="81"/>
  <c r="C97" i="80"/>
  <c r="C97" i="79"/>
  <c r="C97" i="78"/>
  <c r="C97" i="73"/>
  <c r="C97" i="72"/>
  <c r="C97" i="71"/>
  <c r="C97" i="69"/>
  <c r="C97" i="68"/>
  <c r="C97" i="67"/>
  <c r="C97" i="70"/>
  <c r="C97" i="55"/>
  <c r="C97" i="51"/>
  <c r="D50" i="43"/>
  <c r="E8" i="50"/>
  <c r="E8" i="56"/>
  <c r="E9" i="56"/>
  <c r="C125" i="97"/>
  <c r="C124" i="97"/>
  <c r="C123" i="97"/>
  <c r="C122" i="97" s="1"/>
  <c r="C93" i="97"/>
  <c r="E91" i="97"/>
  <c r="C80" i="97"/>
  <c r="B74" i="97"/>
  <c r="B73" i="97"/>
  <c r="B72" i="97"/>
  <c r="D67" i="97"/>
  <c r="C67" i="97"/>
  <c r="D66" i="97"/>
  <c r="D65" i="97"/>
  <c r="D64" i="97"/>
  <c r="D63" i="97"/>
  <c r="D74" i="97"/>
  <c r="C57" i="97"/>
  <c r="C56" i="97"/>
  <c r="C55" i="97"/>
  <c r="C54" i="97"/>
  <c r="C53" i="97"/>
  <c r="C52" i="97"/>
  <c r="C51" i="97"/>
  <c r="C50" i="97"/>
  <c r="C58" i="97" s="1"/>
  <c r="C83" i="97" s="1"/>
  <c r="C44" i="97"/>
  <c r="C46" i="97" s="1"/>
  <c r="D31" i="97"/>
  <c r="A16" i="97"/>
  <c r="C12" i="97"/>
  <c r="C10" i="97"/>
  <c r="C125" i="96"/>
  <c r="C124" i="96"/>
  <c r="C123" i="96"/>
  <c r="C122" i="96" s="1"/>
  <c r="C93" i="96"/>
  <c r="E91" i="96"/>
  <c r="C79" i="96"/>
  <c r="C80" i="96" s="1"/>
  <c r="B74" i="96"/>
  <c r="B73" i="96"/>
  <c r="B72" i="96"/>
  <c r="D67" i="96"/>
  <c r="C67" i="96"/>
  <c r="D66" i="96"/>
  <c r="D65" i="96"/>
  <c r="D64" i="96"/>
  <c r="D74" i="96"/>
  <c r="C57" i="96"/>
  <c r="C56" i="96"/>
  <c r="C55" i="96"/>
  <c r="C54" i="96"/>
  <c r="C53" i="96"/>
  <c r="C52" i="96"/>
  <c r="C51" i="96"/>
  <c r="C50" i="96"/>
  <c r="C58" i="96" s="1"/>
  <c r="C83" i="96" s="1"/>
  <c r="C46" i="96"/>
  <c r="C44" i="96"/>
  <c r="D32" i="96"/>
  <c r="D31" i="96"/>
  <c r="D34" i="96" s="1"/>
  <c r="D38" i="96" s="1"/>
  <c r="A16" i="96"/>
  <c r="C12" i="96"/>
  <c r="C10" i="96"/>
  <c r="C122" i="95"/>
  <c r="E91" i="95"/>
  <c r="C83" i="95"/>
  <c r="C80" i="95"/>
  <c r="C85" i="95" s="1"/>
  <c r="B74" i="95"/>
  <c r="B73" i="95"/>
  <c r="B72" i="95"/>
  <c r="D67" i="95"/>
  <c r="C67" i="95"/>
  <c r="D66" i="95"/>
  <c r="D65" i="95"/>
  <c r="D64" i="95"/>
  <c r="D74" i="95"/>
  <c r="C58" i="95"/>
  <c r="C46" i="95"/>
  <c r="D35" i="95"/>
  <c r="D32" i="95"/>
  <c r="D31" i="95"/>
  <c r="C125" i="94"/>
  <c r="C124" i="94"/>
  <c r="C123" i="94"/>
  <c r="C122" i="94" s="1"/>
  <c r="C93" i="94"/>
  <c r="E91" i="94"/>
  <c r="C79" i="94"/>
  <c r="C80" i="94" s="1"/>
  <c r="B74" i="94"/>
  <c r="B73" i="94"/>
  <c r="B72" i="94"/>
  <c r="C67" i="94"/>
  <c r="D67" i="94" s="1"/>
  <c r="D66" i="94"/>
  <c r="D65" i="94"/>
  <c r="D64" i="94"/>
  <c r="D62" i="94"/>
  <c r="C57" i="94"/>
  <c r="C56" i="94"/>
  <c r="C55" i="94"/>
  <c r="C54" i="94"/>
  <c r="C53" i="94"/>
  <c r="C52" i="94"/>
  <c r="C51" i="94"/>
  <c r="C50" i="94"/>
  <c r="C58" i="94" s="1"/>
  <c r="C83" i="94" s="1"/>
  <c r="C46" i="94"/>
  <c r="C44" i="94"/>
  <c r="D31" i="94"/>
  <c r="D32" i="94" s="1"/>
  <c r="A16" i="94"/>
  <c r="C12" i="94"/>
  <c r="C10" i="94"/>
  <c r="C122" i="93"/>
  <c r="E91" i="93"/>
  <c r="C80" i="93"/>
  <c r="B74" i="93"/>
  <c r="B73" i="93"/>
  <c r="B72" i="93"/>
  <c r="D67" i="93"/>
  <c r="C67" i="93"/>
  <c r="D66" i="93"/>
  <c r="D65" i="93"/>
  <c r="D64" i="93"/>
  <c r="D62" i="93"/>
  <c r="D74" i="93" s="1"/>
  <c r="C58" i="93"/>
  <c r="C83" i="93" s="1"/>
  <c r="C46" i="93"/>
  <c r="D35" i="93"/>
  <c r="D32" i="93"/>
  <c r="D31" i="93"/>
  <c r="C125" i="92"/>
  <c r="C124" i="92"/>
  <c r="C123" i="92"/>
  <c r="C122" i="92" s="1"/>
  <c r="C93" i="92"/>
  <c r="E91" i="92"/>
  <c r="C79" i="92"/>
  <c r="C80" i="92" s="1"/>
  <c r="B74" i="92"/>
  <c r="B73" i="92"/>
  <c r="B72" i="92"/>
  <c r="D67" i="92"/>
  <c r="C67" i="92"/>
  <c r="D66" i="92"/>
  <c r="D65" i="92"/>
  <c r="D64" i="92"/>
  <c r="D62" i="92"/>
  <c r="D74" i="92" s="1"/>
  <c r="C57" i="92"/>
  <c r="C56" i="92"/>
  <c r="C55" i="92"/>
  <c r="C54" i="92"/>
  <c r="C53" i="92"/>
  <c r="C52" i="92"/>
  <c r="C51" i="92"/>
  <c r="C50" i="92"/>
  <c r="C58" i="92" s="1"/>
  <c r="C83" i="92" s="1"/>
  <c r="C46" i="92"/>
  <c r="C44" i="92"/>
  <c r="D32" i="92"/>
  <c r="D31" i="92"/>
  <c r="D34" i="92" s="1"/>
  <c r="D38" i="92" s="1"/>
  <c r="A16" i="92"/>
  <c r="C12" i="92"/>
  <c r="C10" i="92"/>
  <c r="C122" i="91"/>
  <c r="E91" i="91"/>
  <c r="C83" i="91"/>
  <c r="C80" i="91"/>
  <c r="C85" i="91" s="1"/>
  <c r="B74" i="91"/>
  <c r="B73" i="91"/>
  <c r="B72" i="91"/>
  <c r="D67" i="91"/>
  <c r="C67" i="91"/>
  <c r="D66" i="91"/>
  <c r="D65" i="91"/>
  <c r="D64" i="91"/>
  <c r="D62" i="91"/>
  <c r="D74" i="91" s="1"/>
  <c r="C58" i="91"/>
  <c r="C46" i="91"/>
  <c r="D35" i="91"/>
  <c r="D32" i="91"/>
  <c r="D31" i="91"/>
  <c r="B65" i="48"/>
  <c r="B64" i="48"/>
  <c r="C125" i="90"/>
  <c r="C124" i="90"/>
  <c r="C123" i="90"/>
  <c r="C122" i="90" s="1"/>
  <c r="C93" i="90"/>
  <c r="E91" i="90"/>
  <c r="C79" i="90"/>
  <c r="C80" i="90" s="1"/>
  <c r="B74" i="90"/>
  <c r="B73" i="90"/>
  <c r="B72" i="90"/>
  <c r="C67" i="90"/>
  <c r="D67" i="90" s="1"/>
  <c r="D66" i="90"/>
  <c r="D65" i="90"/>
  <c r="D64" i="90"/>
  <c r="D62" i="90"/>
  <c r="C57" i="90"/>
  <c r="C56" i="90"/>
  <c r="C55" i="90"/>
  <c r="C54" i="90"/>
  <c r="C53" i="90"/>
  <c r="C52" i="90"/>
  <c r="C51" i="90"/>
  <c r="C50" i="90"/>
  <c r="C58" i="90" s="1"/>
  <c r="C83" i="90" s="1"/>
  <c r="C46" i="90"/>
  <c r="C44" i="90"/>
  <c r="D31" i="90"/>
  <c r="A16" i="90"/>
  <c r="C12" i="90"/>
  <c r="C10" i="90"/>
  <c r="C122" i="89"/>
  <c r="E91" i="89"/>
  <c r="C83" i="89"/>
  <c r="C80" i="89"/>
  <c r="C85" i="89" s="1"/>
  <c r="B74" i="89"/>
  <c r="B73" i="89"/>
  <c r="B72" i="89"/>
  <c r="D67" i="89"/>
  <c r="C67" i="89"/>
  <c r="D66" i="89"/>
  <c r="D65" i="89"/>
  <c r="D64" i="89"/>
  <c r="D62" i="89"/>
  <c r="D74" i="89" s="1"/>
  <c r="C58" i="89"/>
  <c r="C46" i="89"/>
  <c r="D35" i="89"/>
  <c r="D34" i="89"/>
  <c r="D32" i="89"/>
  <c r="D31" i="89"/>
  <c r="D38" i="89" s="1"/>
  <c r="C125" i="88"/>
  <c r="C124" i="88"/>
  <c r="C123" i="88"/>
  <c r="C122" i="88"/>
  <c r="C93" i="88"/>
  <c r="E91" i="88"/>
  <c r="C80" i="88"/>
  <c r="B74" i="88"/>
  <c r="B73" i="88"/>
  <c r="B72" i="88"/>
  <c r="D67" i="88"/>
  <c r="C67" i="88"/>
  <c r="D66" i="88"/>
  <c r="D65" i="88"/>
  <c r="D64" i="88"/>
  <c r="D63" i="88"/>
  <c r="D62" i="88"/>
  <c r="D74" i="88" s="1"/>
  <c r="C57" i="88"/>
  <c r="C56" i="88"/>
  <c r="C55" i="88"/>
  <c r="C54" i="88"/>
  <c r="C53" i="88"/>
  <c r="C52" i="88"/>
  <c r="C51" i="88"/>
  <c r="C50" i="88"/>
  <c r="C58" i="88" s="1"/>
  <c r="C83" i="88" s="1"/>
  <c r="C46" i="88"/>
  <c r="C44" i="88"/>
  <c r="D31" i="88"/>
  <c r="A16" i="88"/>
  <c r="C12" i="88"/>
  <c r="C10" i="88"/>
  <c r="C125" i="87"/>
  <c r="C124" i="87"/>
  <c r="C123" i="87"/>
  <c r="C122" i="87"/>
  <c r="C93" i="87"/>
  <c r="E91" i="87"/>
  <c r="C80" i="87"/>
  <c r="C79" i="87"/>
  <c r="B74" i="87"/>
  <c r="B73" i="87"/>
  <c r="B72" i="87"/>
  <c r="C67" i="87"/>
  <c r="D67" i="87" s="1"/>
  <c r="D66" i="87"/>
  <c r="D65" i="87"/>
  <c r="D64" i="87"/>
  <c r="C57" i="87"/>
  <c r="C56" i="87"/>
  <c r="C55" i="87"/>
  <c r="C54" i="87"/>
  <c r="C53" i="87"/>
  <c r="C52" i="87"/>
  <c r="C51" i="87"/>
  <c r="C50" i="87"/>
  <c r="C58" i="87" s="1"/>
  <c r="C83" i="87" s="1"/>
  <c r="C44" i="87"/>
  <c r="C46" i="87" s="1"/>
  <c r="D31" i="87"/>
  <c r="D62" i="87" s="1"/>
  <c r="D74" i="87" s="1"/>
  <c r="A16" i="87"/>
  <c r="C12" i="87"/>
  <c r="C10" i="87"/>
  <c r="C122" i="86"/>
  <c r="E91" i="86"/>
  <c r="C85" i="86"/>
  <c r="C83" i="86"/>
  <c r="C80" i="86"/>
  <c r="B74" i="86"/>
  <c r="B73" i="86"/>
  <c r="B72" i="86"/>
  <c r="C67" i="86"/>
  <c r="D67" i="86" s="1"/>
  <c r="D66" i="86"/>
  <c r="D65" i="86"/>
  <c r="D64" i="86"/>
  <c r="C58" i="86"/>
  <c r="C46" i="86"/>
  <c r="D31" i="86"/>
  <c r="D62" i="86" s="1"/>
  <c r="C124" i="85"/>
  <c r="C123" i="85"/>
  <c r="C122" i="85" s="1"/>
  <c r="C93" i="85"/>
  <c r="E91" i="85"/>
  <c r="C79" i="85"/>
  <c r="B74" i="85"/>
  <c r="B73" i="85"/>
  <c r="B72" i="85"/>
  <c r="C67" i="85"/>
  <c r="D67" i="85" s="1"/>
  <c r="D66" i="85"/>
  <c r="D65" i="85"/>
  <c r="D64" i="85"/>
  <c r="C57" i="85"/>
  <c r="C56" i="85"/>
  <c r="C55" i="85"/>
  <c r="C54" i="85"/>
  <c r="C53" i="85"/>
  <c r="C52" i="85"/>
  <c r="C51" i="85"/>
  <c r="C50" i="85"/>
  <c r="C58" i="85" s="1"/>
  <c r="C83" i="85" s="1"/>
  <c r="C46" i="85"/>
  <c r="C44" i="85"/>
  <c r="D31" i="85"/>
  <c r="A16" i="85"/>
  <c r="C12" i="85"/>
  <c r="C10" i="85"/>
  <c r="C122" i="84"/>
  <c r="E91" i="84"/>
  <c r="C83" i="84"/>
  <c r="C80" i="84"/>
  <c r="C85" i="84" s="1"/>
  <c r="B74" i="84"/>
  <c r="B73" i="84"/>
  <c r="B72" i="84"/>
  <c r="C67" i="84"/>
  <c r="D67" i="84" s="1"/>
  <c r="D66" i="84"/>
  <c r="D65" i="84"/>
  <c r="D64" i="84"/>
  <c r="C58" i="84"/>
  <c r="C46" i="84"/>
  <c r="D31" i="84"/>
  <c r="C122" i="83"/>
  <c r="C124" i="83"/>
  <c r="C123" i="83"/>
  <c r="C93" i="83"/>
  <c r="E91" i="83"/>
  <c r="C80" i="83"/>
  <c r="C79" i="83"/>
  <c r="B74" i="83"/>
  <c r="B73" i="83"/>
  <c r="B72" i="83"/>
  <c r="C67" i="83"/>
  <c r="D67" i="83" s="1"/>
  <c r="D66" i="83"/>
  <c r="D65" i="83"/>
  <c r="D64" i="83"/>
  <c r="C57" i="83"/>
  <c r="C56" i="83"/>
  <c r="C55" i="83"/>
  <c r="C54" i="83"/>
  <c r="C53" i="83"/>
  <c r="C52" i="83"/>
  <c r="C51" i="83"/>
  <c r="C50" i="83"/>
  <c r="C58" i="83" s="1"/>
  <c r="C83" i="83" s="1"/>
  <c r="C44" i="83"/>
  <c r="C46" i="83" s="1"/>
  <c r="D31" i="83"/>
  <c r="D62" i="83" s="1"/>
  <c r="D74" i="83" s="1"/>
  <c r="A16" i="83"/>
  <c r="C12" i="83"/>
  <c r="C10" i="83"/>
  <c r="C122" i="82"/>
  <c r="E91" i="82"/>
  <c r="C80" i="82"/>
  <c r="C85" i="82" s="1"/>
  <c r="B74" i="82"/>
  <c r="B73" i="82"/>
  <c r="B72" i="82"/>
  <c r="C67" i="82"/>
  <c r="D67" i="82" s="1"/>
  <c r="D66" i="82"/>
  <c r="D65" i="82"/>
  <c r="D64" i="82"/>
  <c r="C58" i="82"/>
  <c r="C83" i="82" s="1"/>
  <c r="C46" i="82"/>
  <c r="D31" i="82"/>
  <c r="C124" i="81"/>
  <c r="C123" i="81"/>
  <c r="C122" i="81"/>
  <c r="C93" i="81"/>
  <c r="E91" i="81"/>
  <c r="C80" i="81"/>
  <c r="C79" i="81"/>
  <c r="B74" i="81"/>
  <c r="B73" i="81"/>
  <c r="B72" i="81"/>
  <c r="D67" i="81"/>
  <c r="C67" i="81"/>
  <c r="D66" i="81"/>
  <c r="D65" i="81"/>
  <c r="D64" i="81"/>
  <c r="D62" i="81"/>
  <c r="C57" i="81"/>
  <c r="C56" i="81"/>
  <c r="C55" i="81"/>
  <c r="C54" i="81"/>
  <c r="C53" i="81"/>
  <c r="C52" i="81"/>
  <c r="C51" i="81"/>
  <c r="C50" i="81"/>
  <c r="C58" i="81" s="1"/>
  <c r="C83" i="81" s="1"/>
  <c r="C44" i="81"/>
  <c r="C46" i="81" s="1"/>
  <c r="D34" i="81"/>
  <c r="D38" i="81" s="1"/>
  <c r="D32" i="81"/>
  <c r="D31" i="81"/>
  <c r="A16" i="81"/>
  <c r="C12" i="81"/>
  <c r="C10" i="81"/>
  <c r="C122" i="80"/>
  <c r="E91" i="80"/>
  <c r="C85" i="80"/>
  <c r="C83" i="80"/>
  <c r="C80" i="80"/>
  <c r="B74" i="80"/>
  <c r="B73" i="80"/>
  <c r="B72" i="80"/>
  <c r="D67" i="80"/>
  <c r="C67" i="80"/>
  <c r="D66" i="80"/>
  <c r="D65" i="80"/>
  <c r="D64" i="80"/>
  <c r="D62" i="80"/>
  <c r="C58" i="80"/>
  <c r="C46" i="80"/>
  <c r="D38" i="80"/>
  <c r="D130" i="80" s="1"/>
  <c r="D35" i="80"/>
  <c r="D34" i="80"/>
  <c r="D32" i="80"/>
  <c r="D31" i="80"/>
  <c r="B33" i="48"/>
  <c r="C125" i="79"/>
  <c r="C124" i="79"/>
  <c r="C123" i="79"/>
  <c r="C122" i="79"/>
  <c r="C93" i="79"/>
  <c r="E91" i="79"/>
  <c r="B74" i="79"/>
  <c r="B73" i="79"/>
  <c r="B72" i="79"/>
  <c r="C67" i="79"/>
  <c r="D67" i="79" s="1"/>
  <c r="D66" i="79"/>
  <c r="D65" i="79"/>
  <c r="D64" i="79"/>
  <c r="D63" i="79"/>
  <c r="C57" i="79"/>
  <c r="C80" i="79" s="1"/>
  <c r="C85" i="79" s="1"/>
  <c r="C56" i="79"/>
  <c r="C55" i="79"/>
  <c r="C54" i="79"/>
  <c r="C53" i="79"/>
  <c r="C52" i="79"/>
  <c r="C51" i="79"/>
  <c r="C50" i="79"/>
  <c r="C58" i="79" s="1"/>
  <c r="C83" i="79" s="1"/>
  <c r="C46" i="79"/>
  <c r="C44" i="79"/>
  <c r="D31" i="79"/>
  <c r="D74" i="79" s="1"/>
  <c r="A16" i="79"/>
  <c r="C12" i="79"/>
  <c r="C10" i="79"/>
  <c r="C125" i="78"/>
  <c r="C124" i="78"/>
  <c r="C123" i="78"/>
  <c r="C122" i="78" s="1"/>
  <c r="C93" i="78"/>
  <c r="E91" i="78"/>
  <c r="B74" i="78"/>
  <c r="B73" i="78"/>
  <c r="B72" i="78"/>
  <c r="C67" i="78"/>
  <c r="D67" i="78" s="1"/>
  <c r="D66" i="78"/>
  <c r="D65" i="78"/>
  <c r="D64" i="78"/>
  <c r="D63" i="78"/>
  <c r="C57" i="78"/>
  <c r="C80" i="78" s="1"/>
  <c r="C85" i="78" s="1"/>
  <c r="C56" i="78"/>
  <c r="C55" i="78"/>
  <c r="C54" i="78"/>
  <c r="C53" i="78"/>
  <c r="C52" i="78"/>
  <c r="C51" i="78"/>
  <c r="C50" i="78"/>
  <c r="C58" i="78" s="1"/>
  <c r="C83" i="78" s="1"/>
  <c r="C44" i="78"/>
  <c r="C46" i="78" s="1"/>
  <c r="D31" i="78"/>
  <c r="D62" i="78" s="1"/>
  <c r="D74" i="78" s="1"/>
  <c r="A16" i="78"/>
  <c r="C12" i="78"/>
  <c r="C10" i="78"/>
  <c r="C125" i="73"/>
  <c r="C124" i="73"/>
  <c r="C123" i="73"/>
  <c r="C122" i="73" s="1"/>
  <c r="C93" i="73"/>
  <c r="E91" i="73"/>
  <c r="B74" i="73"/>
  <c r="B73" i="73"/>
  <c r="B72" i="73"/>
  <c r="C67" i="73"/>
  <c r="D67" i="73" s="1"/>
  <c r="D66" i="73"/>
  <c r="D65" i="73"/>
  <c r="D64" i="73"/>
  <c r="D63" i="73"/>
  <c r="C57" i="73"/>
  <c r="C80" i="73" s="1"/>
  <c r="C85" i="73" s="1"/>
  <c r="C56" i="73"/>
  <c r="C55" i="73"/>
  <c r="C54" i="73"/>
  <c r="C53" i="73"/>
  <c r="C52" i="73"/>
  <c r="C51" i="73"/>
  <c r="C50" i="73"/>
  <c r="C58" i="73" s="1"/>
  <c r="C83" i="73" s="1"/>
  <c r="C46" i="73"/>
  <c r="C44" i="73"/>
  <c r="D31" i="73"/>
  <c r="D62" i="73" s="1"/>
  <c r="D74" i="73" s="1"/>
  <c r="A16" i="73"/>
  <c r="C12" i="73"/>
  <c r="C10" i="73"/>
  <c r="C125" i="72"/>
  <c r="C124" i="72"/>
  <c r="C123" i="72"/>
  <c r="C122" i="72"/>
  <c r="C93" i="72"/>
  <c r="E91" i="72"/>
  <c r="C79" i="72"/>
  <c r="B74" i="72"/>
  <c r="B73" i="72"/>
  <c r="B72" i="72"/>
  <c r="C67" i="72"/>
  <c r="D67" i="72" s="1"/>
  <c r="D66" i="72"/>
  <c r="D65" i="72"/>
  <c r="D64" i="72"/>
  <c r="C57" i="72"/>
  <c r="C80" i="72" s="1"/>
  <c r="C85" i="72" s="1"/>
  <c r="C56" i="72"/>
  <c r="C55" i="72"/>
  <c r="C54" i="72"/>
  <c r="C53" i="72"/>
  <c r="C52" i="72"/>
  <c r="C51" i="72"/>
  <c r="C50" i="72"/>
  <c r="C58" i="72" s="1"/>
  <c r="C83" i="72" s="1"/>
  <c r="C46" i="72"/>
  <c r="C44" i="72"/>
  <c r="D31" i="72"/>
  <c r="D62" i="72" s="1"/>
  <c r="D74" i="72" s="1"/>
  <c r="A16" i="72"/>
  <c r="C12" i="72"/>
  <c r="C10" i="72"/>
  <c r="C122" i="71"/>
  <c r="E91" i="71"/>
  <c r="C83" i="71"/>
  <c r="C80" i="71"/>
  <c r="C85" i="71" s="1"/>
  <c r="B74" i="71"/>
  <c r="B73" i="71"/>
  <c r="B72" i="71"/>
  <c r="C67" i="71"/>
  <c r="D67" i="71" s="1"/>
  <c r="D66" i="71"/>
  <c r="D65" i="71"/>
  <c r="D64" i="71"/>
  <c r="C58" i="71"/>
  <c r="C46" i="71"/>
  <c r="D31" i="71"/>
  <c r="B16" i="48"/>
  <c r="C122" i="70"/>
  <c r="E91" i="70"/>
  <c r="C80" i="70"/>
  <c r="B74" i="70"/>
  <c r="B73" i="70"/>
  <c r="B72" i="70"/>
  <c r="C67" i="70"/>
  <c r="D67" i="70" s="1"/>
  <c r="D66" i="70"/>
  <c r="D65" i="70"/>
  <c r="D64" i="70"/>
  <c r="D62" i="70"/>
  <c r="D74" i="70" s="1"/>
  <c r="C58" i="70"/>
  <c r="C83" i="70" s="1"/>
  <c r="C46" i="70"/>
  <c r="D31" i="70"/>
  <c r="D32" i="70" s="1"/>
  <c r="C125" i="69"/>
  <c r="C124" i="69"/>
  <c r="C123" i="69"/>
  <c r="C122" i="69" s="1"/>
  <c r="C93" i="69"/>
  <c r="E91" i="69"/>
  <c r="C80" i="69"/>
  <c r="C85" i="69" s="1"/>
  <c r="B74" i="69"/>
  <c r="B73" i="69"/>
  <c r="B72" i="69"/>
  <c r="C67" i="69"/>
  <c r="D67" i="69" s="1"/>
  <c r="D66" i="69"/>
  <c r="D65" i="69"/>
  <c r="D64" i="69"/>
  <c r="D63" i="69"/>
  <c r="D62" i="69"/>
  <c r="C57" i="69"/>
  <c r="C56" i="69"/>
  <c r="C55" i="69"/>
  <c r="C54" i="69"/>
  <c r="C53" i="69"/>
  <c r="C52" i="69"/>
  <c r="C51" i="69"/>
  <c r="C50" i="69"/>
  <c r="C58" i="69" s="1"/>
  <c r="C83" i="69" s="1"/>
  <c r="C44" i="69"/>
  <c r="C46" i="69" s="1"/>
  <c r="D31" i="69"/>
  <c r="A16" i="69"/>
  <c r="C12" i="69"/>
  <c r="C10" i="69"/>
  <c r="C125" i="68"/>
  <c r="C124" i="68"/>
  <c r="C123" i="68"/>
  <c r="C122" i="68"/>
  <c r="C93" i="68"/>
  <c r="E91" i="68"/>
  <c r="C80" i="68"/>
  <c r="C79" i="68"/>
  <c r="B74" i="68"/>
  <c r="B73" i="68"/>
  <c r="B72" i="68"/>
  <c r="C67" i="68"/>
  <c r="D67" i="68" s="1"/>
  <c r="D66" i="68"/>
  <c r="D65" i="68"/>
  <c r="D64" i="68"/>
  <c r="C57" i="68"/>
  <c r="C56" i="68"/>
  <c r="C55" i="68"/>
  <c r="C54" i="68"/>
  <c r="C53" i="68"/>
  <c r="C52" i="68"/>
  <c r="C51" i="68"/>
  <c r="C50" i="68"/>
  <c r="C58" i="68" s="1"/>
  <c r="C83" i="68" s="1"/>
  <c r="C44" i="68"/>
  <c r="C46" i="68" s="1"/>
  <c r="D31" i="68"/>
  <c r="D62" i="68" s="1"/>
  <c r="D74" i="68" s="1"/>
  <c r="A16" i="68"/>
  <c r="C12" i="68"/>
  <c r="C10" i="68"/>
  <c r="C122" i="67"/>
  <c r="E91" i="67"/>
  <c r="C80" i="67"/>
  <c r="B74" i="67"/>
  <c r="B73" i="67"/>
  <c r="B72" i="67"/>
  <c r="C67" i="67"/>
  <c r="D67" i="67" s="1"/>
  <c r="D66" i="67"/>
  <c r="D65" i="67"/>
  <c r="D64" i="67"/>
  <c r="C58" i="67"/>
  <c r="C83" i="67" s="1"/>
  <c r="C46" i="67"/>
  <c r="D31" i="67"/>
  <c r="D62" i="67" s="1"/>
  <c r="D63" i="55"/>
  <c r="D62" i="55"/>
  <c r="C83" i="51"/>
  <c r="C83" i="55"/>
  <c r="D74" i="81" l="1"/>
  <c r="C85" i="97"/>
  <c r="D32" i="97"/>
  <c r="D130" i="96"/>
  <c r="D81" i="96"/>
  <c r="D79" i="96"/>
  <c r="D84" i="96"/>
  <c r="D83" i="96"/>
  <c r="D45" i="96"/>
  <c r="D82" i="96"/>
  <c r="D80" i="96"/>
  <c r="D44" i="96"/>
  <c r="D34" i="95"/>
  <c r="D38" i="95" s="1"/>
  <c r="C85" i="96"/>
  <c r="D34" i="94"/>
  <c r="D38" i="94" s="1"/>
  <c r="D74" i="94"/>
  <c r="C85" i="93"/>
  <c r="D34" i="93"/>
  <c r="D38" i="93" s="1"/>
  <c r="C85" i="94"/>
  <c r="D130" i="92"/>
  <c r="D79" i="92"/>
  <c r="D84" i="92"/>
  <c r="D83" i="92"/>
  <c r="D82" i="92"/>
  <c r="D81" i="92"/>
  <c r="D45" i="92"/>
  <c r="D80" i="92"/>
  <c r="D44" i="92"/>
  <c r="D46" i="92" s="1"/>
  <c r="D72" i="92" s="1"/>
  <c r="D34" i="91"/>
  <c r="D38" i="91" s="1"/>
  <c r="C85" i="92"/>
  <c r="D74" i="90"/>
  <c r="D130" i="89"/>
  <c r="D80" i="89"/>
  <c r="D79" i="89"/>
  <c r="D84" i="89"/>
  <c r="D83" i="89"/>
  <c r="D44" i="89"/>
  <c r="D46" i="89" s="1"/>
  <c r="D72" i="89" s="1"/>
  <c r="D82" i="89"/>
  <c r="D45" i="89"/>
  <c r="D81" i="89"/>
  <c r="D32" i="90"/>
  <c r="C85" i="90"/>
  <c r="C85" i="87"/>
  <c r="C85" i="88"/>
  <c r="D74" i="86"/>
  <c r="D32" i="86"/>
  <c r="D35" i="86" s="1"/>
  <c r="D32" i="87"/>
  <c r="D34" i="87" s="1"/>
  <c r="D32" i="88"/>
  <c r="D38" i="87"/>
  <c r="D74" i="85"/>
  <c r="D74" i="84"/>
  <c r="C80" i="85"/>
  <c r="C85" i="85" s="1"/>
  <c r="D32" i="84"/>
  <c r="D32" i="85"/>
  <c r="C85" i="83"/>
  <c r="D32" i="82"/>
  <c r="D38" i="82" s="1"/>
  <c r="D32" i="83"/>
  <c r="D38" i="83" s="1"/>
  <c r="D34" i="82"/>
  <c r="D34" i="83"/>
  <c r="D35" i="82"/>
  <c r="D62" i="82"/>
  <c r="D74" i="82" s="1"/>
  <c r="D74" i="80"/>
  <c r="C85" i="81"/>
  <c r="D130" i="81"/>
  <c r="D79" i="81"/>
  <c r="D84" i="81"/>
  <c r="D83" i="81"/>
  <c r="D45" i="81"/>
  <c r="D82" i="81"/>
  <c r="D81" i="81"/>
  <c r="D80" i="81"/>
  <c r="D44" i="81"/>
  <c r="D46" i="81" s="1"/>
  <c r="D72" i="81" s="1"/>
  <c r="D80" i="80"/>
  <c r="D44" i="80"/>
  <c r="D81" i="80"/>
  <c r="D45" i="80"/>
  <c r="D83" i="80"/>
  <c r="D82" i="80"/>
  <c r="D84" i="80"/>
  <c r="D79" i="80"/>
  <c r="D32" i="79"/>
  <c r="D35" i="79" s="1"/>
  <c r="D32" i="78"/>
  <c r="D34" i="78"/>
  <c r="D38" i="78" s="1"/>
  <c r="D35" i="78"/>
  <c r="D32" i="71"/>
  <c r="D38" i="71" s="1"/>
  <c r="D32" i="72"/>
  <c r="D34" i="72" s="1"/>
  <c r="D38" i="72" s="1"/>
  <c r="D32" i="73"/>
  <c r="D34" i="71"/>
  <c r="D34" i="73"/>
  <c r="D38" i="73" s="1"/>
  <c r="D35" i="71"/>
  <c r="D62" i="71"/>
  <c r="D74" i="71" s="1"/>
  <c r="D35" i="73"/>
  <c r="C85" i="70"/>
  <c r="D35" i="70"/>
  <c r="D34" i="70"/>
  <c r="D38" i="70" s="1"/>
  <c r="C85" i="68"/>
  <c r="D35" i="69"/>
  <c r="D74" i="67"/>
  <c r="D74" i="69"/>
  <c r="C85" i="67"/>
  <c r="D32" i="67"/>
  <c r="D32" i="68"/>
  <c r="D32" i="69"/>
  <c r="D34" i="69"/>
  <c r="D34" i="97" l="1"/>
  <c r="D38" i="97" s="1"/>
  <c r="D35" i="97"/>
  <c r="D130" i="95"/>
  <c r="D80" i="95"/>
  <c r="D82" i="95"/>
  <c r="D45" i="95"/>
  <c r="D79" i="95"/>
  <c r="D84" i="95"/>
  <c r="D83" i="95"/>
  <c r="D81" i="95"/>
  <c r="D44" i="95"/>
  <c r="D46" i="96"/>
  <c r="D85" i="96"/>
  <c r="D132" i="96" s="1"/>
  <c r="D130" i="94"/>
  <c r="D79" i="94"/>
  <c r="D84" i="94"/>
  <c r="D83" i="94"/>
  <c r="D82" i="94"/>
  <c r="D81" i="94"/>
  <c r="D45" i="94"/>
  <c r="D80" i="94"/>
  <c r="D44" i="94"/>
  <c r="D46" i="94" s="1"/>
  <c r="D72" i="94" s="1"/>
  <c r="D130" i="93"/>
  <c r="D80" i="93"/>
  <c r="D79" i="93"/>
  <c r="D84" i="93"/>
  <c r="D83" i="93"/>
  <c r="D82" i="93"/>
  <c r="D45" i="93"/>
  <c r="D81" i="93"/>
  <c r="D44" i="93"/>
  <c r="D46" i="93" s="1"/>
  <c r="D72" i="93" s="1"/>
  <c r="D130" i="91"/>
  <c r="D80" i="91"/>
  <c r="D79" i="91"/>
  <c r="D84" i="91"/>
  <c r="D83" i="91"/>
  <c r="D82" i="91"/>
  <c r="D45" i="91"/>
  <c r="D81" i="91"/>
  <c r="D44" i="91"/>
  <c r="D46" i="91" s="1"/>
  <c r="D72" i="91" s="1"/>
  <c r="D53" i="92"/>
  <c r="D57" i="92"/>
  <c r="D85" i="92"/>
  <c r="D132" i="92" s="1"/>
  <c r="D52" i="92"/>
  <c r="D51" i="92"/>
  <c r="D56" i="92"/>
  <c r="D55" i="92"/>
  <c r="D50" i="92"/>
  <c r="D54" i="92"/>
  <c r="D55" i="89"/>
  <c r="D52" i="89"/>
  <c r="D56" i="89"/>
  <c r="D54" i="89"/>
  <c r="D53" i="89"/>
  <c r="D50" i="89"/>
  <c r="D51" i="89"/>
  <c r="D57" i="89"/>
  <c r="D85" i="89"/>
  <c r="D132" i="89" s="1"/>
  <c r="D34" i="90"/>
  <c r="D38" i="90" s="1"/>
  <c r="D130" i="87"/>
  <c r="D79" i="87"/>
  <c r="D84" i="87"/>
  <c r="D83" i="87"/>
  <c r="D82" i="87"/>
  <c r="D81" i="87"/>
  <c r="D45" i="87"/>
  <c r="D80" i="87"/>
  <c r="D44" i="87"/>
  <c r="D46" i="87" s="1"/>
  <c r="D72" i="87" s="1"/>
  <c r="D38" i="88"/>
  <c r="D34" i="88"/>
  <c r="D38" i="86"/>
  <c r="D34" i="86"/>
  <c r="D35" i="88"/>
  <c r="D35" i="84"/>
  <c r="D34" i="84"/>
  <c r="D38" i="84" s="1"/>
  <c r="D34" i="85"/>
  <c r="D38" i="85" s="1"/>
  <c r="D130" i="83"/>
  <c r="D79" i="83"/>
  <c r="D84" i="83"/>
  <c r="D83" i="83"/>
  <c r="D82" i="83"/>
  <c r="D81" i="83"/>
  <c r="D45" i="83"/>
  <c r="D96" i="83"/>
  <c r="D80" i="83"/>
  <c r="D44" i="83"/>
  <c r="D46" i="83" s="1"/>
  <c r="D72" i="83" s="1"/>
  <c r="D130" i="82"/>
  <c r="D84" i="82"/>
  <c r="D83" i="82"/>
  <c r="D79" i="82"/>
  <c r="D82" i="82"/>
  <c r="D45" i="82"/>
  <c r="D81" i="82"/>
  <c r="D44" i="82"/>
  <c r="D46" i="82" s="1"/>
  <c r="D72" i="82" s="1"/>
  <c r="D80" i="82"/>
  <c r="D50" i="81"/>
  <c r="D52" i="81"/>
  <c r="D106" i="81"/>
  <c r="D53" i="81"/>
  <c r="D54" i="81"/>
  <c r="D85" i="80"/>
  <c r="D132" i="80" s="1"/>
  <c r="D57" i="81"/>
  <c r="D85" i="81"/>
  <c r="D132" i="81" s="1"/>
  <c r="D46" i="80"/>
  <c r="D56" i="81"/>
  <c r="D51" i="81"/>
  <c r="D55" i="81"/>
  <c r="D34" i="79"/>
  <c r="D38" i="79"/>
  <c r="D130" i="78"/>
  <c r="D79" i="78"/>
  <c r="D80" i="78"/>
  <c r="D84" i="78"/>
  <c r="D83" i="78"/>
  <c r="D82" i="78"/>
  <c r="D45" i="78"/>
  <c r="D81" i="78"/>
  <c r="D44" i="78"/>
  <c r="D46" i="78" s="1"/>
  <c r="D72" i="78" s="1"/>
  <c r="D130" i="73"/>
  <c r="D79" i="73"/>
  <c r="D84" i="73"/>
  <c r="D83" i="73"/>
  <c r="D82" i="73"/>
  <c r="D45" i="73"/>
  <c r="D81" i="73"/>
  <c r="D44" i="73"/>
  <c r="D80" i="73"/>
  <c r="D130" i="72"/>
  <c r="D79" i="72"/>
  <c r="D84" i="72"/>
  <c r="D54" i="72"/>
  <c r="D83" i="72"/>
  <c r="D82" i="72"/>
  <c r="D81" i="72"/>
  <c r="D45" i="72"/>
  <c r="D80" i="72"/>
  <c r="D44" i="72"/>
  <c r="D46" i="72" s="1"/>
  <c r="D72" i="72" s="1"/>
  <c r="D53" i="72"/>
  <c r="D130" i="71"/>
  <c r="D80" i="71"/>
  <c r="D79" i="71"/>
  <c r="D84" i="71"/>
  <c r="D82" i="71"/>
  <c r="D45" i="71"/>
  <c r="D81" i="71"/>
  <c r="D44" i="71"/>
  <c r="D46" i="71" s="1"/>
  <c r="D72" i="71" s="1"/>
  <c r="D83" i="71"/>
  <c r="D130" i="70"/>
  <c r="D80" i="70"/>
  <c r="D79" i="70"/>
  <c r="D81" i="70"/>
  <c r="D84" i="70"/>
  <c r="D83" i="70"/>
  <c r="D82" i="70"/>
  <c r="D45" i="70"/>
  <c r="D44" i="70"/>
  <c r="D46" i="70" s="1"/>
  <c r="D72" i="70" s="1"/>
  <c r="D34" i="68"/>
  <c r="D38" i="68" s="1"/>
  <c r="D34" i="67"/>
  <c r="D38" i="67" s="1"/>
  <c r="D38" i="69"/>
  <c r="D35" i="67"/>
  <c r="D85" i="82" l="1"/>
  <c r="D132" i="82" s="1"/>
  <c r="D85" i="83"/>
  <c r="D132" i="83" s="1"/>
  <c r="D85" i="70"/>
  <c r="D132" i="70" s="1"/>
  <c r="D130" i="97"/>
  <c r="D81" i="97"/>
  <c r="D79" i="97"/>
  <c r="D84" i="97"/>
  <c r="D44" i="97"/>
  <c r="D83" i="97"/>
  <c r="D80" i="97"/>
  <c r="D82" i="97"/>
  <c r="D45" i="97"/>
  <c r="D46" i="95"/>
  <c r="D72" i="96"/>
  <c r="D55" i="96"/>
  <c r="D54" i="96"/>
  <c r="D56" i="96"/>
  <c r="D51" i="96"/>
  <c r="D50" i="96"/>
  <c r="D52" i="96"/>
  <c r="D57" i="96"/>
  <c r="D53" i="96"/>
  <c r="D85" i="95"/>
  <c r="D132" i="95" s="1"/>
  <c r="D54" i="93"/>
  <c r="D85" i="93"/>
  <c r="D132" i="93" s="1"/>
  <c r="D54" i="94"/>
  <c r="D57" i="93"/>
  <c r="D53" i="94"/>
  <c r="D51" i="93"/>
  <c r="D52" i="93"/>
  <c r="D57" i="94"/>
  <c r="D85" i="94"/>
  <c r="D132" i="94" s="1"/>
  <c r="D56" i="93"/>
  <c r="D53" i="93"/>
  <c r="D55" i="93"/>
  <c r="D50" i="93"/>
  <c r="D52" i="94"/>
  <c r="D51" i="94"/>
  <c r="D106" i="93"/>
  <c r="D56" i="94"/>
  <c r="D55" i="94"/>
  <c r="D50" i="94"/>
  <c r="D51" i="91"/>
  <c r="D54" i="91"/>
  <c r="D85" i="91"/>
  <c r="D132" i="91" s="1"/>
  <c r="D56" i="91"/>
  <c r="D57" i="91"/>
  <c r="D52" i="91"/>
  <c r="D53" i="91"/>
  <c r="D55" i="91"/>
  <c r="D50" i="91"/>
  <c r="D58" i="91" s="1"/>
  <c r="D73" i="91" s="1"/>
  <c r="D75" i="91" s="1"/>
  <c r="D58" i="92"/>
  <c r="D73" i="92" s="1"/>
  <c r="D75" i="92" s="1"/>
  <c r="D106" i="92"/>
  <c r="D130" i="90"/>
  <c r="D79" i="90"/>
  <c r="D84" i="90"/>
  <c r="D80" i="90"/>
  <c r="D44" i="90"/>
  <c r="D83" i="90"/>
  <c r="D82" i="90"/>
  <c r="D81" i="90"/>
  <c r="D45" i="90"/>
  <c r="D106" i="89"/>
  <c r="D58" i="89"/>
  <c r="D73" i="89" s="1"/>
  <c r="D75" i="89" s="1"/>
  <c r="D54" i="87"/>
  <c r="D50" i="87"/>
  <c r="D106" i="87"/>
  <c r="D53" i="87"/>
  <c r="D85" i="87"/>
  <c r="D132" i="87" s="1"/>
  <c r="D130" i="88"/>
  <c r="D79" i="88"/>
  <c r="D50" i="88"/>
  <c r="D84" i="88"/>
  <c r="D83" i="88"/>
  <c r="D57" i="88"/>
  <c r="D82" i="88"/>
  <c r="D56" i="88"/>
  <c r="D52" i="88"/>
  <c r="D45" i="88"/>
  <c r="D81" i="88"/>
  <c r="D44" i="88"/>
  <c r="D46" i="88" s="1"/>
  <c r="D72" i="88" s="1"/>
  <c r="D80" i="88"/>
  <c r="D55" i="88"/>
  <c r="D51" i="88"/>
  <c r="D57" i="87"/>
  <c r="D130" i="86"/>
  <c r="D96" i="86"/>
  <c r="D45" i="86"/>
  <c r="D44" i="86"/>
  <c r="D52" i="87"/>
  <c r="D51" i="87"/>
  <c r="D56" i="87"/>
  <c r="D55" i="87"/>
  <c r="D130" i="85"/>
  <c r="D45" i="85"/>
  <c r="D96" i="85"/>
  <c r="D44" i="85"/>
  <c r="D46" i="85" s="1"/>
  <c r="D72" i="85" s="1"/>
  <c r="D96" i="84"/>
  <c r="D45" i="84"/>
  <c r="D44" i="84"/>
  <c r="D130" i="84"/>
  <c r="D56" i="83"/>
  <c r="D53" i="82"/>
  <c r="D94" i="83"/>
  <c r="D97" i="83" s="1"/>
  <c r="D91" i="83"/>
  <c r="D53" i="83"/>
  <c r="D57" i="82"/>
  <c r="D54" i="82"/>
  <c r="D57" i="83"/>
  <c r="D95" i="83"/>
  <c r="D92" i="83"/>
  <c r="D56" i="82"/>
  <c r="D52" i="82"/>
  <c r="D93" i="83"/>
  <c r="D51" i="83"/>
  <c r="D106" i="82"/>
  <c r="D50" i="83"/>
  <c r="D55" i="83"/>
  <c r="D55" i="82"/>
  <c r="D50" i="82"/>
  <c r="D51" i="82"/>
  <c r="D52" i="83"/>
  <c r="D54" i="83"/>
  <c r="D72" i="80"/>
  <c r="D56" i="80"/>
  <c r="D51" i="80"/>
  <c r="D55" i="80"/>
  <c r="D50" i="80"/>
  <c r="D58" i="80" s="1"/>
  <c r="D73" i="80" s="1"/>
  <c r="D54" i="80"/>
  <c r="D57" i="80"/>
  <c r="D52" i="80"/>
  <c r="D53" i="80"/>
  <c r="D58" i="81"/>
  <c r="D73" i="81" s="1"/>
  <c r="D75" i="81" s="1"/>
  <c r="D130" i="79"/>
  <c r="D79" i="79"/>
  <c r="D84" i="79"/>
  <c r="D83" i="79"/>
  <c r="D44" i="79"/>
  <c r="D46" i="79" s="1"/>
  <c r="D72" i="79" s="1"/>
  <c r="D82" i="79"/>
  <c r="D45" i="79"/>
  <c r="D80" i="79"/>
  <c r="D81" i="79"/>
  <c r="D51" i="78"/>
  <c r="D53" i="78"/>
  <c r="D55" i="78"/>
  <c r="D57" i="78"/>
  <c r="D50" i="78"/>
  <c r="D58" i="78" s="1"/>
  <c r="D73" i="78" s="1"/>
  <c r="D75" i="78" s="1"/>
  <c r="D106" i="78"/>
  <c r="D52" i="78"/>
  <c r="D54" i="78"/>
  <c r="D56" i="78"/>
  <c r="D85" i="78"/>
  <c r="D132" i="78" s="1"/>
  <c r="D57" i="72"/>
  <c r="D54" i="71"/>
  <c r="D52" i="71"/>
  <c r="D57" i="71"/>
  <c r="D85" i="72"/>
  <c r="D132" i="72" s="1"/>
  <c r="D56" i="71"/>
  <c r="D50" i="71"/>
  <c r="D53" i="71"/>
  <c r="D51" i="72"/>
  <c r="D85" i="73"/>
  <c r="D132" i="73" s="1"/>
  <c r="D55" i="71"/>
  <c r="D51" i="71"/>
  <c r="D106" i="71"/>
  <c r="D52" i="72"/>
  <c r="D55" i="72"/>
  <c r="D46" i="73"/>
  <c r="D85" i="71"/>
  <c r="D132" i="71" s="1"/>
  <c r="D56" i="72"/>
  <c r="D50" i="72"/>
  <c r="D58" i="72" s="1"/>
  <c r="D73" i="72" s="1"/>
  <c r="D75" i="72" s="1"/>
  <c r="D54" i="70"/>
  <c r="D55" i="70"/>
  <c r="D56" i="70"/>
  <c r="D50" i="70"/>
  <c r="D58" i="70" s="1"/>
  <c r="D73" i="70" s="1"/>
  <c r="D75" i="70" s="1"/>
  <c r="D52" i="70"/>
  <c r="D53" i="70"/>
  <c r="D106" i="70"/>
  <c r="D57" i="70"/>
  <c r="D51" i="70"/>
  <c r="D79" i="68"/>
  <c r="D84" i="68"/>
  <c r="D80" i="68"/>
  <c r="D83" i="68"/>
  <c r="D81" i="68"/>
  <c r="D82" i="68"/>
  <c r="D45" i="68"/>
  <c r="D44" i="68"/>
  <c r="D130" i="68"/>
  <c r="D83" i="67"/>
  <c r="D79" i="67"/>
  <c r="D81" i="67"/>
  <c r="D130" i="67"/>
  <c r="D84" i="67"/>
  <c r="D82" i="67"/>
  <c r="D44" i="67"/>
  <c r="D80" i="67"/>
  <c r="D45" i="67"/>
  <c r="D130" i="69"/>
  <c r="D79" i="69"/>
  <c r="D84" i="69"/>
  <c r="D80" i="69"/>
  <c r="D83" i="69"/>
  <c r="D82" i="69"/>
  <c r="D45" i="69"/>
  <c r="D81" i="69"/>
  <c r="D44" i="69"/>
  <c r="D46" i="69" s="1"/>
  <c r="D72" i="69" s="1"/>
  <c r="D85" i="86" l="1"/>
  <c r="D132" i="86" s="1"/>
  <c r="D85" i="97"/>
  <c r="D132" i="97" s="1"/>
  <c r="D46" i="97"/>
  <c r="D58" i="96"/>
  <c r="D73" i="96" s="1"/>
  <c r="D75" i="96"/>
  <c r="D72" i="95"/>
  <c r="D57" i="95"/>
  <c r="D51" i="95"/>
  <c r="D56" i="95"/>
  <c r="D53" i="95"/>
  <c r="D50" i="95"/>
  <c r="D54" i="95"/>
  <c r="D52" i="95"/>
  <c r="D55" i="95"/>
  <c r="D106" i="96"/>
  <c r="D58" i="94"/>
  <c r="D73" i="94" s="1"/>
  <c r="D75" i="94" s="1"/>
  <c r="D106" i="94"/>
  <c r="D58" i="93"/>
  <c r="D73" i="93" s="1"/>
  <c r="D75" i="93" s="1"/>
  <c r="D131" i="91"/>
  <c r="D101" i="91"/>
  <c r="D102" i="91" s="1"/>
  <c r="D107" i="91" s="1"/>
  <c r="D106" i="91"/>
  <c r="D131" i="92"/>
  <c r="D101" i="92"/>
  <c r="D102" i="92" s="1"/>
  <c r="D107" i="92" s="1"/>
  <c r="D108" i="92" s="1"/>
  <c r="D133" i="92" s="1"/>
  <c r="D85" i="90"/>
  <c r="D132" i="90" s="1"/>
  <c r="D46" i="90"/>
  <c r="D131" i="89"/>
  <c r="D101" i="89"/>
  <c r="D102" i="89" s="1"/>
  <c r="D107" i="89" s="1"/>
  <c r="D108" i="89" s="1"/>
  <c r="D133" i="89" s="1"/>
  <c r="D54" i="88"/>
  <c r="D58" i="88" s="1"/>
  <c r="D73" i="88" s="1"/>
  <c r="D75" i="88" s="1"/>
  <c r="D53" i="88"/>
  <c r="D85" i="88"/>
  <c r="D132" i="88" s="1"/>
  <c r="D106" i="88"/>
  <c r="D58" i="87"/>
  <c r="D73" i="87" s="1"/>
  <c r="D75" i="87" s="1"/>
  <c r="D46" i="86"/>
  <c r="D51" i="85"/>
  <c r="D56" i="85"/>
  <c r="D93" i="85"/>
  <c r="D55" i="85"/>
  <c r="D50" i="85"/>
  <c r="D54" i="85"/>
  <c r="D92" i="85"/>
  <c r="D46" i="84"/>
  <c r="D91" i="85"/>
  <c r="D53" i="85"/>
  <c r="D94" i="85"/>
  <c r="D97" i="85" s="1"/>
  <c r="D85" i="84"/>
  <c r="D132" i="84" s="1"/>
  <c r="D57" i="85"/>
  <c r="D85" i="85"/>
  <c r="D132" i="85" s="1"/>
  <c r="D95" i="85"/>
  <c r="D52" i="85"/>
  <c r="D58" i="83"/>
  <c r="D73" i="83" s="1"/>
  <c r="D75" i="83" s="1"/>
  <c r="D106" i="83"/>
  <c r="D58" i="82"/>
  <c r="D73" i="82" s="1"/>
  <c r="D75" i="82" s="1"/>
  <c r="D131" i="81"/>
  <c r="D101" i="81"/>
  <c r="D102" i="81" s="1"/>
  <c r="D107" i="81" s="1"/>
  <c r="D108" i="81" s="1"/>
  <c r="D133" i="81" s="1"/>
  <c r="D75" i="80"/>
  <c r="D106" i="80"/>
  <c r="D56" i="79"/>
  <c r="D51" i="79"/>
  <c r="D55" i="79"/>
  <c r="D106" i="79"/>
  <c r="D54" i="79"/>
  <c r="D53" i="79"/>
  <c r="D85" i="79"/>
  <c r="D132" i="79" s="1"/>
  <c r="D50" i="79"/>
  <c r="D57" i="79"/>
  <c r="D52" i="79"/>
  <c r="D131" i="78"/>
  <c r="D101" i="78"/>
  <c r="D102" i="78" s="1"/>
  <c r="D107" i="78" s="1"/>
  <c r="D108" i="78" s="1"/>
  <c r="D133" i="78" s="1"/>
  <c r="D131" i="72"/>
  <c r="D101" i="72"/>
  <c r="D102" i="72" s="1"/>
  <c r="D107" i="72" s="1"/>
  <c r="D58" i="71"/>
  <c r="D73" i="71" s="1"/>
  <c r="D75" i="71" s="1"/>
  <c r="D72" i="73"/>
  <c r="D57" i="73"/>
  <c r="D53" i="73"/>
  <c r="D54" i="73"/>
  <c r="D106" i="73"/>
  <c r="D50" i="73"/>
  <c r="D56" i="73"/>
  <c r="D55" i="73"/>
  <c r="D52" i="73"/>
  <c r="D51" i="73"/>
  <c r="D106" i="72"/>
  <c r="D131" i="70"/>
  <c r="D101" i="70"/>
  <c r="D102" i="70" s="1"/>
  <c r="D107" i="70" s="1"/>
  <c r="D108" i="70" s="1"/>
  <c r="D133" i="70" s="1"/>
  <c r="D55" i="69"/>
  <c r="D46" i="67"/>
  <c r="D53" i="69"/>
  <c r="D57" i="69"/>
  <c r="D85" i="67"/>
  <c r="D132" i="67" s="1"/>
  <c r="D46" i="68"/>
  <c r="D50" i="69"/>
  <c r="D52" i="69"/>
  <c r="D54" i="69"/>
  <c r="D56" i="69"/>
  <c r="D51" i="69"/>
  <c r="D85" i="69"/>
  <c r="D132" i="69" s="1"/>
  <c r="D85" i="68"/>
  <c r="D132" i="68" s="1"/>
  <c r="D72" i="97" l="1"/>
  <c r="D51" i="97"/>
  <c r="D55" i="97"/>
  <c r="D52" i="97"/>
  <c r="D57" i="97"/>
  <c r="D54" i="97"/>
  <c r="D56" i="97"/>
  <c r="D53" i="97"/>
  <c r="D50" i="97"/>
  <c r="D58" i="97" s="1"/>
  <c r="D73" i="97" s="1"/>
  <c r="D131" i="96"/>
  <c r="D101" i="96"/>
  <c r="D102" i="96" s="1"/>
  <c r="D107" i="96" s="1"/>
  <c r="D108" i="96" s="1"/>
  <c r="D133" i="96" s="1"/>
  <c r="D106" i="95"/>
  <c r="D58" i="95"/>
  <c r="D73" i="95" s="1"/>
  <c r="D75" i="95" s="1"/>
  <c r="D131" i="93"/>
  <c r="D101" i="93"/>
  <c r="D102" i="93" s="1"/>
  <c r="D107" i="93" s="1"/>
  <c r="D108" i="93" s="1"/>
  <c r="D133" i="93" s="1"/>
  <c r="D131" i="94"/>
  <c r="D101" i="94"/>
  <c r="D102" i="94" s="1"/>
  <c r="D107" i="94" s="1"/>
  <c r="D108" i="94" s="1"/>
  <c r="D133" i="94" s="1"/>
  <c r="D108" i="91"/>
  <c r="D133" i="91" s="1"/>
  <c r="D72" i="90"/>
  <c r="D54" i="90"/>
  <c r="D57" i="90"/>
  <c r="D55" i="90"/>
  <c r="D50" i="90"/>
  <c r="D53" i="90"/>
  <c r="D51" i="90"/>
  <c r="D56" i="90"/>
  <c r="D106" i="90"/>
  <c r="D52" i="90"/>
  <c r="D131" i="88"/>
  <c r="D101" i="88"/>
  <c r="D102" i="88" s="1"/>
  <c r="D107" i="88" s="1"/>
  <c r="D108" i="88" s="1"/>
  <c r="D133" i="88" s="1"/>
  <c r="D131" i="87"/>
  <c r="D101" i="87"/>
  <c r="D102" i="87" s="1"/>
  <c r="D107" i="87" s="1"/>
  <c r="D108" i="87" s="1"/>
  <c r="D133" i="87" s="1"/>
  <c r="D72" i="86"/>
  <c r="D51" i="86"/>
  <c r="D56" i="86"/>
  <c r="D54" i="86"/>
  <c r="D95" i="86"/>
  <c r="D92" i="86"/>
  <c r="D53" i="86"/>
  <c r="D94" i="86"/>
  <c r="D97" i="86" s="1"/>
  <c r="D91" i="86"/>
  <c r="D50" i="86"/>
  <c r="D55" i="86"/>
  <c r="D52" i="86"/>
  <c r="D93" i="86"/>
  <c r="D57" i="86"/>
  <c r="D58" i="85"/>
  <c r="D73" i="85" s="1"/>
  <c r="D75" i="85" s="1"/>
  <c r="D106" i="85"/>
  <c r="D72" i="84"/>
  <c r="D52" i="84"/>
  <c r="D57" i="84"/>
  <c r="D91" i="84"/>
  <c r="D93" i="84"/>
  <c r="D54" i="84"/>
  <c r="D51" i="84"/>
  <c r="D56" i="84"/>
  <c r="D95" i="84"/>
  <c r="D92" i="84"/>
  <c r="D50" i="84"/>
  <c r="D55" i="84"/>
  <c r="D94" i="84"/>
  <c r="D97" i="84" s="1"/>
  <c r="D53" i="84"/>
  <c r="D131" i="82"/>
  <c r="D101" i="82"/>
  <c r="D102" i="82" s="1"/>
  <c r="D107" i="82" s="1"/>
  <c r="D108" i="82" s="1"/>
  <c r="D133" i="82" s="1"/>
  <c r="D131" i="83"/>
  <c r="D101" i="83"/>
  <c r="D102" i="83" s="1"/>
  <c r="D107" i="83" s="1"/>
  <c r="D108" i="83" s="1"/>
  <c r="D133" i="83" s="1"/>
  <c r="D131" i="80"/>
  <c r="D101" i="80"/>
  <c r="D102" i="80" s="1"/>
  <c r="D107" i="80" s="1"/>
  <c r="D108" i="80" s="1"/>
  <c r="D133" i="80" s="1"/>
  <c r="D58" i="79"/>
  <c r="D73" i="79" s="1"/>
  <c r="D75" i="79" s="1"/>
  <c r="D108" i="72"/>
  <c r="D133" i="72" s="1"/>
  <c r="D58" i="73"/>
  <c r="D73" i="73" s="1"/>
  <c r="D75" i="73" s="1"/>
  <c r="D131" i="71"/>
  <c r="D101" i="71"/>
  <c r="D102" i="71" s="1"/>
  <c r="D107" i="71" s="1"/>
  <c r="D108" i="71" s="1"/>
  <c r="D133" i="71" s="1"/>
  <c r="D106" i="69"/>
  <c r="D72" i="67"/>
  <c r="D57" i="67"/>
  <c r="D53" i="67"/>
  <c r="D56" i="67"/>
  <c r="D50" i="67"/>
  <c r="D51" i="67"/>
  <c r="D55" i="67"/>
  <c r="D52" i="67"/>
  <c r="D54" i="67"/>
  <c r="D72" i="68"/>
  <c r="D52" i="68"/>
  <c r="D57" i="68"/>
  <c r="D53" i="68"/>
  <c r="D56" i="68"/>
  <c r="D51" i="68"/>
  <c r="D55" i="68"/>
  <c r="D54" i="68"/>
  <c r="D106" i="68"/>
  <c r="D50" i="68"/>
  <c r="D58" i="68" s="1"/>
  <c r="D73" i="68" s="1"/>
  <c r="D58" i="69"/>
  <c r="D73" i="69" s="1"/>
  <c r="D75" i="69" s="1"/>
  <c r="D106" i="97" l="1"/>
  <c r="D75" i="97"/>
  <c r="D131" i="95"/>
  <c r="D101" i="95"/>
  <c r="D102" i="95" s="1"/>
  <c r="D107" i="95" s="1"/>
  <c r="D108" i="95" s="1"/>
  <c r="D133" i="95" s="1"/>
  <c r="D58" i="90"/>
  <c r="D73" i="90" s="1"/>
  <c r="D75" i="90" s="1"/>
  <c r="D58" i="86"/>
  <c r="D73" i="86" s="1"/>
  <c r="D75" i="86" s="1"/>
  <c r="D106" i="86"/>
  <c r="D106" i="84"/>
  <c r="D58" i="84"/>
  <c r="D73" i="84" s="1"/>
  <c r="D75" i="84" s="1"/>
  <c r="D131" i="85"/>
  <c r="D101" i="85"/>
  <c r="D102" i="85" s="1"/>
  <c r="D107" i="85" s="1"/>
  <c r="D108" i="85" s="1"/>
  <c r="D133" i="85" s="1"/>
  <c r="D131" i="79"/>
  <c r="D101" i="79"/>
  <c r="D102" i="79" s="1"/>
  <c r="D107" i="79" s="1"/>
  <c r="D108" i="79" s="1"/>
  <c r="D133" i="79" s="1"/>
  <c r="D131" i="73"/>
  <c r="D101" i="73"/>
  <c r="D102" i="73" s="1"/>
  <c r="D107" i="73" s="1"/>
  <c r="D108" i="73" s="1"/>
  <c r="D133" i="73" s="1"/>
  <c r="D75" i="68"/>
  <c r="D58" i="67"/>
  <c r="D73" i="67" s="1"/>
  <c r="D131" i="69"/>
  <c r="D101" i="69"/>
  <c r="D102" i="69" s="1"/>
  <c r="D107" i="69" s="1"/>
  <c r="D108" i="69" s="1"/>
  <c r="D133" i="69" s="1"/>
  <c r="D106" i="67"/>
  <c r="D75" i="67"/>
  <c r="D131" i="97" l="1"/>
  <c r="D101" i="97"/>
  <c r="D102" i="97" s="1"/>
  <c r="D107" i="97" s="1"/>
  <c r="D108" i="97" s="1"/>
  <c r="D133" i="97" s="1"/>
  <c r="D131" i="90"/>
  <c r="D101" i="90"/>
  <c r="D102" i="90" s="1"/>
  <c r="D107" i="90" s="1"/>
  <c r="D108" i="90" s="1"/>
  <c r="D133" i="90" s="1"/>
  <c r="D131" i="86"/>
  <c r="D101" i="86"/>
  <c r="D102" i="86" s="1"/>
  <c r="D107" i="86" s="1"/>
  <c r="D108" i="86" s="1"/>
  <c r="D133" i="86" s="1"/>
  <c r="D131" i="84"/>
  <c r="D101" i="84"/>
  <c r="D102" i="84" s="1"/>
  <c r="D107" i="84" s="1"/>
  <c r="D108" i="84" s="1"/>
  <c r="D133" i="84" s="1"/>
  <c r="D131" i="67"/>
  <c r="D101" i="67"/>
  <c r="D102" i="67" s="1"/>
  <c r="D107" i="67" s="1"/>
  <c r="D108" i="67" s="1"/>
  <c r="D133" i="67" s="1"/>
  <c r="D131" i="68"/>
  <c r="D101" i="68"/>
  <c r="D102" i="68" s="1"/>
  <c r="D107" i="68" s="1"/>
  <c r="D108" i="68" s="1"/>
  <c r="D133" i="68" s="1"/>
  <c r="E91" i="51" l="1"/>
  <c r="E91" i="55"/>
  <c r="C67" i="51"/>
  <c r="C67" i="55"/>
  <c r="C67" i="43"/>
  <c r="E10" i="56"/>
  <c r="E11" i="56"/>
  <c r="E13" i="56"/>
  <c r="E14" i="56"/>
  <c r="E15" i="56"/>
  <c r="B12" i="56"/>
  <c r="E12" i="56" s="1"/>
  <c r="E17" i="50"/>
  <c r="E16" i="50"/>
  <c r="F88" i="48"/>
  <c r="F87" i="48"/>
  <c r="F86" i="48"/>
  <c r="F80" i="48"/>
  <c r="F79" i="48"/>
  <c r="B88" i="48"/>
  <c r="B87" i="48"/>
  <c r="B86" i="48"/>
  <c r="B80" i="48"/>
  <c r="B79" i="48"/>
  <c r="F73" i="48"/>
  <c r="F72" i="48"/>
  <c r="B73" i="48"/>
  <c r="B72" i="48"/>
  <c r="B63" i="48"/>
  <c r="B62" i="48"/>
  <c r="B61" i="48"/>
  <c r="F55" i="48"/>
  <c r="F54" i="48"/>
  <c r="B55" i="48"/>
  <c r="B54" i="48"/>
  <c r="F48" i="48"/>
  <c r="F47" i="48"/>
  <c r="B48" i="48"/>
  <c r="B47" i="48"/>
  <c r="F41" i="48"/>
  <c r="F40" i="48"/>
  <c r="B41" i="48"/>
  <c r="B40" i="48"/>
  <c r="B34" i="48"/>
  <c r="F27" i="48"/>
  <c r="F26" i="48"/>
  <c r="F25" i="48"/>
  <c r="B27" i="48"/>
  <c r="B26" i="48"/>
  <c r="B25" i="48"/>
  <c r="F19" i="48"/>
  <c r="F18" i="48"/>
  <c r="B19" i="48"/>
  <c r="B18" i="48"/>
  <c r="B17" i="48"/>
  <c r="F10" i="48"/>
  <c r="F9" i="48"/>
  <c r="F8" i="48"/>
  <c r="H91" i="48" l="1"/>
  <c r="E16" i="56"/>
  <c r="C9" i="66"/>
  <c r="C8" i="66"/>
  <c r="C7" i="66"/>
  <c r="C6" i="66"/>
  <c r="C121" i="60"/>
  <c r="C120" i="60"/>
  <c r="D79" i="65" l="1"/>
  <c r="D62" i="58"/>
  <c r="D91" i="65"/>
  <c r="D91" i="63"/>
  <c r="D91" i="62"/>
  <c r="D91" i="61"/>
  <c r="D91" i="60"/>
  <c r="D37" i="61"/>
  <c r="D34" i="61"/>
  <c r="C121" i="63"/>
  <c r="C120" i="63"/>
  <c r="C121" i="62"/>
  <c r="C120" i="62"/>
  <c r="C121" i="61"/>
  <c r="C120" i="61"/>
  <c r="C119" i="58"/>
  <c r="C120" i="58"/>
  <c r="D93" i="65"/>
  <c r="D92" i="65"/>
  <c r="D96" i="61"/>
  <c r="D95" i="61"/>
  <c r="D94" i="61"/>
  <c r="D93" i="61"/>
  <c r="D92" i="61"/>
  <c r="D96" i="60"/>
  <c r="D95" i="60"/>
  <c r="D94" i="60"/>
  <c r="D93" i="60"/>
  <c r="D92" i="60"/>
  <c r="D82" i="65"/>
  <c r="D80" i="65"/>
  <c r="D84" i="61"/>
  <c r="D82" i="61"/>
  <c r="D81" i="61"/>
  <c r="D80" i="61"/>
  <c r="D79" i="61"/>
  <c r="D84" i="60"/>
  <c r="D82" i="60"/>
  <c r="D81" i="60"/>
  <c r="D80" i="60"/>
  <c r="D79" i="60"/>
  <c r="C80" i="43"/>
  <c r="C80" i="51"/>
  <c r="D63" i="63"/>
  <c r="D63" i="62"/>
  <c r="D63" i="61"/>
  <c r="D63" i="60"/>
  <c r="D38" i="60"/>
  <c r="C62" i="65" l="1"/>
  <c r="D62" i="65" s="1"/>
  <c r="C62" i="63"/>
  <c r="C62" i="61"/>
  <c r="C66" i="58"/>
  <c r="C12" i="65"/>
  <c r="C10" i="65"/>
  <c r="D65" i="58"/>
  <c r="D67" i="43"/>
  <c r="D67" i="51"/>
  <c r="D67" i="60"/>
  <c r="D67" i="61"/>
  <c r="D67" i="62"/>
  <c r="D67" i="63"/>
  <c r="D67" i="55"/>
  <c r="C67" i="60"/>
  <c r="C67" i="61"/>
  <c r="C67" i="62"/>
  <c r="C67" i="63"/>
  <c r="D32" i="60"/>
  <c r="D32" i="61"/>
  <c r="D32" i="62"/>
  <c r="D32" i="63"/>
  <c r="C125" i="65"/>
  <c r="C124" i="65"/>
  <c r="C123" i="65"/>
  <c r="C122" i="65" s="1"/>
  <c r="C96" i="65"/>
  <c r="D96" i="65" s="1"/>
  <c r="C95" i="65"/>
  <c r="D95" i="65" s="1"/>
  <c r="C94" i="65"/>
  <c r="D94" i="65" s="1"/>
  <c r="C93" i="65"/>
  <c r="C84" i="65"/>
  <c r="D84" i="65" s="1"/>
  <c r="C82" i="65"/>
  <c r="C81" i="65"/>
  <c r="D81" i="65" s="1"/>
  <c r="C80" i="65"/>
  <c r="C79" i="65"/>
  <c r="B74" i="65"/>
  <c r="B73" i="65"/>
  <c r="B72" i="65"/>
  <c r="C67" i="65"/>
  <c r="D67" i="65" s="1"/>
  <c r="C66" i="65"/>
  <c r="D66" i="65" s="1"/>
  <c r="C65" i="65"/>
  <c r="D65" i="65" s="1"/>
  <c r="D64" i="65"/>
  <c r="C63" i="65"/>
  <c r="D63" i="65" s="1"/>
  <c r="C57" i="65"/>
  <c r="C56" i="65"/>
  <c r="C55" i="65"/>
  <c r="C54" i="65"/>
  <c r="C53" i="65"/>
  <c r="C52" i="65"/>
  <c r="C51" i="65"/>
  <c r="C50" i="65"/>
  <c r="C46" i="65"/>
  <c r="C44" i="65"/>
  <c r="D31" i="65"/>
  <c r="A16" i="65"/>
  <c r="C125" i="63"/>
  <c r="C124" i="63"/>
  <c r="C123" i="63"/>
  <c r="C122" i="63" s="1"/>
  <c r="C96" i="63"/>
  <c r="C95" i="63"/>
  <c r="C94" i="63"/>
  <c r="C93" i="63"/>
  <c r="C79" i="63"/>
  <c r="B74" i="63"/>
  <c r="B73" i="63"/>
  <c r="B72" i="63"/>
  <c r="D66" i="63"/>
  <c r="D65" i="63"/>
  <c r="D64" i="63"/>
  <c r="C57" i="63"/>
  <c r="C56" i="63"/>
  <c r="C55" i="63"/>
  <c r="C54" i="63"/>
  <c r="C53" i="63"/>
  <c r="C52" i="63"/>
  <c r="C51" i="63"/>
  <c r="C50" i="63"/>
  <c r="C46" i="63"/>
  <c r="C44" i="63"/>
  <c r="D31" i="63"/>
  <c r="D62" i="63" s="1"/>
  <c r="A16" i="63"/>
  <c r="C12" i="63"/>
  <c r="C10" i="63"/>
  <c r="C122" i="62"/>
  <c r="C80" i="62"/>
  <c r="B74" i="62"/>
  <c r="B73" i="62"/>
  <c r="B72" i="62"/>
  <c r="D66" i="62"/>
  <c r="D65" i="62"/>
  <c r="D64" i="62"/>
  <c r="C58" i="62"/>
  <c r="C83" i="62" s="1"/>
  <c r="C46" i="62"/>
  <c r="D31" i="62"/>
  <c r="D62" i="62" s="1"/>
  <c r="C125" i="61"/>
  <c r="C124" i="61"/>
  <c r="C123" i="61"/>
  <c r="C122" i="61"/>
  <c r="C96" i="61"/>
  <c r="C95" i="61"/>
  <c r="C94" i="61"/>
  <c r="C93" i="61"/>
  <c r="C79" i="61"/>
  <c r="B74" i="61"/>
  <c r="B73" i="61"/>
  <c r="B72" i="61"/>
  <c r="D66" i="61"/>
  <c r="D65" i="61"/>
  <c r="D64" i="61"/>
  <c r="C57" i="61"/>
  <c r="C56" i="61"/>
  <c r="C55" i="61"/>
  <c r="C54" i="61"/>
  <c r="C53" i="61"/>
  <c r="C52" i="61"/>
  <c r="C51" i="61"/>
  <c r="C50" i="61"/>
  <c r="C46" i="61"/>
  <c r="C44" i="61"/>
  <c r="D31" i="61"/>
  <c r="A16" i="61"/>
  <c r="C12" i="61"/>
  <c r="C10" i="61"/>
  <c r="C122" i="60"/>
  <c r="C80" i="60"/>
  <c r="C80" i="61" s="1"/>
  <c r="B74" i="60"/>
  <c r="B73" i="60"/>
  <c r="B72" i="60"/>
  <c r="D66" i="60"/>
  <c r="D65" i="60"/>
  <c r="D64" i="60"/>
  <c r="C58" i="60"/>
  <c r="C83" i="60" s="1"/>
  <c r="D83" i="60" s="1"/>
  <c r="C46" i="60"/>
  <c r="D31" i="60"/>
  <c r="D37" i="60" s="1"/>
  <c r="D64" i="51"/>
  <c r="D68" i="65" l="1"/>
  <c r="D74" i="65" s="1"/>
  <c r="C85" i="62"/>
  <c r="C58" i="63"/>
  <c r="C83" i="63" s="1"/>
  <c r="C58" i="65"/>
  <c r="D68" i="62"/>
  <c r="D74" i="62" s="1"/>
  <c r="D37" i="63"/>
  <c r="D37" i="62"/>
  <c r="D32" i="65"/>
  <c r="D68" i="63"/>
  <c r="D74" i="63" s="1"/>
  <c r="D34" i="62"/>
  <c r="C80" i="63"/>
  <c r="C85" i="63" s="1"/>
  <c r="D35" i="62"/>
  <c r="D34" i="63"/>
  <c r="C58" i="61"/>
  <c r="C83" i="61" s="1"/>
  <c r="D83" i="61" s="1"/>
  <c r="C85" i="61"/>
  <c r="D35" i="60"/>
  <c r="C85" i="60"/>
  <c r="D62" i="60"/>
  <c r="D68" i="60" s="1"/>
  <c r="D74" i="60" s="1"/>
  <c r="D34" i="60"/>
  <c r="D38" i="61"/>
  <c r="D62" i="61"/>
  <c r="D68" i="61" s="1"/>
  <c r="D74" i="61" s="1"/>
  <c r="D38" i="63" l="1"/>
  <c r="D45" i="63" s="1"/>
  <c r="D38" i="62"/>
  <c r="D34" i="65"/>
  <c r="D35" i="65"/>
  <c r="D130" i="60"/>
  <c r="D45" i="61"/>
  <c r="D130" i="61"/>
  <c r="D44" i="61"/>
  <c r="D44" i="63" l="1"/>
  <c r="D46" i="63" s="1"/>
  <c r="D79" i="63"/>
  <c r="D84" i="63"/>
  <c r="D83" i="63"/>
  <c r="D96" i="63"/>
  <c r="D82" i="63"/>
  <c r="D81" i="63"/>
  <c r="D80" i="63"/>
  <c r="D130" i="63"/>
  <c r="D83" i="62"/>
  <c r="D96" i="62"/>
  <c r="D82" i="62"/>
  <c r="D81" i="62"/>
  <c r="D80" i="62"/>
  <c r="D79" i="62"/>
  <c r="D84" i="62"/>
  <c r="D45" i="62"/>
  <c r="D130" i="62"/>
  <c r="D44" i="62"/>
  <c r="D46" i="62" s="1"/>
  <c r="D38" i="65"/>
  <c r="D130" i="65" s="1"/>
  <c r="D45" i="60"/>
  <c r="D44" i="60"/>
  <c r="D46" i="61"/>
  <c r="D55" i="61" s="1"/>
  <c r="D92" i="63" l="1"/>
  <c r="D95" i="63"/>
  <c r="D94" i="63"/>
  <c r="D93" i="63"/>
  <c r="D93" i="62"/>
  <c r="D92" i="62"/>
  <c r="D95" i="62"/>
  <c r="D94" i="62"/>
  <c r="D57" i="61"/>
  <c r="D56" i="61"/>
  <c r="D54" i="61"/>
  <c r="D53" i="61"/>
  <c r="D46" i="60"/>
  <c r="D45" i="65"/>
  <c r="D44" i="65"/>
  <c r="D46" i="65" s="1"/>
  <c r="D72" i="62"/>
  <c r="D56" i="62"/>
  <c r="D54" i="62"/>
  <c r="D55" i="62"/>
  <c r="D52" i="62"/>
  <c r="D53" i="62"/>
  <c r="D51" i="62"/>
  <c r="D57" i="62"/>
  <c r="D50" i="62"/>
  <c r="D72" i="63"/>
  <c r="D54" i="63"/>
  <c r="D57" i="63"/>
  <c r="D53" i="63"/>
  <c r="D50" i="63"/>
  <c r="D56" i="63"/>
  <c r="D55" i="63"/>
  <c r="D52" i="63"/>
  <c r="D51" i="63"/>
  <c r="D72" i="61"/>
  <c r="D50" i="61"/>
  <c r="D52" i="61"/>
  <c r="D51" i="61"/>
  <c r="D85" i="61"/>
  <c r="D132" i="61" s="1"/>
  <c r="D72" i="60"/>
  <c r="D56" i="60"/>
  <c r="D54" i="60"/>
  <c r="D57" i="60"/>
  <c r="D50" i="60"/>
  <c r="D51" i="60"/>
  <c r="D53" i="60"/>
  <c r="D55" i="60"/>
  <c r="D52" i="60"/>
  <c r="D58" i="61" l="1"/>
  <c r="D73" i="61" s="1"/>
  <c r="D75" i="61" s="1"/>
  <c r="D131" i="61" s="1"/>
  <c r="D72" i="65"/>
  <c r="D54" i="65"/>
  <c r="D50" i="65"/>
  <c r="D56" i="65"/>
  <c r="D53" i="65"/>
  <c r="D52" i="65"/>
  <c r="D55" i="65"/>
  <c r="D57" i="65"/>
  <c r="D51" i="65"/>
  <c r="D58" i="63"/>
  <c r="D73" i="63" s="1"/>
  <c r="D75" i="63" s="1"/>
  <c r="D85" i="63"/>
  <c r="D132" i="63" s="1"/>
  <c r="D58" i="62"/>
  <c r="D73" i="62" s="1"/>
  <c r="D75" i="62" s="1"/>
  <c r="D85" i="62"/>
  <c r="D132" i="62" s="1"/>
  <c r="D58" i="60"/>
  <c r="D73" i="60" s="1"/>
  <c r="D75" i="60" s="1"/>
  <c r="D85" i="60"/>
  <c r="D132" i="60" s="1"/>
  <c r="D66" i="51"/>
  <c r="D65" i="51"/>
  <c r="D101" i="61" l="1"/>
  <c r="D102" i="61" s="1"/>
  <c r="D107" i="61" s="1"/>
  <c r="D58" i="65"/>
  <c r="D73" i="65" s="1"/>
  <c r="D75" i="65" s="1"/>
  <c r="D131" i="62"/>
  <c r="D101" i="62"/>
  <c r="D102" i="62" s="1"/>
  <c r="D107" i="62" s="1"/>
  <c r="D131" i="63"/>
  <c r="D101" i="63"/>
  <c r="D102" i="63" s="1"/>
  <c r="D107" i="63" s="1"/>
  <c r="D131" i="60"/>
  <c r="D101" i="60"/>
  <c r="D102" i="60" s="1"/>
  <c r="D107" i="60" s="1"/>
  <c r="D131" i="65" l="1"/>
  <c r="D31" i="51"/>
  <c r="D62" i="51" l="1"/>
  <c r="D74" i="51" s="1"/>
  <c r="D32" i="51"/>
  <c r="D34" i="51" s="1"/>
  <c r="D38" i="51" l="1"/>
  <c r="D45" i="51" l="1"/>
  <c r="D84" i="51"/>
  <c r="D82" i="51"/>
  <c r="D81" i="51"/>
  <c r="D80" i="51"/>
  <c r="D79" i="51"/>
  <c r="D130" i="51"/>
  <c r="C124" i="58" l="1"/>
  <c r="C123" i="58"/>
  <c r="C122" i="58"/>
  <c r="C95" i="58"/>
  <c r="C94" i="58"/>
  <c r="C93" i="58"/>
  <c r="C92" i="58"/>
  <c r="C83" i="58"/>
  <c r="C78" i="58"/>
  <c r="B73" i="58"/>
  <c r="B72" i="58"/>
  <c r="B71" i="58"/>
  <c r="D64" i="58"/>
  <c r="D63" i="58"/>
  <c r="C56" i="58"/>
  <c r="C55" i="58"/>
  <c r="C54" i="58"/>
  <c r="C53" i="58"/>
  <c r="C52" i="58"/>
  <c r="C51" i="58"/>
  <c r="C50" i="58"/>
  <c r="C49" i="58"/>
  <c r="D31" i="58"/>
  <c r="A16" i="58"/>
  <c r="C12" i="58"/>
  <c r="C10" i="58"/>
  <c r="B10" i="48"/>
  <c r="E17" i="56"/>
  <c r="E15" i="50"/>
  <c r="E14" i="50"/>
  <c r="E13" i="50"/>
  <c r="E12" i="50"/>
  <c r="E11" i="50"/>
  <c r="E10" i="50"/>
  <c r="E9" i="50"/>
  <c r="E18" i="50" l="1"/>
  <c r="D114" i="72"/>
  <c r="D114" i="84"/>
  <c r="D114" i="92"/>
  <c r="D114" i="51"/>
  <c r="D114" i="73"/>
  <c r="D114" i="85"/>
  <c r="D114" i="93"/>
  <c r="D114" i="55"/>
  <c r="D114" i="78"/>
  <c r="D114" i="86"/>
  <c r="D114" i="94"/>
  <c r="D114" i="70"/>
  <c r="D114" i="79"/>
  <c r="D114" i="87"/>
  <c r="D114" i="95"/>
  <c r="D114" i="67"/>
  <c r="D114" i="80"/>
  <c r="D114" i="88"/>
  <c r="D114" i="96"/>
  <c r="D114" i="68"/>
  <c r="D114" i="81"/>
  <c r="D114" i="89"/>
  <c r="D114" i="97"/>
  <c r="D114" i="69"/>
  <c r="D114" i="82"/>
  <c r="D114" i="90"/>
  <c r="D114" i="43"/>
  <c r="D114" i="71"/>
  <c r="D114" i="83"/>
  <c r="D114" i="91"/>
  <c r="D112" i="65"/>
  <c r="D61" i="58"/>
  <c r="D32" i="58"/>
  <c r="D36" i="58" s="1"/>
  <c r="C79" i="58"/>
  <c r="C45" i="58"/>
  <c r="C57" i="58"/>
  <c r="C82" i="58" s="1"/>
  <c r="C121" i="58"/>
  <c r="D112" i="51" l="1"/>
  <c r="D112" i="82"/>
  <c r="D116" i="82" s="1"/>
  <c r="D134" i="82" s="1"/>
  <c r="D135" i="82" s="1"/>
  <c r="D112" i="73"/>
  <c r="D116" i="73" s="1"/>
  <c r="D134" i="73" s="1"/>
  <c r="D135" i="73" s="1"/>
  <c r="D112" i="71"/>
  <c r="D116" i="71" s="1"/>
  <c r="D134" i="71" s="1"/>
  <c r="D135" i="71" s="1"/>
  <c r="D112" i="70"/>
  <c r="D116" i="70" s="1"/>
  <c r="D134" i="70" s="1"/>
  <c r="D135" i="70" s="1"/>
  <c r="D112" i="87"/>
  <c r="D116" i="87" s="1"/>
  <c r="D134" i="87" s="1"/>
  <c r="D135" i="87" s="1"/>
  <c r="D112" i="83"/>
  <c r="D116" i="83" s="1"/>
  <c r="D134" i="83" s="1"/>
  <c r="D135" i="83" s="1"/>
  <c r="D112" i="67"/>
  <c r="D116" i="67" s="1"/>
  <c r="D134" i="67" s="1"/>
  <c r="D135" i="67" s="1"/>
  <c r="D112" i="84"/>
  <c r="D116" i="84" s="1"/>
  <c r="D134" i="84" s="1"/>
  <c r="D135" i="84" s="1"/>
  <c r="D112" i="79"/>
  <c r="D116" i="79" s="1"/>
  <c r="D134" i="79" s="1"/>
  <c r="D135" i="79" s="1"/>
  <c r="D112" i="90"/>
  <c r="D116" i="90" s="1"/>
  <c r="D134" i="90" s="1"/>
  <c r="D135" i="90" s="1"/>
  <c r="D112" i="85"/>
  <c r="D116" i="85" s="1"/>
  <c r="D134" i="85" s="1"/>
  <c r="D135" i="85" s="1"/>
  <c r="D112" i="81"/>
  <c r="D116" i="81" s="1"/>
  <c r="D134" i="81" s="1"/>
  <c r="D135" i="81" s="1"/>
  <c r="D112" i="78"/>
  <c r="D116" i="78" s="1"/>
  <c r="D134" i="78" s="1"/>
  <c r="D135" i="78" s="1"/>
  <c r="D112" i="69"/>
  <c r="D116" i="69" s="1"/>
  <c r="D134" i="69" s="1"/>
  <c r="D135" i="69" s="1"/>
  <c r="D112" i="68"/>
  <c r="D116" i="68" s="1"/>
  <c r="D134" i="68" s="1"/>
  <c r="D135" i="68" s="1"/>
  <c r="D112" i="97"/>
  <c r="D116" i="97" s="1"/>
  <c r="D134" i="97" s="1"/>
  <c r="D135" i="97" s="1"/>
  <c r="D112" i="92"/>
  <c r="D116" i="92" s="1"/>
  <c r="D134" i="92" s="1"/>
  <c r="D135" i="92" s="1"/>
  <c r="D112" i="96"/>
  <c r="D116" i="96" s="1"/>
  <c r="D134" i="96" s="1"/>
  <c r="D135" i="96" s="1"/>
  <c r="D112" i="93"/>
  <c r="D116" i="93" s="1"/>
  <c r="D134" i="93" s="1"/>
  <c r="D135" i="93" s="1"/>
  <c r="D112" i="91"/>
  <c r="D116" i="91" s="1"/>
  <c r="D134" i="91" s="1"/>
  <c r="D135" i="91" s="1"/>
  <c r="D112" i="89"/>
  <c r="D116" i="89" s="1"/>
  <c r="D134" i="89" s="1"/>
  <c r="D135" i="89" s="1"/>
  <c r="D112" i="88"/>
  <c r="D116" i="88" s="1"/>
  <c r="D134" i="88" s="1"/>
  <c r="D135" i="88" s="1"/>
  <c r="D112" i="72"/>
  <c r="D116" i="72" s="1"/>
  <c r="D134" i="72" s="1"/>
  <c r="D135" i="72" s="1"/>
  <c r="D112" i="95"/>
  <c r="D116" i="95" s="1"/>
  <c r="D134" i="95" s="1"/>
  <c r="D135" i="95" s="1"/>
  <c r="D112" i="94"/>
  <c r="D116" i="94" s="1"/>
  <c r="D134" i="94" s="1"/>
  <c r="D135" i="94" s="1"/>
  <c r="D112" i="80"/>
  <c r="D116" i="80" s="1"/>
  <c r="D134" i="80" s="1"/>
  <c r="D135" i="80" s="1"/>
  <c r="D112" i="86"/>
  <c r="D116" i="86" s="1"/>
  <c r="D134" i="86" s="1"/>
  <c r="D135" i="86" s="1"/>
  <c r="D112" i="43"/>
  <c r="D112" i="55"/>
  <c r="D112" i="61"/>
  <c r="D112" i="63"/>
  <c r="D112" i="60"/>
  <c r="D112" i="62"/>
  <c r="D114" i="65"/>
  <c r="D114" i="60"/>
  <c r="D114" i="62"/>
  <c r="D114" i="63"/>
  <c r="D114" i="61"/>
  <c r="D67" i="58"/>
  <c r="D73" i="58" s="1"/>
  <c r="D33" i="58"/>
  <c r="D37" i="58" s="1"/>
  <c r="D34" i="58"/>
  <c r="D113" i="58"/>
  <c r="D111" i="58"/>
  <c r="D120" i="68" l="1"/>
  <c r="D121" i="68" s="1"/>
  <c r="D124" i="68" s="1"/>
  <c r="D120" i="88"/>
  <c r="D121" i="88" s="1"/>
  <c r="D120" i="69"/>
  <c r="D121" i="69" s="1"/>
  <c r="D120" i="83"/>
  <c r="D121" i="83" s="1"/>
  <c r="D124" i="83" s="1"/>
  <c r="D120" i="67"/>
  <c r="D121" i="67" s="1"/>
  <c r="D120" i="89"/>
  <c r="D120" i="78"/>
  <c r="D120" i="87"/>
  <c r="D121" i="87" s="1"/>
  <c r="D125" i="87" s="1"/>
  <c r="D120" i="81"/>
  <c r="D121" i="81" s="1"/>
  <c r="D120" i="86"/>
  <c r="D120" i="93"/>
  <c r="D121" i="93" s="1"/>
  <c r="D120" i="85"/>
  <c r="D121" i="85" s="1"/>
  <c r="D124" i="85" s="1"/>
  <c r="D120" i="71"/>
  <c r="D121" i="71" s="1"/>
  <c r="D120" i="72"/>
  <c r="D121" i="72" s="1"/>
  <c r="D124" i="72" s="1"/>
  <c r="D120" i="80"/>
  <c r="D121" i="80" s="1"/>
  <c r="D120" i="96"/>
  <c r="D121" i="96" s="1"/>
  <c r="D124" i="96" s="1"/>
  <c r="D120" i="90"/>
  <c r="D121" i="90" s="1"/>
  <c r="D120" i="73"/>
  <c r="D121" i="73" s="1"/>
  <c r="D124" i="73" s="1"/>
  <c r="D120" i="91"/>
  <c r="D121" i="91" s="1"/>
  <c r="D120" i="94"/>
  <c r="D120" i="92"/>
  <c r="D121" i="92" s="1"/>
  <c r="D124" i="92" s="1"/>
  <c r="D120" i="79"/>
  <c r="D121" i="79" s="1"/>
  <c r="D124" i="79" s="1"/>
  <c r="D120" i="82"/>
  <c r="D121" i="82" s="1"/>
  <c r="D124" i="82" s="1"/>
  <c r="D120" i="70"/>
  <c r="D120" i="95"/>
  <c r="D121" i="95" s="1"/>
  <c r="D120" i="97"/>
  <c r="D121" i="97" s="1"/>
  <c r="D123" i="97" s="1"/>
  <c r="D120" i="84"/>
  <c r="D116" i="61"/>
  <c r="D134" i="61" s="1"/>
  <c r="D78" i="58"/>
  <c r="D116" i="51"/>
  <c r="D134" i="51" s="1"/>
  <c r="D116" i="63"/>
  <c r="D134" i="63" s="1"/>
  <c r="D116" i="60"/>
  <c r="D134" i="60" s="1"/>
  <c r="D116" i="62"/>
  <c r="D134" i="62" s="1"/>
  <c r="D116" i="65"/>
  <c r="D134" i="65" s="1"/>
  <c r="D115" i="58"/>
  <c r="D125" i="92" l="1"/>
  <c r="D123" i="82"/>
  <c r="D125" i="73"/>
  <c r="D123" i="85"/>
  <c r="D123" i="87"/>
  <c r="D123" i="83"/>
  <c r="D125" i="97"/>
  <c r="D123" i="96"/>
  <c r="D124" i="87"/>
  <c r="D125" i="83"/>
  <c r="D125" i="72"/>
  <c r="D121" i="86"/>
  <c r="D123" i="86" s="1"/>
  <c r="D121" i="89"/>
  <c r="D123" i="89" s="1"/>
  <c r="D123" i="81"/>
  <c r="D125" i="81"/>
  <c r="D124" i="67"/>
  <c r="D123" i="67"/>
  <c r="D123" i="90"/>
  <c r="D124" i="90"/>
  <c r="D125" i="90"/>
  <c r="D123" i="71"/>
  <c r="D124" i="71"/>
  <c r="D123" i="80"/>
  <c r="D125" i="80"/>
  <c r="D124" i="80"/>
  <c r="D124" i="69"/>
  <c r="D125" i="69"/>
  <c r="D125" i="93"/>
  <c r="D124" i="93"/>
  <c r="D123" i="88"/>
  <c r="D124" i="88"/>
  <c r="D123" i="95"/>
  <c r="D125" i="95"/>
  <c r="D124" i="95"/>
  <c r="D125" i="91"/>
  <c r="D124" i="91"/>
  <c r="D123" i="91"/>
  <c r="D121" i="84"/>
  <c r="D123" i="84" s="1"/>
  <c r="D125" i="82"/>
  <c r="D123" i="92"/>
  <c r="D125" i="71"/>
  <c r="D123" i="93"/>
  <c r="D124" i="81"/>
  <c r="D125" i="67"/>
  <c r="D123" i="69"/>
  <c r="D125" i="68"/>
  <c r="D124" i="97"/>
  <c r="D123" i="79"/>
  <c r="D123" i="68"/>
  <c r="D125" i="79"/>
  <c r="D125" i="96"/>
  <c r="D121" i="78"/>
  <c r="D123" i="78" s="1"/>
  <c r="D121" i="70"/>
  <c r="D125" i="70" s="1"/>
  <c r="D121" i="94"/>
  <c r="D124" i="94" s="1"/>
  <c r="D123" i="73"/>
  <c r="D123" i="72"/>
  <c r="D125" i="85"/>
  <c r="D125" i="88"/>
  <c r="D80" i="58"/>
  <c r="D95" i="58"/>
  <c r="D93" i="58"/>
  <c r="D92" i="58"/>
  <c r="D129" i="58"/>
  <c r="D81" i="58"/>
  <c r="D94" i="58"/>
  <c r="D82" i="58"/>
  <c r="D79" i="58"/>
  <c r="D83" i="58"/>
  <c r="D91" i="58"/>
  <c r="D44" i="58"/>
  <c r="D43" i="58"/>
  <c r="D133" i="58"/>
  <c r="D126" i="72" l="1"/>
  <c r="D136" i="72" s="1"/>
  <c r="D137" i="72" s="1"/>
  <c r="D138" i="72" s="1"/>
  <c r="D126" i="73"/>
  <c r="D136" i="73" s="1"/>
  <c r="D137" i="73" s="1"/>
  <c r="D138" i="73" s="1"/>
  <c r="D126" i="85"/>
  <c r="D136" i="85" s="1"/>
  <c r="D137" i="85" s="1"/>
  <c r="D138" i="85" s="1"/>
  <c r="D126" i="97"/>
  <c r="D136" i="97" s="1"/>
  <c r="D137" i="97" s="1"/>
  <c r="C88" i="48" s="1"/>
  <c r="E88" i="48" s="1"/>
  <c r="G88" i="48" s="1"/>
  <c r="D126" i="67"/>
  <c r="D136" i="67" s="1"/>
  <c r="D137" i="67" s="1"/>
  <c r="C17" i="48" s="1"/>
  <c r="D126" i="82"/>
  <c r="D136" i="82" s="1"/>
  <c r="D137" i="82" s="1"/>
  <c r="D126" i="69"/>
  <c r="D136" i="69" s="1"/>
  <c r="D137" i="69" s="1"/>
  <c r="C19" i="48" s="1"/>
  <c r="E19" i="48" s="1"/>
  <c r="G19" i="48" s="1"/>
  <c r="D126" i="92"/>
  <c r="D136" i="92" s="1"/>
  <c r="D137" i="92" s="1"/>
  <c r="C73" i="48" s="1"/>
  <c r="D126" i="71"/>
  <c r="D136" i="71" s="1"/>
  <c r="D137" i="71" s="1"/>
  <c r="D138" i="71" s="1"/>
  <c r="D126" i="95"/>
  <c r="D136" i="95" s="1"/>
  <c r="D137" i="95" s="1"/>
  <c r="D138" i="95" s="1"/>
  <c r="D126" i="96"/>
  <c r="D136" i="96" s="1"/>
  <c r="D137" i="96" s="1"/>
  <c r="C87" i="48" s="1"/>
  <c r="D126" i="91"/>
  <c r="D136" i="91" s="1"/>
  <c r="D137" i="91" s="1"/>
  <c r="C72" i="48" s="1"/>
  <c r="D126" i="81"/>
  <c r="D136" i="81" s="1"/>
  <c r="D137" i="81" s="1"/>
  <c r="C41" i="48" s="1"/>
  <c r="D126" i="87"/>
  <c r="D136" i="87" s="1"/>
  <c r="D137" i="87" s="1"/>
  <c r="C62" i="48" s="1"/>
  <c r="D126" i="68"/>
  <c r="D136" i="68" s="1"/>
  <c r="D137" i="68" s="1"/>
  <c r="D138" i="68" s="1"/>
  <c r="D124" i="89"/>
  <c r="D126" i="90"/>
  <c r="D136" i="90" s="1"/>
  <c r="D137" i="90" s="1"/>
  <c r="D138" i="90" s="1"/>
  <c r="D125" i="86"/>
  <c r="D126" i="79"/>
  <c r="D136" i="79" s="1"/>
  <c r="D137" i="79" s="1"/>
  <c r="D138" i="79" s="1"/>
  <c r="D126" i="88"/>
  <c r="D136" i="88" s="1"/>
  <c r="D137" i="88" s="1"/>
  <c r="D138" i="88" s="1"/>
  <c r="D126" i="80"/>
  <c r="D136" i="80" s="1"/>
  <c r="D137" i="80" s="1"/>
  <c r="C40" i="48" s="1"/>
  <c r="D124" i="86"/>
  <c r="D125" i="89"/>
  <c r="D126" i="83"/>
  <c r="D136" i="83" s="1"/>
  <c r="D137" i="83" s="1"/>
  <c r="D123" i="70"/>
  <c r="D124" i="84"/>
  <c r="D125" i="84"/>
  <c r="D123" i="94"/>
  <c r="D124" i="78"/>
  <c r="D125" i="78"/>
  <c r="D125" i="94"/>
  <c r="D124" i="70"/>
  <c r="D126" i="93"/>
  <c r="D136" i="93" s="1"/>
  <c r="D137" i="93" s="1"/>
  <c r="D84" i="58"/>
  <c r="D45" i="58"/>
  <c r="D138" i="83" l="1"/>
  <c r="C48" i="48"/>
  <c r="D138" i="82"/>
  <c r="C47" i="48"/>
  <c r="C26" i="48"/>
  <c r="C27" i="48"/>
  <c r="E27" i="48" s="1"/>
  <c r="G27" i="48" s="1"/>
  <c r="D138" i="69"/>
  <c r="D138" i="97"/>
  <c r="D138" i="87"/>
  <c r="C55" i="48"/>
  <c r="D138" i="67"/>
  <c r="C25" i="48"/>
  <c r="D138" i="92"/>
  <c r="C86" i="48"/>
  <c r="D138" i="96"/>
  <c r="C34" i="48"/>
  <c r="E34" i="48" s="1"/>
  <c r="G34" i="48" s="1"/>
  <c r="D138" i="91"/>
  <c r="C63" i="48"/>
  <c r="E63" i="48" s="1"/>
  <c r="G63" i="48" s="1"/>
  <c r="D138" i="81"/>
  <c r="D126" i="89"/>
  <c r="D136" i="89" s="1"/>
  <c r="D137" i="89" s="1"/>
  <c r="C65" i="48"/>
  <c r="E65" i="48" s="1"/>
  <c r="G65" i="48" s="1"/>
  <c r="D126" i="86"/>
  <c r="D136" i="86" s="1"/>
  <c r="D137" i="86" s="1"/>
  <c r="D138" i="86" s="1"/>
  <c r="D126" i="94"/>
  <c r="D136" i="94" s="1"/>
  <c r="D137" i="94" s="1"/>
  <c r="D138" i="94" s="1"/>
  <c r="C18" i="48"/>
  <c r="D126" i="70"/>
  <c r="D136" i="70" s="1"/>
  <c r="D137" i="70" s="1"/>
  <c r="D138" i="70" s="1"/>
  <c r="D126" i="84"/>
  <c r="D136" i="84" s="1"/>
  <c r="D137" i="84" s="1"/>
  <c r="D138" i="84" s="1"/>
  <c r="D138" i="80"/>
  <c r="D126" i="78"/>
  <c r="D136" i="78" s="1"/>
  <c r="D137" i="78" s="1"/>
  <c r="C33" i="48" s="1"/>
  <c r="E33" i="48" s="1"/>
  <c r="G33" i="48" s="1"/>
  <c r="D138" i="93"/>
  <c r="C79" i="48"/>
  <c r="D71" i="58"/>
  <c r="D90" i="58"/>
  <c r="D50" i="58"/>
  <c r="D55" i="58"/>
  <c r="D52" i="58"/>
  <c r="D51" i="58"/>
  <c r="D49" i="58"/>
  <c r="D56" i="58"/>
  <c r="D53" i="58"/>
  <c r="D54" i="58"/>
  <c r="G35" i="48" l="1"/>
  <c r="C80" i="48"/>
  <c r="C61" i="48"/>
  <c r="C16" i="48"/>
  <c r="E16" i="48" s="1"/>
  <c r="G16" i="48" s="1"/>
  <c r="C64" i="48"/>
  <c r="E64" i="48" s="1"/>
  <c r="G64" i="48" s="1"/>
  <c r="D138" i="89"/>
  <c r="D138" i="78"/>
  <c r="C54" i="48"/>
  <c r="D57" i="58"/>
  <c r="D72" i="58" s="1"/>
  <c r="D74" i="58" s="1"/>
  <c r="D130" i="58" s="1"/>
  <c r="B9" i="48"/>
  <c r="B8" i="48"/>
  <c r="C125" i="55"/>
  <c r="C124" i="55"/>
  <c r="C123" i="55"/>
  <c r="C93" i="55"/>
  <c r="B74" i="55"/>
  <c r="B73" i="55"/>
  <c r="B72" i="55"/>
  <c r="D66" i="55"/>
  <c r="D65" i="55"/>
  <c r="D64" i="55"/>
  <c r="C57" i="55"/>
  <c r="C80" i="55" s="1"/>
  <c r="C56" i="55"/>
  <c r="C55" i="55"/>
  <c r="C54" i="55"/>
  <c r="C53" i="55"/>
  <c r="C52" i="55"/>
  <c r="C51" i="55"/>
  <c r="C50" i="55"/>
  <c r="C44" i="55"/>
  <c r="D31" i="55"/>
  <c r="A16" i="55"/>
  <c r="C12" i="55"/>
  <c r="C10" i="55"/>
  <c r="C125" i="51"/>
  <c r="C124" i="51"/>
  <c r="C123" i="51"/>
  <c r="C93" i="51"/>
  <c r="C79" i="51"/>
  <c r="C57" i="51"/>
  <c r="C56" i="51"/>
  <c r="C55" i="51"/>
  <c r="C54" i="51"/>
  <c r="C53" i="51"/>
  <c r="C52" i="51"/>
  <c r="C51" i="51"/>
  <c r="C50" i="51"/>
  <c r="C44" i="51"/>
  <c r="D44" i="51" s="1"/>
  <c r="D46" i="51" s="1"/>
  <c r="D66" i="43"/>
  <c r="D65" i="43"/>
  <c r="D64" i="43"/>
  <c r="D32" i="55" l="1"/>
  <c r="D72" i="51"/>
  <c r="D56" i="51"/>
  <c r="D57" i="51"/>
  <c r="D50" i="51"/>
  <c r="D51" i="51"/>
  <c r="D54" i="51"/>
  <c r="D52" i="51"/>
  <c r="D53" i="51"/>
  <c r="D55" i="51"/>
  <c r="C122" i="55"/>
  <c r="C46" i="55"/>
  <c r="C58" i="55"/>
  <c r="A16" i="51"/>
  <c r="C12" i="51"/>
  <c r="C10" i="51"/>
  <c r="B74" i="51"/>
  <c r="B73" i="51"/>
  <c r="B72" i="51"/>
  <c r="C122" i="43"/>
  <c r="D31" i="43"/>
  <c r="B74" i="43"/>
  <c r="B73" i="43"/>
  <c r="B72" i="43"/>
  <c r="D32" i="43" l="1"/>
  <c r="D58" i="51"/>
  <c r="D73" i="51" s="1"/>
  <c r="D75" i="51" s="1"/>
  <c r="D74" i="55"/>
  <c r="D34" i="55"/>
  <c r="D35" i="55"/>
  <c r="D116" i="55"/>
  <c r="C122" i="51"/>
  <c r="C58" i="51"/>
  <c r="D83" i="51" s="1"/>
  <c r="C46" i="43"/>
  <c r="C58" i="43"/>
  <c r="C46" i="51"/>
  <c r="D35" i="43"/>
  <c r="C83" i="65" l="1"/>
  <c r="D131" i="51"/>
  <c r="D38" i="55"/>
  <c r="D134" i="55"/>
  <c r="D85" i="51"/>
  <c r="D132" i="51" s="1"/>
  <c r="D74" i="43"/>
  <c r="D116" i="43"/>
  <c r="D34" i="43"/>
  <c r="D38" i="43" s="1"/>
  <c r="D83" i="43" s="1"/>
  <c r="C85" i="43"/>
  <c r="D84" i="43" l="1"/>
  <c r="D82" i="43"/>
  <c r="D80" i="43"/>
  <c r="D81" i="43"/>
  <c r="D83" i="65"/>
  <c r="D85" i="65" s="1"/>
  <c r="C85" i="65"/>
  <c r="D44" i="55"/>
  <c r="D80" i="55"/>
  <c r="D81" i="55"/>
  <c r="D82" i="55"/>
  <c r="D83" i="55"/>
  <c r="D84" i="55"/>
  <c r="D79" i="55"/>
  <c r="D101" i="51"/>
  <c r="D102" i="51" s="1"/>
  <c r="D107" i="51" s="1"/>
  <c r="D45" i="55"/>
  <c r="D46" i="55" s="1"/>
  <c r="D54" i="55" s="1"/>
  <c r="D130" i="55"/>
  <c r="D134" i="43"/>
  <c r="C85" i="51"/>
  <c r="C85" i="55"/>
  <c r="C84" i="58"/>
  <c r="D44" i="43"/>
  <c r="D45" i="43"/>
  <c r="D130" i="43"/>
  <c r="D132" i="65" l="1"/>
  <c r="D101" i="65"/>
  <c r="D102" i="65" s="1"/>
  <c r="D107" i="65" s="1"/>
  <c r="D50" i="55"/>
  <c r="D57" i="55"/>
  <c r="D52" i="55"/>
  <c r="D53" i="55"/>
  <c r="D51" i="55"/>
  <c r="D56" i="55"/>
  <c r="D55" i="55"/>
  <c r="D72" i="55"/>
  <c r="D131" i="58"/>
  <c r="D100" i="58"/>
  <c r="D101" i="58" s="1"/>
  <c r="D106" i="58" s="1"/>
  <c r="D46" i="43"/>
  <c r="D58" i="55" l="1"/>
  <c r="D73" i="55" s="1"/>
  <c r="D75" i="55" s="1"/>
  <c r="D131" i="55" s="1"/>
  <c r="D72" i="43"/>
  <c r="D51" i="43"/>
  <c r="D85" i="55"/>
  <c r="D55" i="43"/>
  <c r="D54" i="43"/>
  <c r="D52" i="43"/>
  <c r="D53" i="43"/>
  <c r="D57" i="43"/>
  <c r="D56" i="43"/>
  <c r="D101" i="55" l="1"/>
  <c r="D102" i="55" s="1"/>
  <c r="D107" i="55" s="1"/>
  <c r="D132" i="55"/>
  <c r="D85" i="43"/>
  <c r="D58" i="43"/>
  <c r="D73" i="43" s="1"/>
  <c r="D75" i="43" s="1"/>
  <c r="D101" i="43" l="1"/>
  <c r="D102" i="43" s="1"/>
  <c r="D107" i="43" s="1"/>
  <c r="D131" i="43"/>
  <c r="D132" i="43"/>
  <c r="C97" i="60"/>
  <c r="D97" i="60"/>
  <c r="D106" i="60" s="1"/>
  <c r="D108" i="60" s="1"/>
  <c r="D133" i="60" s="1"/>
  <c r="D135" i="60" s="1"/>
  <c r="D120" i="60" l="1"/>
  <c r="D121" i="60" s="1"/>
  <c r="D125" i="60" l="1"/>
  <c r="D124" i="60"/>
  <c r="D123" i="60"/>
  <c r="D126" i="60" l="1"/>
  <c r="D136" i="60" s="1"/>
  <c r="D137" i="60" s="1"/>
  <c r="C97" i="61"/>
  <c r="D97" i="61"/>
  <c r="D106" i="61" s="1"/>
  <c r="D108" i="61" s="1"/>
  <c r="D133" i="61" s="1"/>
  <c r="D135" i="61" s="1"/>
  <c r="D138" i="60" l="1"/>
  <c r="D10" i="66"/>
  <c r="F10" i="66" s="1"/>
  <c r="H10" i="66" s="1"/>
  <c r="D120" i="61"/>
  <c r="D121" i="61" s="1"/>
  <c r="D125" i="61" s="1"/>
  <c r="D124" i="61" l="1"/>
  <c r="D123" i="61"/>
  <c r="D126" i="61" l="1"/>
  <c r="D136" i="61" s="1"/>
  <c r="D137" i="61" s="1"/>
  <c r="C97" i="62"/>
  <c r="D97" i="62"/>
  <c r="D106" i="62" s="1"/>
  <c r="D108" i="62" s="1"/>
  <c r="D133" i="62" s="1"/>
  <c r="D135" i="62" s="1"/>
  <c r="D138" i="61" l="1"/>
  <c r="D11" i="66"/>
  <c r="F11" i="66" s="1"/>
  <c r="H11" i="66" s="1"/>
  <c r="D120" i="62"/>
  <c r="D121" i="62" l="1"/>
  <c r="D124" i="62" l="1"/>
  <c r="D123" i="62"/>
  <c r="D125" i="62"/>
  <c r="D126" i="62" l="1"/>
  <c r="D136" i="62" s="1"/>
  <c r="D137" i="62" s="1"/>
  <c r="D12" i="66" s="1"/>
  <c r="F12" i="66" s="1"/>
  <c r="H12" i="66" s="1"/>
  <c r="C97" i="63"/>
  <c r="D97" i="63"/>
  <c r="D106" i="63" s="1"/>
  <c r="D108" i="63" s="1"/>
  <c r="D133" i="63" s="1"/>
  <c r="D135" i="63" s="1"/>
  <c r="D138" i="62" l="1"/>
  <c r="D120" i="63"/>
  <c r="D121" i="63" s="1"/>
  <c r="D124" i="63" s="1"/>
  <c r="D125" i="63" l="1"/>
  <c r="D123" i="63"/>
  <c r="D126" i="63" l="1"/>
  <c r="D136" i="63" s="1"/>
  <c r="D137" i="63" s="1"/>
  <c r="D13" i="66" s="1"/>
  <c r="F13" i="66" s="1"/>
  <c r="H13" i="66" s="1"/>
  <c r="C97" i="65"/>
  <c r="D97" i="65"/>
  <c r="D106" i="65" s="1"/>
  <c r="D108" i="65" s="1"/>
  <c r="D133" i="65" s="1"/>
  <c r="D135" i="65" s="1"/>
  <c r="D138" i="63" l="1"/>
  <c r="C96" i="58" l="1"/>
  <c r="D96" i="58" l="1"/>
  <c r="D105" i="58" s="1"/>
  <c r="D107" i="58" s="1"/>
  <c r="D132" i="58" s="1"/>
  <c r="D134" i="58" s="1"/>
  <c r="D106" i="51" l="1"/>
  <c r="D108" i="51" s="1"/>
  <c r="D133" i="51" s="1"/>
  <c r="D135" i="51" s="1"/>
  <c r="D106" i="55" l="1"/>
  <c r="D108" i="55" s="1"/>
  <c r="D133" i="55" s="1"/>
  <c r="D135" i="55" s="1"/>
  <c r="D106" i="43" l="1"/>
  <c r="D108" i="43" s="1"/>
  <c r="D133" i="43" s="1"/>
  <c r="D135" i="43" s="1"/>
  <c r="D120" i="43" s="1"/>
  <c r="D120" i="51"/>
  <c r="C120" i="65"/>
  <c r="D120" i="65" s="1"/>
  <c r="D120" i="55"/>
  <c r="C121" i="65"/>
  <c r="D119" i="58" l="1"/>
  <c r="D121" i="65"/>
  <c r="D125" i="65" s="1"/>
  <c r="D121" i="43"/>
  <c r="D125" i="43" s="1"/>
  <c r="D121" i="51"/>
  <c r="D125" i="51" s="1"/>
  <c r="D123" i="43" l="1"/>
  <c r="D124" i="51"/>
  <c r="D124" i="43"/>
  <c r="D120" i="58"/>
  <c r="D122" i="58" s="1"/>
  <c r="D121" i="55"/>
  <c r="D123" i="51"/>
  <c r="D124" i="65"/>
  <c r="D123" i="65"/>
  <c r="D126" i="51" l="1"/>
  <c r="D136" i="51" s="1"/>
  <c r="D137" i="51" s="1"/>
  <c r="C9" i="48" s="1"/>
  <c r="E9" i="48" s="1"/>
  <c r="D126" i="43"/>
  <c r="D136" i="43" s="1"/>
  <c r="D137" i="43" s="1"/>
  <c r="C8" i="48" s="1"/>
  <c r="E8" i="48" s="1"/>
  <c r="D126" i="65"/>
  <c r="D136" i="65" s="1"/>
  <c r="D137" i="65" s="1"/>
  <c r="D14" i="66" s="1"/>
  <c r="F14" i="66" s="1"/>
  <c r="H14" i="66" s="1"/>
  <c r="D124" i="55"/>
  <c r="D123" i="55"/>
  <c r="D125" i="55"/>
  <c r="D124" i="58"/>
  <c r="D123" i="58"/>
  <c r="D138" i="43" l="1"/>
  <c r="E79" i="48"/>
  <c r="G79" i="48" s="1"/>
  <c r="E17" i="48"/>
  <c r="G17" i="48" s="1"/>
  <c r="E72" i="48"/>
  <c r="G72" i="48" s="1"/>
  <c r="E86" i="48"/>
  <c r="G86" i="48" s="1"/>
  <c r="E61" i="48"/>
  <c r="G61" i="48" s="1"/>
  <c r="E54" i="48"/>
  <c r="G54" i="48" s="1"/>
  <c r="E47" i="48"/>
  <c r="G47" i="48" s="1"/>
  <c r="E40" i="48"/>
  <c r="G40" i="48" s="1"/>
  <c r="E25" i="48"/>
  <c r="G25" i="48" s="1"/>
  <c r="D8" i="66"/>
  <c r="F8" i="66" s="1"/>
  <c r="H8" i="66" s="1"/>
  <c r="D138" i="51"/>
  <c r="E87" i="48"/>
  <c r="G87" i="48" s="1"/>
  <c r="E62" i="48"/>
  <c r="G62" i="48" s="1"/>
  <c r="E18" i="48"/>
  <c r="G18" i="48" s="1"/>
  <c r="E55" i="48"/>
  <c r="G55" i="48" s="1"/>
  <c r="E48" i="48"/>
  <c r="G48" i="48" s="1"/>
  <c r="E41" i="48"/>
  <c r="G41" i="48" s="1"/>
  <c r="E26" i="48"/>
  <c r="G26" i="48" s="1"/>
  <c r="E80" i="48"/>
  <c r="G80" i="48" s="1"/>
  <c r="E73" i="48"/>
  <c r="G73" i="48" s="1"/>
  <c r="D9" i="66"/>
  <c r="F9" i="66" s="1"/>
  <c r="H9" i="66" s="1"/>
  <c r="G9" i="48"/>
  <c r="G8" i="48"/>
  <c r="D138" i="65"/>
  <c r="D125" i="58"/>
  <c r="D135" i="58" s="1"/>
  <c r="D136" i="58" s="1"/>
  <c r="D7" i="66" s="1"/>
  <c r="F7" i="66" s="1"/>
  <c r="H7" i="66" s="1"/>
  <c r="D126" i="55"/>
  <c r="D136" i="55" s="1"/>
  <c r="D137" i="55" s="1"/>
  <c r="C10" i="48" s="1"/>
  <c r="E10" i="48" s="1"/>
  <c r="G49" i="48" l="1"/>
  <c r="G56" i="48"/>
  <c r="G66" i="48"/>
  <c r="G89" i="48"/>
  <c r="G74" i="48"/>
  <c r="G20" i="48"/>
  <c r="G28" i="48"/>
  <c r="G81" i="48"/>
  <c r="G42" i="48"/>
  <c r="D138" i="55"/>
  <c r="D6" i="66"/>
  <c r="F6" i="66" s="1"/>
  <c r="H6" i="66" s="1"/>
  <c r="G15" i="66" s="1"/>
  <c r="D137" i="58"/>
  <c r="E20" i="66" l="1"/>
  <c r="E21" i="66" s="1"/>
  <c r="H23" i="66"/>
  <c r="G10" i="48"/>
  <c r="G11" i="48" s="1"/>
  <c r="D96" i="48" s="1"/>
  <c r="D97" i="48" l="1"/>
</calcChain>
</file>

<file path=xl/sharedStrings.xml><?xml version="1.0" encoding="utf-8"?>
<sst xmlns="http://schemas.openxmlformats.org/spreadsheetml/2006/main" count="7642" uniqueCount="255">
  <si>
    <t>TOTAL</t>
  </si>
  <si>
    <t>       Discriminação dos Serviços (dados referentes à contratação)</t>
  </si>
  <si>
    <t>A</t>
  </si>
  <si>
    <t>B</t>
  </si>
  <si>
    <t>C</t>
  </si>
  <si>
    <t>D</t>
  </si>
  <si>
    <t>E</t>
  </si>
  <si>
    <t>IDENTIFICAÇÃO DO SERVIÇO</t>
  </si>
  <si>
    <t>Tipo de Serviço</t>
  </si>
  <si>
    <t>Unidade Medida</t>
  </si>
  <si>
    <t>Mão de Obra Vinculada à Execução Contratual</t>
  </si>
  <si>
    <t>Dados complementares para composição dos custos referentes à mão-de-obra</t>
  </si>
  <si>
    <t>Classificação Brasileira de Ocupações (CBO)</t>
  </si>
  <si>
    <t>Categoria profissional</t>
  </si>
  <si>
    <t>Data base da categoria (dia/mês/ano)</t>
  </si>
  <si>
    <t>Composição da Remuneração</t>
  </si>
  <si>
    <t> %</t>
  </si>
  <si>
    <t>Valor (R$)</t>
  </si>
  <si>
    <t xml:space="preserve">A </t>
  </si>
  <si>
    <t xml:space="preserve">Salário Base </t>
  </si>
  <si>
    <t>Adicional Periculosidade</t>
  </si>
  <si>
    <t>Adicional Insalubridade</t>
  </si>
  <si>
    <t>Adicional Noturno</t>
  </si>
  <si>
    <t>Adicional de Hora Noturna Reduzida</t>
  </si>
  <si>
    <t>F</t>
  </si>
  <si>
    <t>G</t>
  </si>
  <si>
    <t>Outros (especificar)</t>
  </si>
  <si>
    <t>Total de Remuneração</t>
  </si>
  <si>
    <t>2.1</t>
  </si>
  <si>
    <t>%</t>
  </si>
  <si>
    <t>Valor R$</t>
  </si>
  <si>
    <t>Férias e Adicional de Férias</t>
  </si>
  <si>
    <t>2.2</t>
  </si>
  <si>
    <t>R$</t>
  </si>
  <si>
    <t>INSS</t>
  </si>
  <si>
    <t>Salário educação</t>
  </si>
  <si>
    <t>SESC ou SESI</t>
  </si>
  <si>
    <t>SENAI ou SENAC </t>
  </si>
  <si>
    <t>SEBRAE</t>
  </si>
  <si>
    <t>INCRA</t>
  </si>
  <si>
    <t>H</t>
  </si>
  <si>
    <t>FGTS</t>
  </si>
  <si>
    <t xml:space="preserve">          TOTAL</t>
  </si>
  <si>
    <t>2.3</t>
  </si>
  <si>
    <t xml:space="preserve">Benefícios Mensais e Diários </t>
  </si>
  <si>
    <t>TOTAL:</t>
  </si>
  <si>
    <t>Quadro-Resumo do Módulo 2 - Encargos e Benefícios anuais, mensais e diários</t>
  </si>
  <si>
    <t>Encargos e Benefícios Anuais, Mensais e Diários</t>
  </si>
  <si>
    <t xml:space="preserve">Provisão para Rescisão </t>
  </si>
  <si>
    <t>Aviso Prévio Indenizado</t>
  </si>
  <si>
    <t xml:space="preserve">Incidência do FGTS sobre o aviso prévio indenizado </t>
  </si>
  <si>
    <t xml:space="preserve">Multa do FGTS e contribuição social sobre o Aviso Prévio Indenizado  </t>
  </si>
  <si>
    <t xml:space="preserve">Aviso Prévio Trabalhado  </t>
  </si>
  <si>
    <t>Submódulo 4.1 - Ausências Legais</t>
  </si>
  <si>
    <t>4.1</t>
  </si>
  <si>
    <t>4.2</t>
  </si>
  <si>
    <t>Quadro-Resumo do Módulo 4 - Custo de Reposição do Profissional Ausente</t>
  </si>
  <si>
    <t>Valor</t>
  </si>
  <si>
    <t>Insumos Diversos</t>
  </si>
  <si>
    <t xml:space="preserve">Uniformes </t>
  </si>
  <si>
    <t>Custos Indiretos, Tributos e Lucro</t>
  </si>
  <si>
    <t xml:space="preserve">Custos Indiretos </t>
  </si>
  <si>
    <t>Lucro</t>
  </si>
  <si>
    <t>Tributos</t>
  </si>
  <si>
    <t>2 - QUADRO-RESUMO DO CUSTO POR EMPREGADO</t>
  </si>
  <si>
    <t>Mão de obra vinculada à execução Contratual (valor por empregado)</t>
  </si>
  <si>
    <t xml:space="preserve">Módulo 1 - Composição da Remuneração </t>
  </si>
  <si>
    <t xml:space="preserve">Módulo 2 - Encargos e Benefícios Anuais, Mensais e Diários </t>
  </si>
  <si>
    <t>Módulo 3 - Provisão para Rescisão</t>
  </si>
  <si>
    <t>Módulo 4 - Custo de reposição do Profissional Ausente</t>
  </si>
  <si>
    <t xml:space="preserve">E </t>
  </si>
  <si>
    <t>Módulo 5 - Insumos e equipamentos</t>
  </si>
  <si>
    <t>Subtotal (A+B+C+D+E)</t>
  </si>
  <si>
    <t>Multa do FGTS e contribuição social sobre o Aviso Prévio Trabalhado</t>
  </si>
  <si>
    <t>Submódulo 4.2 – Substituto na Intrajornada</t>
  </si>
  <si>
    <t xml:space="preserve">Substituto na Intrajornada </t>
  </si>
  <si>
    <t>Custo de Reposição do Profissional Ausente</t>
  </si>
  <si>
    <t>Materiais</t>
  </si>
  <si>
    <t>Equipamentos</t>
  </si>
  <si>
    <t>Salário normativo da Categoria Profissional</t>
  </si>
  <si>
    <t>Seguro acidente do trabalho - SAT</t>
  </si>
  <si>
    <t xml:space="preserve">Transporte </t>
  </si>
  <si>
    <t xml:space="preserve">Auxílio-Refeição/Alimentação </t>
  </si>
  <si>
    <t xml:space="preserve">Assistência Médica e Familiar </t>
  </si>
  <si>
    <t>4. QUADRO DEMONSTRATIVO DO VALOR GLOBAL DA PROPOSTA</t>
  </si>
  <si>
    <t>VALOR GLOBAL DA PROPOSTA</t>
  </si>
  <si>
    <t>Valor mensal do serviço</t>
  </si>
  <si>
    <t>Tipo de Serviço (A)</t>
  </si>
  <si>
    <t>Valor Proposto por Empregado (B)</t>
  </si>
  <si>
    <t>Valor Proposto ( D ) = (B x C)</t>
  </si>
  <si>
    <t>Valor Total do Serviço (F) = (D x E)</t>
  </si>
  <si>
    <t>Qtde. de Postos (E)</t>
  </si>
  <si>
    <t>Qtde de Empregados por Posto (C)</t>
  </si>
  <si>
    <t>VALOR MENSAL DOS SERVIÇOS</t>
  </si>
  <si>
    <t xml:space="preserve">Férias </t>
  </si>
  <si>
    <t>Ausências Legais</t>
  </si>
  <si>
    <t>Licença Paternidade</t>
  </si>
  <si>
    <t>Afastamento Maternidade</t>
  </si>
  <si>
    <t>Intervalo para repouso ou alimentação</t>
  </si>
  <si>
    <t xml:space="preserve">Módulo 6 - Custos indiretos, tributos e lucro </t>
  </si>
  <si>
    <t>Ausências por acidente</t>
  </si>
  <si>
    <t>Incidência dos encargos do submodulo 2.2 sobre o Aviso Prévio Trabalhado</t>
  </si>
  <si>
    <t>PLANILHA DE CUSTOS E FORMAÇÃO DE PREÇOS</t>
  </si>
  <si>
    <r>
      <t>N</t>
    </r>
    <r>
      <rPr>
        <strike/>
        <sz val="10"/>
        <rFont val="Bookman Old Style"/>
        <family val="1"/>
      </rPr>
      <t>º</t>
    </r>
    <r>
      <rPr>
        <sz val="10"/>
        <rFont val="Bookman Old Style"/>
        <family val="1"/>
      </rPr>
      <t xml:space="preserve"> Processo</t>
    </r>
  </si>
  <si>
    <r>
      <t>Licitação N</t>
    </r>
    <r>
      <rPr>
        <strike/>
        <sz val="10"/>
        <rFont val="Bookman Old Style"/>
        <family val="1"/>
      </rPr>
      <t>º</t>
    </r>
  </si>
  <si>
    <t>Data de apresentação da proposta (dia/mês/ano):</t>
  </si>
  <si>
    <t>Município/UF:</t>
  </si>
  <si>
    <t>Ano Acordo, Convenção ou Dissídio Coletivo:</t>
  </si>
  <si>
    <t>Número de meses de execução contratual:</t>
  </si>
  <si>
    <t>Quantidade Total a Contratar (em função da Unidade medida)</t>
  </si>
  <si>
    <t>1. MÓDULOS</t>
  </si>
  <si>
    <t xml:space="preserve"> Mão de Obra</t>
  </si>
  <si>
    <t>Adicional de Hora Extra no Feriado Trabalhado</t>
  </si>
  <si>
    <t>13º (décimo terceiro) Salário, Férias e Adicional de Férias</t>
  </si>
  <si>
    <t xml:space="preserve">13º (décimo terceiro) Salário  </t>
  </si>
  <si>
    <t>GPS, FGTS e outras contribuições</t>
  </si>
  <si>
    <t>Submódulo 2.1: 13º (décimo terceiro) Salário, Férias e Adicional de Férias</t>
  </si>
  <si>
    <t>Triênio  (Cláusula 6º CCT)</t>
  </si>
  <si>
    <t>Seguro de Vida (Cláusula 11º CCT)</t>
  </si>
  <si>
    <t>Benefício Social (Cláusula 10º CCT)</t>
  </si>
  <si>
    <t>Módulo 1 - Composição da Remuneração</t>
  </si>
  <si>
    <t>Submódulo 2.2 - Encargos Previdenciários (GPS), Fundo de Garantia por Tempo de Serviço (FGTS) e outras contribuições</t>
  </si>
  <si>
    <t>2.3 - Benefícios Mensais e Diários</t>
  </si>
  <si>
    <t>Módulo 4 - Custo de Reposição do Profissional Ausente</t>
  </si>
  <si>
    <t xml:space="preserve">Ausências Legais </t>
  </si>
  <si>
    <t xml:space="preserve">Intrajornada </t>
  </si>
  <si>
    <t>Módulo 5 - Insumos Diversos</t>
  </si>
  <si>
    <t>Módulo 6 - Custos Indiretos, Lucro e Tributos</t>
  </si>
  <si>
    <t>Tributos Federais (PIS)</t>
  </si>
  <si>
    <t>Tributos Federais (COFINS)</t>
  </si>
  <si>
    <t>Tributos Municipais (ISS)</t>
  </si>
  <si>
    <t>C.1</t>
  </si>
  <si>
    <t>C.2</t>
  </si>
  <si>
    <t>C.3</t>
  </si>
  <si>
    <t>Valor Total por Empregado</t>
  </si>
  <si>
    <t xml:space="preserve">Tipo de serviço </t>
  </si>
  <si>
    <t>Vigilância</t>
  </si>
  <si>
    <t>Posto</t>
  </si>
  <si>
    <t>5173-30</t>
  </si>
  <si>
    <t>Vigilante</t>
  </si>
  <si>
    <t>3. QUADRO RESUMO DO VALOR MENSAL DOS SERVIÇOS</t>
  </si>
  <si>
    <t>DESCRIÇÃO</t>
  </si>
  <si>
    <t>VALOR (R$)</t>
  </si>
  <si>
    <t>Módulo 2: Encargos E Benefícios Anuais, Mensais e Diários</t>
  </si>
  <si>
    <t>Rio de Janeiro/RJ</t>
  </si>
  <si>
    <t>Vigilância Desarmada 12x36 Diurna</t>
  </si>
  <si>
    <t>VIGILANTE - FARDA</t>
  </si>
  <si>
    <t xml:space="preserve">DESCRIÇÃO </t>
  </si>
  <si>
    <t>QUANT. ANUAL</t>
  </si>
  <si>
    <t>VALOR UNITÁRIO</t>
  </si>
  <si>
    <t>VIDA ÚTIL</t>
  </si>
  <si>
    <t>VALOR TOTAL</t>
  </si>
  <si>
    <t>TOTAL MENSAL FUNCIONÁRIO:</t>
  </si>
  <si>
    <t>EQUIPAMENTOS</t>
  </si>
  <si>
    <t>LANTERNA</t>
  </si>
  <si>
    <t>LIVRO DE OCORRÊNCIA</t>
  </si>
  <si>
    <t>TOTAL MENSAL EQUIPAMENTOS:</t>
  </si>
  <si>
    <t xml:space="preserve">Valor Total por Posto </t>
  </si>
  <si>
    <t xml:space="preserve">Vigilância Desarmada 12x36 Noturna </t>
  </si>
  <si>
    <t>Vigilância Desarmada 5x2 44hs</t>
  </si>
  <si>
    <t>Descanso Semanal Remunerado</t>
  </si>
  <si>
    <t>Outras ausências (especificar)</t>
  </si>
  <si>
    <t>Adicional Noturno (incluindo adicional de hora noturna reduzida)</t>
  </si>
  <si>
    <t xml:space="preserve">Multa do FGTS e contribuição social sobre o Aviso Prévio Indenizado e Trabalhado </t>
  </si>
  <si>
    <t>Supervisor de Área 2ª a 6ª - escala 5x2          - 44 horas diurnas</t>
  </si>
  <si>
    <t>Vigilância Desarmada 12x36 Diurna - Líder</t>
  </si>
  <si>
    <t>Vigilância Desarmada 12x36 Noturna - lider</t>
  </si>
  <si>
    <t>Gratificação de Função</t>
  </si>
  <si>
    <t>Vigilância Desarmada 12x36 Diurna - Monitoramento CFTV</t>
  </si>
  <si>
    <t>Vigilância Desarmada 12x36 Noturna - Monitoramento CFTV</t>
  </si>
  <si>
    <t>RJ000186/2024</t>
  </si>
  <si>
    <t>Pregão Eletrônico 90005/2024</t>
  </si>
  <si>
    <t>Supervisor de Área 5x2 44hs</t>
  </si>
  <si>
    <t>Supervisor de Área</t>
  </si>
  <si>
    <t>Posto Vigilante - Lider 12h diurnas</t>
  </si>
  <si>
    <t>Posto Vigilante - Lider 12h noturnas</t>
  </si>
  <si>
    <t>Posto Vigilante - Monitoramento CFTV 12h diurnas</t>
  </si>
  <si>
    <t>Posto Vigilante - Monitoramento CFTV 12h noturnas</t>
  </si>
  <si>
    <t>Vigilância Desarmada 5x2 -  54hs Semanais</t>
  </si>
  <si>
    <t>FUNDAÇÃO BIBLIOTECA NACIONAL</t>
  </si>
  <si>
    <t>PREGÃO ELETRÔNICO 90005/2024</t>
  </si>
  <si>
    <t>Valor global da Proposta (valor mensal x 12 meses do contrato)</t>
  </si>
  <si>
    <t>________________________________________________________</t>
  </si>
  <si>
    <t>Fenixx Segurança e Transporte de Valores Ltda.</t>
  </si>
  <si>
    <t>P/p. Cláudio Luiz Monteiro de Oliveira</t>
  </si>
  <si>
    <t>CPF.: 080.685.327-14</t>
  </si>
  <si>
    <t>01430.000212/2024-75</t>
  </si>
  <si>
    <t>ITEM</t>
  </si>
  <si>
    <t xml:space="preserve"> - Adicional de Hora Extra - (Total de Horas Extras por mês: 10 horas extras / semana x 4 semanas = 40 horas / mês).                              - Valor total da Hora extra / mês = (salário x 30% ad. Periculosidade)/220h x 50% x 40 horas extras / mês</t>
  </si>
  <si>
    <t>Fxx Segurança e Transporte de Valores Ltda.</t>
  </si>
  <si>
    <t>PREGÃO ELETRÔNICO 90002/2025</t>
  </si>
  <si>
    <t>CAPITAL</t>
  </si>
  <si>
    <t>REGIÃO 10</t>
  </si>
  <si>
    <t>REGIÃO 11</t>
  </si>
  <si>
    <t>REGIÃO 12</t>
  </si>
  <si>
    <t>Conjunto completo do tipo calça e blazer com emblema da empresa no lado esquerdo superior do blazer, confeccionado em tecido Oxford, na cor preta</t>
  </si>
  <si>
    <t>Jaqueta em tecido nylon impermeável, na cor preta com emblema da empresa</t>
  </si>
  <si>
    <t>Camisa manga comprida, confeccionada no tecido Poliéster, na cor branca</t>
  </si>
  <si>
    <t xml:space="preserve">Cinto com fivela, em couro, na cor preta </t>
  </si>
  <si>
    <t>Meia social, em algodão/ poliamida, na cor
preta</t>
  </si>
  <si>
    <t xml:space="preserve">Gravata, na cor vermelha </t>
  </si>
  <si>
    <t>Crachá com identificação, em PVC</t>
  </si>
  <si>
    <t>Sapato em couro, na cor preta</t>
  </si>
  <si>
    <t>PRANCHETA</t>
  </si>
  <si>
    <t>CANETA</t>
  </si>
  <si>
    <t>LAPIS</t>
  </si>
  <si>
    <t>BORRACHA</t>
  </si>
  <si>
    <t>RÉGUA</t>
  </si>
  <si>
    <t>Pregão Eletrônico 90002/2024</t>
  </si>
  <si>
    <t>Capa de chuva</t>
  </si>
  <si>
    <t>Distintivo</t>
  </si>
  <si>
    <t>DEFENSORIA PÚBLICA DI ESTADO DO RIO DE JANEIRO</t>
  </si>
  <si>
    <t>REGIÃO 1</t>
  </si>
  <si>
    <t>REGIÃO 2</t>
  </si>
  <si>
    <t>REGIÃO 3</t>
  </si>
  <si>
    <t>REGIÃO 4</t>
  </si>
  <si>
    <t>REGIÃO 6</t>
  </si>
  <si>
    <t>REGIÃO 8</t>
  </si>
  <si>
    <t>REGIÃO 9</t>
  </si>
  <si>
    <t>VALOR POR FUNCIONÁRIO</t>
  </si>
  <si>
    <t>Ausencia por doença</t>
  </si>
  <si>
    <t>Valor global da Proposta (valor mensal x 24 meses do contrato)</t>
  </si>
  <si>
    <t>Transporte -- Cartão Macaé R$ 1,00</t>
  </si>
  <si>
    <t xml:space="preserve">Transporte -- Cartão Macaé -- R$ 1,00 </t>
  </si>
  <si>
    <t xml:space="preserve">Transporte -- R$ 3,50 </t>
  </si>
  <si>
    <t>Transporte -- R$ 3,50</t>
  </si>
  <si>
    <t>SISTEMA DE COMUNICAÇÃO (RÁDIO HT)</t>
  </si>
  <si>
    <t xml:space="preserve"> </t>
  </si>
  <si>
    <t>PROPOSTA DETALHE</t>
  </si>
  <si>
    <t>SERVIÇO PÚBLICO ESTADUAL</t>
  </si>
  <si>
    <t>ANEXO II Licitação por Pregão Eletrônico n º 90002/25, A realizar-se: 08/07/2025, às 11:00h Processo nº E-20/001.000708/2024</t>
  </si>
  <si>
    <t>A firma ao lado mencionada propõe  fornecer à DPRJ, pelos preços abaixo assinalddeos rigorosamente às condições estipuladas contantes do Edital</t>
  </si>
  <si>
    <t>lote 1 (ÚNICO)</t>
  </si>
  <si>
    <t>NUMERO DE ESTOQUE (CATSER)</t>
  </si>
  <si>
    <t>ESPECIFICAÇÃO</t>
  </si>
  <si>
    <t>UNIDADE</t>
  </si>
  <si>
    <t>QTD</t>
  </si>
  <si>
    <t>PREÇO</t>
  </si>
  <si>
    <t>UNITARIO</t>
  </si>
  <si>
    <t>2364-7</t>
  </si>
  <si>
    <t>2395-7</t>
  </si>
  <si>
    <t>2350-7</t>
  </si>
  <si>
    <t>Contratação de empresa especializada na prestação de serviços continuados de vigilância não armada, para atender às necessdades desta Defensoria Pública do Estado do Rio de Janeiro - Descrição: Serviços de Vigilância desarmada noturna</t>
  </si>
  <si>
    <t>Contratação de empresa especializada na prestação de serviços continuados de vigilância não armada, para atender às necessdades desta Defensoria Pública do Estado do Rio de Janeiro - Descrição: Serviços de Vigilância desarmada 44 horais semanais (segunda à sexta feira).</t>
  </si>
  <si>
    <t>Colaboradores</t>
  </si>
  <si>
    <t>MENSAL</t>
  </si>
  <si>
    <t>VALOR GLOBAL - 24 MESES (DEZESSETE MILHÕES, TREZENTOS E SETENTA E TRÊS MIL, NOVECENTOS E VINTE E SEIS REAIS E QUARENTA CENTAVOS)</t>
  </si>
  <si>
    <t>Prazo de Entrega: De acordo com o Termo de Referência</t>
  </si>
  <si>
    <t>Validade da Proposta Detalhe: Preços válidos por 60 (sessenta) dias úteis.</t>
  </si>
  <si>
    <t>Local de entrega/execução: Conforme Termo de Referência</t>
  </si>
  <si>
    <t>Declaramos inteira submissão ao presente termo e legislação vigente.</t>
  </si>
  <si>
    <t xml:space="preserve">Contratação de empresa especializada na prestação de serviços continuados de vigilância não armada, para atender às necessdades desta Defensoria Pública do Estado do Rio de Janeiro - Descrição: Serviços de Vigilância desarmada diurna                                                                                                                                                        </t>
  </si>
  <si>
    <t xml:space="preserve">VALOR UNITÁRIO </t>
  </si>
  <si>
    <t xml:space="preserve">DADOS BANCÁRIOS </t>
  </si>
  <si>
    <t>Em 08/07/2025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</si>
</sst>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&quot; R$ &quot;* #,##0.00\ ;&quot; R$ &quot;* \(#,##0.00\);&quot; R$ &quot;* \-#\ ;@\ "/>
    <numFmt numFmtId="167" formatCode="&quot;R$&quot;\ 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 Light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trike/>
      <sz val="10"/>
      <name val="Bookman Old Style"/>
      <family val="1"/>
    </font>
    <font>
      <i/>
      <sz val="10"/>
      <name val="Bookman Old Style"/>
      <family val="1"/>
    </font>
    <font>
      <sz val="10"/>
      <color theme="1"/>
      <name val="Bookman Old Style"/>
      <family val="1"/>
    </font>
    <font>
      <sz val="10"/>
      <name val="Times New Roman"/>
      <family val="1"/>
    </font>
    <font>
      <b/>
      <i/>
      <sz val="10"/>
      <name val="Bookman Old Style"/>
      <family val="1"/>
    </font>
    <font>
      <sz val="9"/>
      <name val="Arial"/>
      <family val="2"/>
    </font>
    <font>
      <sz val="9"/>
      <color theme="1"/>
      <name val="Arial"/>
      <family val="2"/>
    </font>
    <font>
      <sz val="10"/>
      <color rgb="FF000000"/>
      <name val="Aptos"/>
      <family val="2"/>
    </font>
    <font>
      <sz val="11"/>
      <color rgb="FF000000"/>
      <name val="Bookman Old Style"/>
      <family val="1"/>
    </font>
    <font>
      <sz val="9"/>
      <color rgb="FF333333"/>
      <name val="Rawline"/>
    </font>
    <font>
      <b/>
      <sz val="10"/>
      <color rgb="FFFF0000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43" fontId="2" fillId="0" borderId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ill="0" applyBorder="0" applyAlignment="0" applyProtection="0"/>
    <xf numFmtId="166" fontId="2" fillId="0" borderId="0" applyFill="0" applyBorder="0" applyAlignment="0" applyProtection="0"/>
    <xf numFmtId="0" fontId="5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3" fillId="3" borderId="8" applyNumberFormat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9" applyNumberFormat="0" applyFill="0" applyAlignment="0" applyProtection="0"/>
    <xf numFmtId="0" fontId="7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344">
    <xf numFmtId="0" fontId="0" fillId="0" borderId="0" xfId="0"/>
    <xf numFmtId="44" fontId="8" fillId="2" borderId="10" xfId="1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0" fontId="8" fillId="2" borderId="1" xfId="0" applyNumberFormat="1" applyFont="1" applyFill="1" applyBorder="1" applyAlignment="1">
      <alignment horizontal="center" vertical="center" wrapText="1"/>
    </xf>
    <xf numFmtId="44" fontId="8" fillId="2" borderId="0" xfId="0" applyNumberFormat="1" applyFont="1" applyFill="1" applyAlignment="1">
      <alignment vertical="center"/>
    </xf>
    <xf numFmtId="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10" fontId="8" fillId="2" borderId="10" xfId="8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center" wrapText="1"/>
    </xf>
    <xf numFmtId="10" fontId="9" fillId="2" borderId="10" xfId="8" applyNumberFormat="1" applyFont="1" applyFill="1" applyBorder="1" applyAlignment="1">
      <alignment horizontal="center" vertical="center"/>
    </xf>
    <xf numFmtId="44" fontId="9" fillId="2" borderId="10" xfId="1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4" fontId="8" fillId="2" borderId="1" xfId="10" applyFont="1" applyFill="1" applyBorder="1" applyAlignment="1">
      <alignment horizontal="right" vertical="center"/>
    </xf>
    <xf numFmtId="10" fontId="9" fillId="2" borderId="1" xfId="8" applyNumberFormat="1" applyFont="1" applyFill="1" applyBorder="1" applyAlignment="1">
      <alignment horizontal="center" vertical="center"/>
    </xf>
    <xf numFmtId="44" fontId="9" fillId="2" borderId="1" xfId="10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10" fontId="8" fillId="2" borderId="0" xfId="8" applyNumberFormat="1" applyFont="1" applyFill="1" applyAlignment="1">
      <alignment horizontal="center" vertical="center"/>
    </xf>
    <xf numFmtId="2" fontId="9" fillId="2" borderId="0" xfId="0" applyNumberFormat="1" applyFont="1" applyFill="1" applyAlignment="1">
      <alignment horizontal="right" vertical="center"/>
    </xf>
    <xf numFmtId="44" fontId="8" fillId="2" borderId="1" xfId="10" applyFont="1" applyFill="1" applyBorder="1" applyAlignment="1">
      <alignment horizontal="left" vertical="center"/>
    </xf>
    <xf numFmtId="44" fontId="8" fillId="2" borderId="1" xfId="1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2" fontId="9" fillId="2" borderId="0" xfId="0" applyNumberFormat="1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justify" vertical="center" wrapText="1"/>
    </xf>
    <xf numFmtId="0" fontId="8" fillId="2" borderId="7" xfId="0" applyFont="1" applyFill="1" applyBorder="1" applyAlignment="1">
      <alignment horizontal="justify" vertical="center"/>
    </xf>
    <xf numFmtId="0" fontId="8" fillId="2" borderId="3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justify" vertical="center"/>
    </xf>
    <xf numFmtId="10" fontId="9" fillId="2" borderId="0" xfId="8" applyNumberFormat="1" applyFont="1" applyFill="1" applyAlignment="1">
      <alignment horizontal="center" vertical="center"/>
    </xf>
    <xf numFmtId="2" fontId="9" fillId="2" borderId="0" xfId="0" applyNumberFormat="1" applyFont="1" applyFill="1" applyAlignment="1">
      <alignment horizontal="center" vertical="center"/>
    </xf>
    <xf numFmtId="44" fontId="8" fillId="2" borderId="1" xfId="10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2" fontId="8" fillId="2" borderId="0" xfId="0" applyNumberFormat="1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0" fontId="9" fillId="2" borderId="1" xfId="0" applyNumberFormat="1" applyFont="1" applyFill="1" applyBorder="1" applyAlignment="1">
      <alignment horizontal="center" vertical="center" wrapText="1"/>
    </xf>
    <xf numFmtId="164" fontId="9" fillId="2" borderId="1" xfId="9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14" fontId="8" fillId="2" borderId="0" xfId="0" applyNumberFormat="1" applyFont="1" applyFill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vertical="center" wrapText="1"/>
    </xf>
    <xf numFmtId="164" fontId="8" fillId="2" borderId="0" xfId="9" applyFont="1" applyFill="1" applyBorder="1" applyAlignment="1" applyProtection="1">
      <alignment vertical="center" wrapText="1"/>
      <protection locked="0"/>
    </xf>
    <xf numFmtId="0" fontId="8" fillId="2" borderId="0" xfId="0" applyFont="1" applyFill="1" applyAlignment="1" applyProtection="1">
      <alignment vertical="center" wrapText="1"/>
      <protection locked="0"/>
    </xf>
    <xf numFmtId="44" fontId="8" fillId="2" borderId="1" xfId="10" applyFont="1" applyFill="1" applyBorder="1" applyAlignment="1" applyProtection="1">
      <alignment vertical="center" wrapText="1"/>
      <protection locked="0"/>
    </xf>
    <xf numFmtId="44" fontId="9" fillId="2" borderId="1" xfId="1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44" fontId="8" fillId="2" borderId="1" xfId="10" applyFont="1" applyFill="1" applyBorder="1" applyAlignment="1" applyProtection="1">
      <alignment horizontal="left" vertical="center" wrapText="1"/>
      <protection locked="0"/>
    </xf>
    <xf numFmtId="44" fontId="9" fillId="2" borderId="1" xfId="10" applyFont="1" applyFill="1" applyBorder="1" applyAlignment="1">
      <alignment horizontal="left" vertical="center" wrapText="1"/>
    </xf>
    <xf numFmtId="44" fontId="9" fillId="2" borderId="7" xfId="10" applyFont="1" applyFill="1" applyBorder="1" applyAlignment="1">
      <alignment horizontal="left" vertical="center" wrapText="1"/>
    </xf>
    <xf numFmtId="164" fontId="8" fillId="2" borderId="1" xfId="9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44" fontId="9" fillId="2" borderId="10" xfId="33" applyNumberFormat="1" applyFont="1" applyFill="1" applyBorder="1" applyAlignment="1">
      <alignment vertical="center"/>
    </xf>
    <xf numFmtId="0" fontId="11" fillId="2" borderId="0" xfId="0" applyFont="1" applyFill="1" applyAlignment="1">
      <alignment horizontal="justify" vertical="center" wrapText="1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9" fillId="2" borderId="12" xfId="33" applyFont="1" applyFill="1" applyBorder="1" applyAlignment="1">
      <alignment horizontal="center" vertical="center"/>
    </xf>
    <xf numFmtId="0" fontId="9" fillId="2" borderId="10" xfId="33" applyFont="1" applyFill="1" applyBorder="1" applyAlignment="1">
      <alignment horizontal="center" vertical="center"/>
    </xf>
    <xf numFmtId="44" fontId="8" fillId="2" borderId="10" xfId="11" applyFont="1" applyFill="1" applyBorder="1" applyAlignment="1">
      <alignment vertical="center"/>
    </xf>
    <xf numFmtId="0" fontId="8" fillId="2" borderId="0" xfId="0" applyFont="1" applyFill="1"/>
    <xf numFmtId="44" fontId="8" fillId="2" borderId="0" xfId="0" applyNumberFormat="1" applyFont="1" applyFill="1"/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9" fillId="2" borderId="0" xfId="33" applyFont="1" applyFill="1" applyAlignment="1">
      <alignment horizontal="center" vertical="center"/>
    </xf>
    <xf numFmtId="0" fontId="8" fillId="2" borderId="10" xfId="0" applyFont="1" applyFill="1" applyBorder="1" applyAlignment="1" applyProtection="1">
      <alignment vertical="center" wrapText="1"/>
      <protection locked="0"/>
    </xf>
    <xf numFmtId="44" fontId="8" fillId="2" borderId="10" xfId="11" applyFont="1" applyFill="1" applyBorder="1" applyAlignment="1" applyProtection="1">
      <alignment horizontal="center" vertical="center"/>
      <protection locked="0"/>
    </xf>
    <xf numFmtId="4" fontId="8" fillId="2" borderId="0" xfId="0" applyNumberFormat="1" applyFont="1" applyFill="1" applyAlignment="1">
      <alignment vertical="center"/>
    </xf>
    <xf numFmtId="4" fontId="9" fillId="2" borderId="0" xfId="0" applyNumberFormat="1" applyFont="1" applyFill="1" applyAlignment="1">
      <alignment vertical="center"/>
    </xf>
    <xf numFmtId="4" fontId="8" fillId="2" borderId="0" xfId="0" applyNumberFormat="1" applyFont="1" applyFill="1" applyAlignment="1">
      <alignment vertical="center" wrapText="1"/>
    </xf>
    <xf numFmtId="4" fontId="13" fillId="0" borderId="0" xfId="0" applyNumberFormat="1" applyFont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 wrapText="1"/>
    </xf>
    <xf numFmtId="0" fontId="16" fillId="0" borderId="0" xfId="0" applyFont="1"/>
    <xf numFmtId="10" fontId="8" fillId="0" borderId="1" xfId="8" applyNumberFormat="1" applyFont="1" applyFill="1" applyBorder="1" applyAlignment="1">
      <alignment horizontal="center" vertical="center"/>
    </xf>
    <xf numFmtId="10" fontId="9" fillId="0" borderId="1" xfId="8" applyNumberFormat="1" applyFont="1" applyFill="1" applyBorder="1" applyAlignment="1">
      <alignment horizontal="center" vertical="center"/>
    </xf>
    <xf numFmtId="10" fontId="8" fillId="0" borderId="10" xfId="18" applyNumberFormat="1" applyFont="1" applyFill="1" applyBorder="1" applyAlignment="1">
      <alignment horizontal="center" vertical="center"/>
    </xf>
    <xf numFmtId="10" fontId="8" fillId="0" borderId="1" xfId="8" applyNumberFormat="1" applyFont="1" applyFill="1" applyBorder="1" applyAlignment="1" applyProtection="1">
      <alignment horizontal="center" vertical="center"/>
      <protection locked="0"/>
    </xf>
    <xf numFmtId="10" fontId="8" fillId="0" borderId="1" xfId="0" applyNumberFormat="1" applyFont="1" applyBorder="1" applyAlignment="1" applyProtection="1">
      <alignment horizontal="center" vertical="center" wrapText="1"/>
      <protection locked="0"/>
    </xf>
    <xf numFmtId="10" fontId="9" fillId="0" borderId="1" xfId="0" applyNumberFormat="1" applyFont="1" applyBorder="1" applyAlignment="1">
      <alignment horizontal="center" vertical="center" wrapText="1"/>
    </xf>
    <xf numFmtId="44" fontId="8" fillId="0" borderId="10" xfId="10" applyFont="1" applyFill="1" applyBorder="1" applyAlignment="1">
      <alignment horizontal="center" vertical="center"/>
    </xf>
    <xf numFmtId="44" fontId="8" fillId="0" borderId="1" xfId="10" applyFont="1" applyFill="1" applyBorder="1" applyAlignment="1">
      <alignment horizontal="left" vertical="center"/>
    </xf>
    <xf numFmtId="44" fontId="8" fillId="0" borderId="1" xfId="10" applyFont="1" applyFill="1" applyBorder="1" applyAlignment="1">
      <alignment horizontal="center" vertical="center" wrapText="1"/>
    </xf>
    <xf numFmtId="44" fontId="8" fillId="0" borderId="1" xfId="10" applyFont="1" applyFill="1" applyBorder="1" applyAlignment="1" applyProtection="1">
      <alignment horizontal="center" vertical="center" wrapText="1"/>
      <protection locked="0"/>
    </xf>
    <xf numFmtId="44" fontId="8" fillId="0" borderId="1" xfId="10" applyFont="1" applyFill="1" applyBorder="1" applyAlignment="1">
      <alignment vertical="center"/>
    </xf>
    <xf numFmtId="44" fontId="8" fillId="0" borderId="1" xfId="10" applyFont="1" applyFill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9" fontId="8" fillId="0" borderId="10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14" fontId="8" fillId="0" borderId="10" xfId="0" applyNumberFormat="1" applyFont="1" applyBorder="1" applyAlignment="1">
      <alignment horizontal="center" vertical="center" wrapText="1"/>
    </xf>
    <xf numFmtId="14" fontId="8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64" fontId="8" fillId="0" borderId="0" xfId="9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11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44" fontId="9" fillId="0" borderId="1" xfId="1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10" fontId="8" fillId="0" borderId="10" xfId="8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10" fontId="9" fillId="0" borderId="10" xfId="8" applyNumberFormat="1" applyFont="1" applyFill="1" applyBorder="1" applyAlignment="1">
      <alignment horizontal="center" vertical="center"/>
    </xf>
    <xf numFmtId="44" fontId="9" fillId="0" borderId="10" xfId="1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4" fontId="8" fillId="0" borderId="1" xfId="10" applyFont="1" applyFill="1" applyBorder="1" applyAlignment="1">
      <alignment horizontal="right" vertical="center"/>
    </xf>
    <xf numFmtId="44" fontId="9" fillId="0" borderId="1" xfId="1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10" fontId="8" fillId="0" borderId="0" xfId="8" applyNumberFormat="1" applyFont="1" applyFill="1" applyAlignment="1">
      <alignment horizontal="center" vertical="center"/>
    </xf>
    <xf numFmtId="2" fontId="9" fillId="0" borderId="0" xfId="0" applyNumberFormat="1" applyFont="1" applyAlignment="1">
      <alignment horizontal="right" vertical="center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2" fontId="9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7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/>
    </xf>
    <xf numFmtId="0" fontId="8" fillId="0" borderId="3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0" xfId="0" applyFont="1" applyBorder="1" applyAlignment="1">
      <alignment horizontal="justify" vertical="center"/>
    </xf>
    <xf numFmtId="44" fontId="8" fillId="0" borderId="1" xfId="10" applyFont="1" applyFill="1" applyBorder="1" applyAlignment="1">
      <alignment horizontal="left" vertical="center" wrapText="1"/>
    </xf>
    <xf numFmtId="10" fontId="9" fillId="0" borderId="0" xfId="8" applyNumberFormat="1" applyFont="1" applyFill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44" fontId="8" fillId="0" borderId="1" xfId="1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64" fontId="8" fillId="0" borderId="1" xfId="9" applyFont="1" applyFill="1" applyBorder="1" applyAlignment="1">
      <alignment horizontal="left" vertical="center" wrapText="1"/>
    </xf>
    <xf numFmtId="164" fontId="9" fillId="0" borderId="1" xfId="9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44" fontId="8" fillId="0" borderId="10" xfId="10" applyFont="1" applyFill="1" applyBorder="1" applyAlignment="1">
      <alignment horizontal="left" vertical="center" wrapText="1"/>
    </xf>
    <xf numFmtId="44" fontId="9" fillId="0" borderId="10" xfId="10" applyFont="1" applyFill="1" applyBorder="1" applyAlignment="1">
      <alignment horizontal="left" vertical="center" wrapText="1"/>
    </xf>
    <xf numFmtId="44" fontId="9" fillId="0" borderId="11" xfId="10" applyFont="1" applyFill="1" applyBorder="1" applyAlignment="1">
      <alignment horizontal="right" vertical="center"/>
    </xf>
    <xf numFmtId="44" fontId="9" fillId="0" borderId="7" xfId="10" applyFont="1" applyFill="1" applyBorder="1" applyAlignment="1">
      <alignment horizontal="left" vertical="center" wrapText="1"/>
    </xf>
    <xf numFmtId="44" fontId="9" fillId="0" borderId="1" xfId="1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/>
    </xf>
    <xf numFmtId="14" fontId="8" fillId="2" borderId="10" xfId="0" applyNumberFormat="1" applyFont="1" applyFill="1" applyBorder="1" applyAlignment="1">
      <alignment horizontal="center" vertical="center" wrapText="1"/>
    </xf>
    <xf numFmtId="164" fontId="8" fillId="2" borderId="10" xfId="9" applyFont="1" applyFill="1" applyBorder="1" applyAlignment="1" applyProtection="1">
      <alignment horizontal="center" vertical="center" wrapText="1"/>
      <protection locked="0"/>
    </xf>
    <xf numFmtId="14" fontId="8" fillId="2" borderId="10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0" xfId="9" applyFont="1" applyFill="1" applyBorder="1" applyAlignment="1" applyProtection="1">
      <alignment horizontal="center" vertical="center" wrapText="1"/>
      <protection locked="0"/>
    </xf>
    <xf numFmtId="14" fontId="8" fillId="0" borderId="10" xfId="0" applyNumberFormat="1" applyFont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/>
    </xf>
    <xf numFmtId="44" fontId="8" fillId="2" borderId="0" xfId="10" applyFont="1" applyFill="1" applyAlignment="1">
      <alignment horizontal="center" vertical="center"/>
    </xf>
    <xf numFmtId="44" fontId="9" fillId="2" borderId="10" xfId="10" applyFont="1" applyFill="1" applyBorder="1" applyAlignment="1">
      <alignment vertical="center" wrapText="1"/>
    </xf>
    <xf numFmtId="44" fontId="8" fillId="2" borderId="0" xfId="10" applyFont="1" applyFill="1" applyAlignment="1">
      <alignment vertical="center" wrapText="1"/>
    </xf>
    <xf numFmtId="44" fontId="8" fillId="2" borderId="0" xfId="0" applyNumberFormat="1" applyFont="1" applyFill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3" fontId="8" fillId="2" borderId="0" xfId="0" applyNumberFormat="1" applyFont="1" applyFill="1" applyAlignment="1">
      <alignment vertical="center"/>
    </xf>
    <xf numFmtId="1" fontId="8" fillId="2" borderId="0" xfId="0" applyNumberFormat="1" applyFont="1" applyFill="1" applyAlignment="1">
      <alignment vertical="center" wrapText="1"/>
    </xf>
    <xf numFmtId="44" fontId="8" fillId="0" borderId="0" xfId="0" applyNumberFormat="1" applyFont="1" applyAlignment="1">
      <alignment vertical="center"/>
    </xf>
    <xf numFmtId="44" fontId="8" fillId="0" borderId="0" xfId="10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44" fontId="8" fillId="0" borderId="10" xfId="10" applyFont="1" applyFill="1" applyBorder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vertical="center"/>
    </xf>
    <xf numFmtId="0" fontId="17" fillId="0" borderId="0" xfId="0" applyFont="1" applyAlignment="1">
      <alignment horizontal="justify" vertical="center"/>
    </xf>
    <xf numFmtId="44" fontId="8" fillId="0" borderId="10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4" fontId="9" fillId="2" borderId="0" xfId="0" applyNumberFormat="1" applyFont="1" applyFill="1" applyAlignment="1">
      <alignment horizontal="center" vertical="center"/>
    </xf>
    <xf numFmtId="0" fontId="8" fillId="2" borderId="13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8" fillId="2" borderId="12" xfId="10" applyNumberFormat="1" applyFont="1" applyFill="1" applyBorder="1" applyAlignment="1" applyProtection="1">
      <alignment horizontal="center" vertical="center"/>
      <protection locked="0"/>
    </xf>
    <xf numFmtId="44" fontId="8" fillId="2" borderId="10" xfId="0" applyNumberFormat="1" applyFont="1" applyFill="1" applyBorder="1" applyAlignment="1">
      <alignment vertical="center"/>
    </xf>
    <xf numFmtId="0" fontId="8" fillId="2" borderId="0" xfId="1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8" fillId="2" borderId="13" xfId="0" applyFont="1" applyFill="1" applyBorder="1" applyAlignment="1" applyProtection="1">
      <alignment vertical="center" wrapText="1"/>
      <protection locked="0"/>
    </xf>
    <xf numFmtId="0" fontId="8" fillId="2" borderId="11" xfId="0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44" fontId="9" fillId="2" borderId="18" xfId="10" applyFont="1" applyFill="1" applyBorder="1" applyAlignment="1">
      <alignment vertical="center" wrapText="1"/>
    </xf>
    <xf numFmtId="0" fontId="9" fillId="2" borderId="19" xfId="0" applyFont="1" applyFill="1" applyBorder="1" applyAlignment="1">
      <alignment horizontal="center" vertical="center" wrapText="1"/>
    </xf>
    <xf numFmtId="44" fontId="8" fillId="0" borderId="18" xfId="10" applyFont="1" applyFill="1" applyBorder="1" applyAlignment="1">
      <alignment vertical="center" wrapText="1"/>
    </xf>
    <xf numFmtId="44" fontId="8" fillId="0" borderId="19" xfId="10" applyFont="1" applyFill="1" applyBorder="1" applyAlignment="1">
      <alignment horizontal="center" vertical="center"/>
    </xf>
    <xf numFmtId="44" fontId="8" fillId="0" borderId="22" xfId="0" applyNumberFormat="1" applyFont="1" applyBorder="1" applyAlignment="1">
      <alignment vertical="center"/>
    </xf>
    <xf numFmtId="4" fontId="19" fillId="0" borderId="0" xfId="0" applyNumberFormat="1" applyFont="1"/>
    <xf numFmtId="0" fontId="13" fillId="0" borderId="0" xfId="0" applyFont="1" applyAlignment="1">
      <alignment horizontal="center" vertical="center"/>
    </xf>
    <xf numFmtId="44" fontId="0" fillId="0" borderId="0" xfId="10" applyFont="1"/>
    <xf numFmtId="0" fontId="13" fillId="0" borderId="0" xfId="0" applyFont="1" applyAlignment="1">
      <alignment vertical="center"/>
    </xf>
    <xf numFmtId="44" fontId="8" fillId="2" borderId="0" xfId="10" applyFont="1" applyFill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9" fillId="2" borderId="10" xfId="0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2" borderId="10" xfId="0" applyFont="1" applyFill="1" applyBorder="1" applyAlignment="1">
      <alignment vertical="center" wrapText="1"/>
    </xf>
    <xf numFmtId="44" fontId="9" fillId="2" borderId="10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28" xfId="0" applyFont="1" applyFill="1" applyBorder="1" applyAlignment="1">
      <alignment vertical="center" wrapText="1"/>
    </xf>
    <xf numFmtId="44" fontId="9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4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44" fontId="9" fillId="2" borderId="7" xfId="10" applyFont="1" applyFill="1" applyBorder="1" applyAlignment="1">
      <alignment horizontal="center" vertical="center"/>
    </xf>
    <xf numFmtId="44" fontId="9" fillId="2" borderId="28" xfId="10" applyFont="1" applyFill="1" applyBorder="1" applyAlignment="1">
      <alignment horizontal="center" vertical="center"/>
    </xf>
    <xf numFmtId="44" fontId="9" fillId="2" borderId="13" xfId="1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44" fontId="8" fillId="2" borderId="7" xfId="0" applyNumberFormat="1" applyFont="1" applyFill="1" applyBorder="1" applyAlignment="1">
      <alignment horizontal="center" vertical="center"/>
    </xf>
    <xf numFmtId="44" fontId="8" fillId="2" borderId="28" xfId="0" applyNumberFormat="1" applyFont="1" applyFill="1" applyBorder="1" applyAlignment="1">
      <alignment horizontal="center" vertical="center"/>
    </xf>
    <xf numFmtId="44" fontId="8" fillId="2" borderId="13" xfId="0" applyNumberFormat="1" applyFont="1" applyFill="1" applyBorder="1" applyAlignment="1">
      <alignment horizontal="center" vertical="center"/>
    </xf>
    <xf numFmtId="44" fontId="9" fillId="2" borderId="7" xfId="0" applyNumberFormat="1" applyFont="1" applyFill="1" applyBorder="1" applyAlignment="1">
      <alignment horizontal="center" vertical="center"/>
    </xf>
    <xf numFmtId="44" fontId="9" fillId="2" borderId="28" xfId="0" applyNumberFormat="1" applyFont="1" applyFill="1" applyBorder="1" applyAlignment="1">
      <alignment horizontal="center" vertical="center"/>
    </xf>
    <xf numFmtId="44" fontId="9" fillId="2" borderId="13" xfId="0" applyNumberFormat="1" applyFont="1" applyFill="1" applyBorder="1" applyAlignment="1">
      <alignment horizontal="center" vertical="center"/>
    </xf>
    <xf numFmtId="44" fontId="9" fillId="2" borderId="14" xfId="10" applyFont="1" applyFill="1" applyBorder="1" applyAlignment="1">
      <alignment horizontal="center" vertical="center"/>
    </xf>
    <xf numFmtId="44" fontId="9" fillId="2" borderId="0" xfId="10" applyFont="1" applyFill="1" applyAlignment="1">
      <alignment horizontal="center" vertical="center"/>
    </xf>
    <xf numFmtId="44" fontId="0" fillId="0" borderId="14" xfId="10" applyFont="1" applyBorder="1" applyAlignment="1">
      <alignment horizontal="center"/>
    </xf>
    <xf numFmtId="44" fontId="0" fillId="0" borderId="0" xfId="10" applyFont="1" applyAlignment="1">
      <alignment horizontal="center"/>
    </xf>
    <xf numFmtId="44" fontId="20" fillId="2" borderId="14" xfId="10" applyFont="1" applyFill="1" applyBorder="1" applyAlignment="1">
      <alignment horizontal="center" vertical="center"/>
    </xf>
    <xf numFmtId="44" fontId="20" fillId="2" borderId="0" xfId="10" applyFont="1" applyFill="1" applyAlignment="1">
      <alignment horizontal="center" vertical="center"/>
    </xf>
    <xf numFmtId="4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4" fontId="8" fillId="2" borderId="0" xfId="10" applyFont="1" applyFill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1" xfId="33" applyFont="1" applyFill="1" applyBorder="1" applyAlignment="1">
      <alignment horizontal="center" vertical="center"/>
    </xf>
    <xf numFmtId="0" fontId="9" fillId="2" borderId="4" xfId="33" applyFont="1" applyFill="1" applyBorder="1" applyAlignment="1">
      <alignment horizontal="center" vertical="center"/>
    </xf>
    <xf numFmtId="0" fontId="9" fillId="2" borderId="12" xfId="33" applyFont="1" applyFill="1" applyBorder="1" applyAlignment="1">
      <alignment horizontal="center" vertical="center"/>
    </xf>
    <xf numFmtId="0" fontId="9" fillId="2" borderId="13" xfId="33" applyFont="1" applyFill="1" applyBorder="1" applyAlignment="1">
      <alignment horizontal="right" vertical="center"/>
    </xf>
    <xf numFmtId="0" fontId="9" fillId="2" borderId="10" xfId="33" applyFont="1" applyFill="1" applyBorder="1" applyAlignment="1">
      <alignment horizontal="right" vertical="center"/>
    </xf>
    <xf numFmtId="0" fontId="9" fillId="2" borderId="10" xfId="33" applyFont="1" applyFill="1" applyBorder="1" applyAlignment="1">
      <alignment horizontal="center" vertical="center"/>
    </xf>
  </cellXfs>
  <cellStyles count="35">
    <cellStyle name="Moeda" xfId="10" builtinId="4"/>
    <cellStyle name="Moeda 2" xfId="2" xr:uid="{00000000-0005-0000-0000-000001000000}"/>
    <cellStyle name="Moeda 2 2" xfId="11" xr:uid="{00000000-0005-0000-0000-000002000000}"/>
    <cellStyle name="Moeda 3" xfId="9" xr:uid="{00000000-0005-0000-0000-000003000000}"/>
    <cellStyle name="Moeda 3 2" xfId="22" xr:uid="{00000000-0005-0000-0000-000004000000}"/>
    <cellStyle name="Moeda 4" xfId="12" xr:uid="{00000000-0005-0000-0000-000005000000}"/>
    <cellStyle name="Moeda 4 2" xfId="20" xr:uid="{00000000-0005-0000-0000-000006000000}"/>
    <cellStyle name="Moeda 5" xfId="13" xr:uid="{00000000-0005-0000-0000-000007000000}"/>
    <cellStyle name="Moeda 6" xfId="14" xr:uid="{00000000-0005-0000-0000-000008000000}"/>
    <cellStyle name="Moeda 7" xfId="15" xr:uid="{00000000-0005-0000-0000-000009000000}"/>
    <cellStyle name="Normal" xfId="0" builtinId="0"/>
    <cellStyle name="Normal 2" xfId="1" xr:uid="{00000000-0005-0000-0000-00000B000000}"/>
    <cellStyle name="Normal 2 2" xfId="3" xr:uid="{00000000-0005-0000-0000-00000C000000}"/>
    <cellStyle name="Normal 2 2 2" xfId="16" xr:uid="{00000000-0005-0000-0000-00000D000000}"/>
    <cellStyle name="Normal 2 2 3" xfId="21" xr:uid="{00000000-0005-0000-0000-00000E000000}"/>
    <cellStyle name="Normal 3" xfId="5" xr:uid="{00000000-0005-0000-0000-00000F000000}"/>
    <cellStyle name="Normal 3 2" xfId="6" xr:uid="{00000000-0005-0000-0000-000010000000}"/>
    <cellStyle name="Normal 4" xfId="17" xr:uid="{00000000-0005-0000-0000-000011000000}"/>
    <cellStyle name="Normal 5" xfId="23" xr:uid="{00000000-0005-0000-0000-000012000000}"/>
    <cellStyle name="Normal_Planilha teste - motorista e ajudante 2009" xfId="33" xr:uid="{00000000-0005-0000-0000-000013000000}"/>
    <cellStyle name="Nota 2" xfId="24" xr:uid="{00000000-0005-0000-0000-000014000000}"/>
    <cellStyle name="Porcentagem" xfId="8" builtinId="5"/>
    <cellStyle name="Porcentagem 2" xfId="18" xr:uid="{00000000-0005-0000-0000-000016000000}"/>
    <cellStyle name="Porcentagem 2 2" xfId="34" xr:uid="{00000000-0005-0000-0000-000017000000}"/>
    <cellStyle name="Porcentagem 3" xfId="19" xr:uid="{00000000-0005-0000-0000-000018000000}"/>
    <cellStyle name="Porcentagem 4" xfId="7" xr:uid="{00000000-0005-0000-0000-000019000000}"/>
    <cellStyle name="Separador de milhares 2" xfId="4" xr:uid="{00000000-0005-0000-0000-00001A000000}"/>
    <cellStyle name="Separador de milhares 2 2" xfId="25" xr:uid="{00000000-0005-0000-0000-00001B000000}"/>
    <cellStyle name="Separador de milhares 2 3" xfId="26" xr:uid="{00000000-0005-0000-0000-00001C000000}"/>
    <cellStyle name="Separador de milhares 3" xfId="27" xr:uid="{00000000-0005-0000-0000-00001D000000}"/>
    <cellStyle name="Título 1 1" xfId="28" xr:uid="{00000000-0005-0000-0000-00001E000000}"/>
    <cellStyle name="Título 5" xfId="29" xr:uid="{00000000-0005-0000-0000-00001F000000}"/>
    <cellStyle name="Vírgula 2" xfId="30" xr:uid="{00000000-0005-0000-0000-000020000000}"/>
    <cellStyle name="Vírgula 3" xfId="31" xr:uid="{00000000-0005-0000-0000-000021000000}"/>
    <cellStyle name="Vírgula 4" xfId="32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66675</xdr:rowOff>
    </xdr:from>
    <xdr:to>
      <xdr:col>2</xdr:col>
      <xdr:colOff>512445</xdr:colOff>
      <xdr:row>0</xdr:row>
      <xdr:rowOff>895350</xdr:rowOff>
    </xdr:to>
    <xdr:pic>
      <xdr:nvPicPr>
        <xdr:cNvPr id="2" name="Imagem 1" descr="Placa branca com letras pretas em fundo branco&#10;&#10;Descrição gerada automaticamente com confiança baixa">
          <a:extLst>
            <a:ext uri="{FF2B5EF4-FFF2-40B4-BE49-F238E27FC236}">
              <a16:creationId xmlns:a16="http://schemas.microsoft.com/office/drawing/2014/main" id="{C95C8D61-27D7-43EF-B311-B1425C1D6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6675"/>
          <a:ext cx="1455420" cy="828675"/>
        </a:xfrm>
        <a:prstGeom prst="rect">
          <a:avLst/>
        </a:prstGeom>
      </xdr:spPr>
    </xdr:pic>
    <xdr:clientData/>
  </xdr:twoCellAnchor>
  <xdr:twoCellAnchor editAs="oneCell">
    <xdr:from>
      <xdr:col>9</xdr:col>
      <xdr:colOff>457199</xdr:colOff>
      <xdr:row>0</xdr:row>
      <xdr:rowOff>127000</xdr:rowOff>
    </xdr:from>
    <xdr:to>
      <xdr:col>9</xdr:col>
      <xdr:colOff>1158874</xdr:colOff>
      <xdr:row>0</xdr:row>
      <xdr:rowOff>936625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529EB1DC-B1B4-4330-80A2-83DA36823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5324" y="127000"/>
          <a:ext cx="701675" cy="809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66675</xdr:rowOff>
    </xdr:from>
    <xdr:to>
      <xdr:col>1</xdr:col>
      <xdr:colOff>1579245</xdr:colOff>
      <xdr:row>0</xdr:row>
      <xdr:rowOff>762635</xdr:rowOff>
    </xdr:to>
    <xdr:pic>
      <xdr:nvPicPr>
        <xdr:cNvPr id="2" name="Imagem 1" descr="Placa branca com letras pretas em fundo branco&#10;&#10;Descrição gerada automaticamente com confiança baixa">
          <a:extLst>
            <a:ext uri="{FF2B5EF4-FFF2-40B4-BE49-F238E27FC236}">
              <a16:creationId xmlns:a16="http://schemas.microsoft.com/office/drawing/2014/main" id="{1F43FB4B-9A63-ECAB-2E29-40DD0D4F9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6675"/>
          <a:ext cx="1455420" cy="695960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0</xdr:row>
      <xdr:rowOff>152400</xdr:rowOff>
    </xdr:from>
    <xdr:to>
      <xdr:col>6</xdr:col>
      <xdr:colOff>828675</xdr:colOff>
      <xdr:row>0</xdr:row>
      <xdr:rowOff>709930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8D87877C-AA00-E350-D8A6-F7A61B58A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152400"/>
          <a:ext cx="514350" cy="5575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142875</xdr:rowOff>
    </xdr:from>
    <xdr:to>
      <xdr:col>13</xdr:col>
      <xdr:colOff>447675</xdr:colOff>
      <xdr:row>13</xdr:row>
      <xdr:rowOff>12468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7DEBD71-9E2C-AE2C-4B1F-377BDEEF18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14" t="41672" r="11043" b="19521"/>
        <a:stretch>
          <a:fillRect/>
        </a:stretch>
      </xdr:blipFill>
      <xdr:spPr>
        <a:xfrm>
          <a:off x="66675" y="142875"/>
          <a:ext cx="8305800" cy="2346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OMERCIAL\3.%20LICITA&#199;&#213;ES\1.%20FENIXX%20SEG\2.%20PREG&#213;ES\JULHO%20-%202025\08.07.2025%20-%20DEFENSORIA%20P&#218;BLICA\PLANILHA\PL-COM-002%20-%20PLANILHA%20DE%20PRECIFICACAO%20-%20SEGURANCA%20-%20REV%2001.xlsx" TargetMode="External"/><Relationship Id="rId1" Type="http://schemas.openxmlformats.org/officeDocument/2006/relationships/externalLinkPath" Target="file:///Z:\COMERCIAL\3.%20LICITA&#199;&#213;ES\1.%20FENIXX%20SEG\2.%20PREG&#213;ES\JULHO%20-%202025\08.07.2025%20-%20DEFENSORIA%20P&#218;BLICA\PLANILHA\PL-COM-002%20-%20PLANILHA%20DE%20PRECIFICACAO%20-%20SEGURANCA%20-%20REV%2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Indice"/>
      <sheetName val="2-Precificação"/>
      <sheetName val="Planilha2"/>
      <sheetName val="Planilha1"/>
      <sheetName val="3-Salario"/>
      <sheetName val="ESCOPO"/>
      <sheetName val="4-Insumos"/>
      <sheetName val="5-Uniforme"/>
      <sheetName val="6-Municipios - ISS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14</v>
          </cell>
          <cell r="C4">
            <v>12</v>
          </cell>
          <cell r="D4">
            <v>16</v>
          </cell>
        </row>
        <row r="9">
          <cell r="C9">
            <v>2</v>
          </cell>
          <cell r="D9">
            <v>1</v>
          </cell>
        </row>
        <row r="14">
          <cell r="B14">
            <v>1</v>
          </cell>
          <cell r="C14">
            <v>1</v>
          </cell>
          <cell r="D14">
            <v>1</v>
          </cell>
        </row>
        <row r="24">
          <cell r="B24">
            <v>1</v>
          </cell>
          <cell r="C24">
            <v>1</v>
          </cell>
        </row>
        <row r="29">
          <cell r="B29">
            <v>2</v>
          </cell>
          <cell r="C29">
            <v>2</v>
          </cell>
        </row>
        <row r="34">
          <cell r="B34">
            <v>1</v>
          </cell>
          <cell r="C34">
            <v>1</v>
          </cell>
        </row>
        <row r="44">
          <cell r="B44">
            <v>1</v>
          </cell>
          <cell r="C44">
            <v>1</v>
          </cell>
        </row>
        <row r="49">
          <cell r="B49">
            <v>1</v>
          </cell>
          <cell r="C49">
            <v>1</v>
          </cell>
        </row>
        <row r="54">
          <cell r="B54">
            <v>1</v>
          </cell>
          <cell r="C54">
            <v>1</v>
          </cell>
          <cell r="E54">
            <v>2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0709B-0963-464D-BF89-DE3CDBA57D2C}">
  <dimension ref="A1:K31"/>
  <sheetViews>
    <sheetView showGridLines="0" view="pageBreakPreview" topLeftCell="B12" zoomScaleNormal="100" zoomScaleSheetLayoutView="100" workbookViewId="0">
      <selection activeCell="J23" sqref="J23"/>
    </sheetView>
  </sheetViews>
  <sheetFormatPr defaultRowHeight="15"/>
  <cols>
    <col min="1" max="1" width="0" style="2" hidden="1" customWidth="1"/>
    <col min="2" max="2" width="9.140625" style="173"/>
    <col min="3" max="3" width="37.7109375" style="178" bestFit="1" customWidth="1"/>
    <col min="4" max="4" width="24.5703125" style="173" hidden="1" customWidth="1"/>
    <col min="5" max="5" width="19.5703125" style="173" hidden="1" customWidth="1"/>
    <col min="6" max="7" width="15" style="173" customWidth="1"/>
    <col min="8" max="8" width="20.28515625" style="173" customWidth="1"/>
    <col min="9" max="9" width="19.85546875" style="2" bestFit="1" customWidth="1"/>
    <col min="10" max="10" width="19.85546875" style="73" customWidth="1"/>
    <col min="11" max="11" width="17.7109375" style="2" bestFit="1" customWidth="1"/>
    <col min="12" max="16384" width="9.140625" style="2"/>
  </cols>
  <sheetData>
    <row r="1" spans="1:11">
      <c r="B1" s="227" t="s">
        <v>179</v>
      </c>
      <c r="C1" s="227"/>
      <c r="D1" s="227"/>
      <c r="E1" s="227"/>
      <c r="F1" s="227"/>
      <c r="G1" s="227"/>
      <c r="H1" s="227"/>
    </row>
    <row r="2" spans="1:11">
      <c r="B2" s="227" t="s">
        <v>180</v>
      </c>
      <c r="C2" s="227"/>
      <c r="D2" s="227"/>
      <c r="E2" s="227"/>
      <c r="F2" s="227"/>
      <c r="G2" s="227"/>
      <c r="H2" s="227"/>
    </row>
    <row r="3" spans="1:11" ht="9.75" customHeight="1"/>
    <row r="4" spans="1:11">
      <c r="C4" s="228" t="s">
        <v>140</v>
      </c>
      <c r="D4" s="228"/>
      <c r="E4" s="228"/>
      <c r="F4" s="228"/>
      <c r="G4" s="228"/>
      <c r="H4" s="228"/>
      <c r="I4" s="38"/>
      <c r="J4" s="74"/>
    </row>
    <row r="5" spans="1:11" ht="38.25">
      <c r="A5" s="44"/>
      <c r="B5" s="165" t="s">
        <v>187</v>
      </c>
      <c r="C5" s="177" t="s">
        <v>87</v>
      </c>
      <c r="D5" s="174" t="s">
        <v>88</v>
      </c>
      <c r="E5" s="174" t="s">
        <v>92</v>
      </c>
      <c r="F5" s="174" t="s">
        <v>89</v>
      </c>
      <c r="G5" s="174" t="s">
        <v>91</v>
      </c>
      <c r="H5" s="174" t="s">
        <v>90</v>
      </c>
      <c r="I5" s="3"/>
      <c r="J5" s="75"/>
    </row>
    <row r="6" spans="1:11" s="98" customFormat="1" ht="23.25" customHeight="1">
      <c r="A6" s="124">
        <v>1</v>
      </c>
      <c r="B6" s="185">
        <v>1</v>
      </c>
      <c r="C6" s="186" t="str">
        <f>'44h'!$C$23</f>
        <v>Vigilância Desarmada 5x2 44hs</v>
      </c>
      <c r="D6" s="190">
        <f>'44h'!D137</f>
        <v>5882.68</v>
      </c>
      <c r="E6" s="185">
        <v>1</v>
      </c>
      <c r="F6" s="190">
        <f t="shared" ref="F6:F14" si="0">D6*E6</f>
        <v>5882.68</v>
      </c>
      <c r="G6" s="185">
        <v>20</v>
      </c>
      <c r="H6" s="91">
        <f t="shared" ref="H6:H14" si="1">F6*G6</f>
        <v>117653.6</v>
      </c>
      <c r="I6" s="104"/>
      <c r="J6" s="187"/>
    </row>
    <row r="7" spans="1:11" s="98" customFormat="1" ht="32.25" customHeight="1">
      <c r="A7" s="124">
        <v>2</v>
      </c>
      <c r="B7" s="185">
        <v>2</v>
      </c>
      <c r="C7" s="186" t="str">
        <f>'ITEM 2'!C23</f>
        <v>Vigilância Desarmada 5x2 -  54hs Semanais</v>
      </c>
      <c r="D7" s="190">
        <f>'ITEM 2'!D136</f>
        <v>8498.3799999999992</v>
      </c>
      <c r="E7" s="185">
        <v>1</v>
      </c>
      <c r="F7" s="190">
        <f t="shared" si="0"/>
        <v>8498.3799999999992</v>
      </c>
      <c r="G7" s="185">
        <v>1</v>
      </c>
      <c r="H7" s="91">
        <f t="shared" si="1"/>
        <v>8498.3799999999992</v>
      </c>
      <c r="I7" s="104"/>
      <c r="J7" s="187"/>
    </row>
    <row r="8" spans="1:11" s="98" customFormat="1" ht="23.25" customHeight="1">
      <c r="A8" s="124">
        <v>3</v>
      </c>
      <c r="B8" s="185">
        <v>3</v>
      </c>
      <c r="C8" s="186" t="str">
        <f>'12h dia'!$C$23</f>
        <v>Vigilância Desarmada 12x36 Diurna</v>
      </c>
      <c r="D8" s="190">
        <f>'12h dia'!$D$137</f>
        <v>5600.63</v>
      </c>
      <c r="E8" s="185">
        <v>2</v>
      </c>
      <c r="F8" s="190">
        <f t="shared" si="0"/>
        <v>11201.26</v>
      </c>
      <c r="G8" s="185">
        <v>14</v>
      </c>
      <c r="H8" s="91">
        <f t="shared" si="1"/>
        <v>156817.64000000001</v>
      </c>
      <c r="I8" s="104"/>
      <c r="J8" s="187"/>
    </row>
    <row r="9" spans="1:11" s="98" customFormat="1" ht="23.25" customHeight="1">
      <c r="A9" s="124">
        <v>4</v>
      </c>
      <c r="B9" s="185">
        <v>4</v>
      </c>
      <c r="C9" s="186" t="str">
        <f>'12h noite'!$C$23</f>
        <v xml:space="preserve">Vigilância Desarmada 12x36 Noturna </v>
      </c>
      <c r="D9" s="190">
        <f>'12h noite'!$D$137</f>
        <v>6195.4</v>
      </c>
      <c r="E9" s="185">
        <v>2</v>
      </c>
      <c r="F9" s="190">
        <f t="shared" si="0"/>
        <v>12390.8</v>
      </c>
      <c r="G9" s="185">
        <v>8</v>
      </c>
      <c r="H9" s="91">
        <f t="shared" si="1"/>
        <v>99126.399999999994</v>
      </c>
      <c r="I9" s="104"/>
      <c r="J9" s="187"/>
    </row>
    <row r="10" spans="1:11" s="98" customFormat="1" ht="23.25" customHeight="1">
      <c r="A10" s="124">
        <v>5</v>
      </c>
      <c r="B10" s="185">
        <v>5</v>
      </c>
      <c r="C10" s="186" t="s">
        <v>174</v>
      </c>
      <c r="D10" s="190">
        <f>'ITEM 5'!D137</f>
        <v>7707.09</v>
      </c>
      <c r="E10" s="185">
        <v>2</v>
      </c>
      <c r="F10" s="190">
        <f t="shared" si="0"/>
        <v>15414.18</v>
      </c>
      <c r="G10" s="185">
        <v>2</v>
      </c>
      <c r="H10" s="91">
        <f t="shared" si="1"/>
        <v>30828.36</v>
      </c>
      <c r="I10" s="104"/>
      <c r="J10" s="187"/>
    </row>
    <row r="11" spans="1:11" s="98" customFormat="1" ht="23.25" customHeight="1">
      <c r="A11" s="124">
        <v>6</v>
      </c>
      <c r="B11" s="185">
        <v>6</v>
      </c>
      <c r="C11" s="186" t="s">
        <v>175</v>
      </c>
      <c r="D11" s="190">
        <f>'ITEM 6'!D137</f>
        <v>8204.11</v>
      </c>
      <c r="E11" s="185">
        <v>2</v>
      </c>
      <c r="F11" s="190">
        <f t="shared" si="0"/>
        <v>16408.22</v>
      </c>
      <c r="G11" s="185">
        <v>2</v>
      </c>
      <c r="H11" s="91">
        <f t="shared" si="1"/>
        <v>32816.44</v>
      </c>
      <c r="I11" s="104"/>
      <c r="J11" s="187"/>
    </row>
    <row r="12" spans="1:11" s="98" customFormat="1" ht="33" customHeight="1">
      <c r="A12" s="124">
        <v>7</v>
      </c>
      <c r="B12" s="185">
        <v>7</v>
      </c>
      <c r="C12" s="186" t="s">
        <v>176</v>
      </c>
      <c r="D12" s="190">
        <f>'ITEM 7'!D137</f>
        <v>7006.13</v>
      </c>
      <c r="E12" s="185">
        <v>2</v>
      </c>
      <c r="F12" s="190">
        <f t="shared" si="0"/>
        <v>14012.26</v>
      </c>
      <c r="G12" s="185">
        <v>2</v>
      </c>
      <c r="H12" s="91">
        <f t="shared" si="1"/>
        <v>28024.52</v>
      </c>
      <c r="I12" s="104"/>
      <c r="J12" s="187"/>
    </row>
    <row r="13" spans="1:11" s="98" customFormat="1" ht="33.75" customHeight="1">
      <c r="A13" s="124">
        <v>8</v>
      </c>
      <c r="B13" s="185">
        <v>8</v>
      </c>
      <c r="C13" s="186" t="s">
        <v>177</v>
      </c>
      <c r="D13" s="190">
        <f>'ITEM 8'!D137</f>
        <v>7503.15</v>
      </c>
      <c r="E13" s="185">
        <v>2</v>
      </c>
      <c r="F13" s="190">
        <f t="shared" si="0"/>
        <v>15006.3</v>
      </c>
      <c r="G13" s="185">
        <v>2</v>
      </c>
      <c r="H13" s="91">
        <f t="shared" si="1"/>
        <v>30012.6</v>
      </c>
      <c r="I13" s="104"/>
      <c r="J13" s="187"/>
    </row>
    <row r="14" spans="1:11" s="98" customFormat="1" ht="36" customHeight="1">
      <c r="A14" s="124"/>
      <c r="B14" s="185">
        <v>9</v>
      </c>
      <c r="C14" s="186" t="s">
        <v>164</v>
      </c>
      <c r="D14" s="190" t="e">
        <f>'ITEM 9'!D137</f>
        <v>#REF!</v>
      </c>
      <c r="E14" s="185">
        <v>1</v>
      </c>
      <c r="F14" s="190" t="e">
        <f t="shared" si="0"/>
        <v>#REF!</v>
      </c>
      <c r="G14" s="185">
        <v>1</v>
      </c>
      <c r="H14" s="91" t="e">
        <f t="shared" si="1"/>
        <v>#REF!</v>
      </c>
      <c r="I14" s="183"/>
      <c r="J14" s="188"/>
      <c r="K14" s="183"/>
    </row>
    <row r="15" spans="1:11" ht="18.75" customHeight="1">
      <c r="A15" s="124"/>
      <c r="B15" s="180"/>
      <c r="C15" s="229" t="s">
        <v>93</v>
      </c>
      <c r="D15" s="230"/>
      <c r="E15" s="230"/>
      <c r="F15" s="230"/>
      <c r="G15" s="231" t="e">
        <f>SUM(H6:H14)</f>
        <v>#REF!</v>
      </c>
      <c r="H15" s="232"/>
      <c r="K15" s="9"/>
    </row>
    <row r="16" spans="1:11" hidden="1"/>
    <row r="17" spans="3:10" hidden="1">
      <c r="C17" s="226" t="s">
        <v>84</v>
      </c>
      <c r="D17" s="226"/>
      <c r="E17" s="226"/>
      <c r="H17" s="176"/>
    </row>
    <row r="18" spans="3:10" hidden="1">
      <c r="C18" s="234" t="s">
        <v>85</v>
      </c>
      <c r="D18" s="234"/>
      <c r="E18" s="234"/>
      <c r="H18" s="176"/>
    </row>
    <row r="19" spans="3:10" hidden="1">
      <c r="C19" s="235" t="s">
        <v>141</v>
      </c>
      <c r="D19" s="236"/>
      <c r="E19" s="58" t="s">
        <v>142</v>
      </c>
      <c r="H19" s="179"/>
    </row>
    <row r="20" spans="3:10" hidden="1">
      <c r="C20" s="237" t="s">
        <v>86</v>
      </c>
      <c r="D20" s="237"/>
      <c r="E20" s="1" t="e">
        <f>G15</f>
        <v>#REF!</v>
      </c>
      <c r="F20" s="191"/>
      <c r="H20" s="179"/>
    </row>
    <row r="21" spans="3:10" hidden="1">
      <c r="C21" s="234" t="s">
        <v>181</v>
      </c>
      <c r="D21" s="234"/>
      <c r="E21" s="17" t="e">
        <f>E20*12</f>
        <v>#REF!</v>
      </c>
      <c r="F21" s="192"/>
      <c r="G21" s="80"/>
      <c r="H21" s="80"/>
      <c r="I21" s="38"/>
      <c r="J21" s="74"/>
    </row>
    <row r="22" spans="3:10">
      <c r="C22" s="238"/>
      <c r="D22" s="238"/>
      <c r="E22" s="238"/>
      <c r="F22" s="238"/>
      <c r="G22" s="238"/>
      <c r="H22" s="238"/>
      <c r="I22" s="238"/>
      <c r="J22" s="76"/>
    </row>
    <row r="23" spans="3:10" ht="54" customHeight="1">
      <c r="C23" s="189"/>
      <c r="H23" s="179" t="e">
        <f>G15*12</f>
        <v>#REF!</v>
      </c>
    </row>
    <row r="24" spans="3:10">
      <c r="C24" s="239" t="s">
        <v>182</v>
      </c>
      <c r="D24" s="239"/>
      <c r="E24" s="239"/>
      <c r="F24" s="239"/>
      <c r="G24" s="239"/>
    </row>
    <row r="25" spans="3:10">
      <c r="C25" s="233" t="s">
        <v>183</v>
      </c>
      <c r="D25" s="233"/>
    </row>
    <row r="26" spans="3:10">
      <c r="C26" s="233" t="s">
        <v>184</v>
      </c>
      <c r="D26" s="233"/>
    </row>
    <row r="27" spans="3:10">
      <c r="C27" s="233" t="s">
        <v>185</v>
      </c>
      <c r="D27" s="233"/>
    </row>
    <row r="28" spans="3:10">
      <c r="C28" s="189"/>
    </row>
    <row r="29" spans="3:10">
      <c r="C29" s="189"/>
    </row>
    <row r="30" spans="3:10">
      <c r="C30" s="189"/>
    </row>
    <row r="31" spans="3:10">
      <c r="C31" s="189"/>
    </row>
  </sheetData>
  <mergeCells count="15">
    <mergeCell ref="C25:D25"/>
    <mergeCell ref="C26:D26"/>
    <mergeCell ref="C27:D27"/>
    <mergeCell ref="C18:E18"/>
    <mergeCell ref="C19:D19"/>
    <mergeCell ref="C20:D20"/>
    <mergeCell ref="C21:D21"/>
    <mergeCell ref="C22:I22"/>
    <mergeCell ref="C24:G24"/>
    <mergeCell ref="C17:E17"/>
    <mergeCell ref="B1:H1"/>
    <mergeCell ref="B2:H2"/>
    <mergeCell ref="C4:H4"/>
    <mergeCell ref="C15:F15"/>
    <mergeCell ref="G15:H15"/>
  </mergeCells>
  <printOptions horizontalCentered="1"/>
  <pageMargins left="1.4960629921259843" right="1.4960629921259843" top="1.1811023622047245" bottom="1.1811023622047245" header="0.31496062992125984" footer="0.11811023622047245"/>
  <pageSetup paperSize="9" scale="80" fitToHeight="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EBE9F-C4AE-4F1C-B3C9-B876B96EDC71}">
  <dimension ref="A1:E139"/>
  <sheetViews>
    <sheetView showGridLines="0" topLeftCell="A46" zoomScaleNormal="100" zoomScaleSheetLayoutView="100" workbookViewId="0">
      <selection activeCell="C53" sqref="C53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13.42578125" style="98" customWidth="1"/>
    <col min="4" max="4" width="17.42578125" style="98" customWidth="1"/>
    <col min="5" max="16384" width="9.140625" style="98"/>
  </cols>
  <sheetData>
    <row r="1" spans="1:4">
      <c r="A1" s="308"/>
      <c r="B1" s="308"/>
      <c r="C1" s="308"/>
      <c r="D1" s="308"/>
    </row>
    <row r="2" spans="1:4">
      <c r="A2" s="308" t="s">
        <v>102</v>
      </c>
      <c r="B2" s="308"/>
      <c r="C2" s="308"/>
      <c r="D2" s="99"/>
    </row>
    <row r="4" spans="1:4">
      <c r="A4" s="100" t="s">
        <v>103</v>
      </c>
      <c r="B4" s="100" t="s">
        <v>186</v>
      </c>
      <c r="C4" s="315"/>
      <c r="D4" s="309"/>
    </row>
    <row r="5" spans="1:4">
      <c r="A5" s="100" t="s">
        <v>104</v>
      </c>
      <c r="B5" s="100" t="s">
        <v>171</v>
      </c>
      <c r="C5" s="316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1" t="s">
        <v>1</v>
      </c>
      <c r="B8" s="301"/>
      <c r="C8" s="301"/>
    </row>
    <row r="9" spans="1:4">
      <c r="A9" s="106" t="s">
        <v>2</v>
      </c>
      <c r="B9" s="107" t="s">
        <v>105</v>
      </c>
      <c r="C9" s="108">
        <v>45636</v>
      </c>
      <c r="D9" s="109"/>
    </row>
    <row r="10" spans="1:4" ht="30">
      <c r="A10" s="106" t="s">
        <v>3</v>
      </c>
      <c r="B10" s="107" t="s">
        <v>106</v>
      </c>
      <c r="C10" s="111" t="str">
        <f>'ITEM 5'!C10</f>
        <v>Rio de Janeiro/RJ</v>
      </c>
      <c r="D10" s="101"/>
    </row>
    <row r="11" spans="1:4" ht="30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f>'ITEM 5'!C12</f>
        <v>12</v>
      </c>
      <c r="D12" s="101"/>
    </row>
    <row r="13" spans="1:4">
      <c r="A13" s="97"/>
      <c r="B13" s="104"/>
      <c r="C13" s="97"/>
    </row>
    <row r="14" spans="1:4">
      <c r="A14" s="301" t="s">
        <v>7</v>
      </c>
      <c r="B14" s="301"/>
      <c r="C14" s="301"/>
      <c r="D14" s="110"/>
    </row>
    <row r="15" spans="1:4" ht="90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tr">
        <f>'ITEM 5'!A16</f>
        <v>Vigilância</v>
      </c>
      <c r="B16" s="111" t="s">
        <v>137</v>
      </c>
      <c r="C16" s="111">
        <v>10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308" t="s">
        <v>110</v>
      </c>
      <c r="B18" s="308"/>
      <c r="C18" s="308"/>
      <c r="D18" s="99"/>
    </row>
    <row r="19" spans="1:4">
      <c r="A19" s="97"/>
      <c r="B19" s="97"/>
      <c r="C19" s="97"/>
      <c r="D19" s="97"/>
    </row>
    <row r="20" spans="1:4">
      <c r="A20" s="295" t="s">
        <v>111</v>
      </c>
      <c r="B20" s="295"/>
      <c r="C20" s="295"/>
      <c r="D20" s="110"/>
    </row>
    <row r="21" spans="1:4">
      <c r="A21" s="311" t="s">
        <v>10</v>
      </c>
      <c r="B21" s="311"/>
      <c r="C21" s="311"/>
      <c r="D21" s="110"/>
    </row>
    <row r="22" spans="1:4">
      <c r="A22" s="229" t="s">
        <v>11</v>
      </c>
      <c r="B22" s="230"/>
      <c r="C22" s="312"/>
      <c r="D22" s="110"/>
    </row>
    <row r="23" spans="1:4" ht="75">
      <c r="A23" s="111">
        <v>1</v>
      </c>
      <c r="B23" s="100" t="s">
        <v>135</v>
      </c>
      <c r="C23" s="111" t="s">
        <v>166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1829.2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45292</v>
      </c>
      <c r="D27" s="117"/>
    </row>
    <row r="28" spans="1:4">
      <c r="A28" s="118"/>
      <c r="B28" s="118"/>
      <c r="C28" s="118"/>
    </row>
    <row r="29" spans="1:4">
      <c r="A29" s="295" t="s">
        <v>120</v>
      </c>
      <c r="B29" s="295"/>
      <c r="C29" s="295"/>
      <c r="D29" s="295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1829.2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548.76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162</v>
      </c>
      <c r="C34" s="123"/>
      <c r="D34" s="96">
        <f>((((D31+D32)/220)*20%)*8)*15</f>
        <v>259.41381818181821</v>
      </c>
    </row>
    <row r="35" spans="1:4">
      <c r="A35" s="106" t="s">
        <v>6</v>
      </c>
      <c r="B35" s="120" t="s">
        <v>23</v>
      </c>
      <c r="C35" s="123"/>
      <c r="D35" s="96"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00" t="s">
        <v>167</v>
      </c>
      <c r="C37" s="122">
        <v>0.2</v>
      </c>
      <c r="D37" s="96">
        <f>D31*C37</f>
        <v>365.84000000000003</v>
      </c>
    </row>
    <row r="38" spans="1:4">
      <c r="A38" s="313" t="s">
        <v>27</v>
      </c>
      <c r="B38" s="300"/>
      <c r="C38" s="314"/>
      <c r="D38" s="125">
        <f>TRUNC(ROUND(SUM(D31:D37),2),2)</f>
        <v>3003.21</v>
      </c>
    </row>
    <row r="39" spans="1:4" s="113" customFormat="1" ht="13.5">
      <c r="A39" s="112"/>
      <c r="B39" s="112"/>
      <c r="C39" s="112"/>
      <c r="D39" s="112"/>
    </row>
    <row r="40" spans="1:4">
      <c r="A40" s="308" t="s">
        <v>143</v>
      </c>
      <c r="B40" s="308"/>
      <c r="C40" s="308"/>
      <c r="D40" s="308"/>
    </row>
    <row r="41" spans="1:4">
      <c r="A41" s="114"/>
      <c r="B41" s="114"/>
      <c r="C41" s="114"/>
      <c r="D41" s="114"/>
    </row>
    <row r="42" spans="1:4">
      <c r="A42" s="295" t="s">
        <v>116</v>
      </c>
      <c r="B42" s="295"/>
      <c r="C42" s="295"/>
      <c r="D42" s="295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f>'ITEM 5'!C44</f>
        <v>8.3299999999999999E-2</v>
      </c>
      <c r="D44" s="91">
        <f>TRUNC(ROUND($D$38*C44,2),2)</f>
        <v>250.17</v>
      </c>
    </row>
    <row r="45" spans="1:4">
      <c r="A45" s="111" t="s">
        <v>3</v>
      </c>
      <c r="B45" s="130" t="s">
        <v>31</v>
      </c>
      <c r="C45" s="175">
        <v>0.121</v>
      </c>
      <c r="D45" s="91">
        <f>TRUNC(ROUND($D$38*C45,2),2)</f>
        <v>363.39</v>
      </c>
    </row>
    <row r="46" spans="1:4">
      <c r="A46" s="232" t="s">
        <v>0</v>
      </c>
      <c r="B46" s="232"/>
      <c r="C46" s="131">
        <f>SUM(C44:C45)</f>
        <v>0.20429999999999998</v>
      </c>
      <c r="D46" s="132">
        <f>TRUNC(ROUND(SUM(D44:D45),2),2)</f>
        <v>613.55999999999995</v>
      </c>
    </row>
    <row r="47" spans="1:4">
      <c r="A47" s="105"/>
      <c r="B47" s="105"/>
      <c r="C47" s="105"/>
      <c r="D47" s="105"/>
    </row>
    <row r="48" spans="1:4" ht="27" customHeight="1">
      <c r="A48" s="308" t="s">
        <v>121</v>
      </c>
      <c r="B48" s="308"/>
      <c r="C48" s="308"/>
      <c r="D48" s="308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129">
        <f>'ITEM 5'!C50</f>
        <v>0.2</v>
      </c>
      <c r="D50" s="134">
        <f t="shared" ref="D50:D57" si="0">TRUNC(ROUND(($D$38+$D$46)*C50,2),2)</f>
        <v>723.35</v>
      </c>
    </row>
    <row r="51" spans="1:4">
      <c r="A51" s="106" t="s">
        <v>3</v>
      </c>
      <c r="B51" s="123" t="s">
        <v>35</v>
      </c>
      <c r="C51" s="129">
        <f>'ITEM 5'!C51</f>
        <v>2.5000000000000001E-2</v>
      </c>
      <c r="D51" s="134">
        <f t="shared" si="0"/>
        <v>90.42</v>
      </c>
    </row>
    <row r="52" spans="1:4">
      <c r="A52" s="106" t="s">
        <v>4</v>
      </c>
      <c r="B52" s="120" t="s">
        <v>80</v>
      </c>
      <c r="C52" s="129">
        <f>'ITEM 5'!C52</f>
        <v>1.6500000000000001E-2</v>
      </c>
      <c r="D52" s="134">
        <f t="shared" si="0"/>
        <v>59.68</v>
      </c>
    </row>
    <row r="53" spans="1:4">
      <c r="A53" s="106" t="s">
        <v>5</v>
      </c>
      <c r="B53" s="123" t="s">
        <v>36</v>
      </c>
      <c r="C53" s="129">
        <f>'ITEM 5'!C53</f>
        <v>1.4999999999999999E-2</v>
      </c>
      <c r="D53" s="134">
        <f t="shared" si="0"/>
        <v>54.25</v>
      </c>
    </row>
    <row r="54" spans="1:4">
      <c r="A54" s="106" t="s">
        <v>6</v>
      </c>
      <c r="B54" s="123" t="s">
        <v>37</v>
      </c>
      <c r="C54" s="129">
        <f>'ITEM 5'!C54</f>
        <v>0.01</v>
      </c>
      <c r="D54" s="134">
        <f t="shared" si="0"/>
        <v>36.17</v>
      </c>
    </row>
    <row r="55" spans="1:4">
      <c r="A55" s="106" t="s">
        <v>24</v>
      </c>
      <c r="B55" s="123" t="s">
        <v>38</v>
      </c>
      <c r="C55" s="129">
        <f>'ITEM 5'!C55</f>
        <v>6.0000000000000001E-3</v>
      </c>
      <c r="D55" s="134">
        <f t="shared" si="0"/>
        <v>21.7</v>
      </c>
    </row>
    <row r="56" spans="1:4">
      <c r="A56" s="106" t="s">
        <v>25</v>
      </c>
      <c r="B56" s="123" t="s">
        <v>39</v>
      </c>
      <c r="C56" s="129">
        <f>'ITEM 5'!C56</f>
        <v>2E-3</v>
      </c>
      <c r="D56" s="134">
        <f t="shared" si="0"/>
        <v>7.23</v>
      </c>
    </row>
    <row r="57" spans="1:4">
      <c r="A57" s="106" t="s">
        <v>40</v>
      </c>
      <c r="B57" s="123" t="s">
        <v>41</v>
      </c>
      <c r="C57" s="129">
        <f>'ITEM 5'!C57</f>
        <v>0.08</v>
      </c>
      <c r="D57" s="134">
        <f t="shared" si="0"/>
        <v>289.33999999999997</v>
      </c>
    </row>
    <row r="58" spans="1:4">
      <c r="A58" s="291" t="s">
        <v>42</v>
      </c>
      <c r="B58" s="292"/>
      <c r="C58" s="86">
        <f>SUM(C50:C57)</f>
        <v>0.35450000000000004</v>
      </c>
      <c r="D58" s="135">
        <f>TRUNC(ROUND(SUM(D50:D57),2),2)</f>
        <v>1282.1400000000001</v>
      </c>
    </row>
    <row r="59" spans="1:4">
      <c r="A59" s="136"/>
      <c r="B59" s="136"/>
      <c r="C59" s="137"/>
      <c r="D59" s="138"/>
    </row>
    <row r="60" spans="1:4">
      <c r="A60" s="295" t="s">
        <v>122</v>
      </c>
      <c r="B60" s="295"/>
      <c r="C60" s="295"/>
      <c r="D60" s="295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f>'ITEM 5'!C62</f>
        <v>4.3</v>
      </c>
      <c r="D62" s="93">
        <f>(C62*2*15)-(6%*D31)</f>
        <v>19.248000000000005</v>
      </c>
    </row>
    <row r="63" spans="1:4">
      <c r="A63" s="106" t="s">
        <v>3</v>
      </c>
      <c r="B63" s="123" t="s">
        <v>82</v>
      </c>
      <c r="C63" s="92">
        <v>36.08</v>
      </c>
      <c r="D63" s="94">
        <f>(C63*15*0.8)</f>
        <v>432.96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18.07</v>
      </c>
      <c r="D65" s="94">
        <f>C65</f>
        <v>18.07</v>
      </c>
    </row>
    <row r="66" spans="1:4">
      <c r="A66" s="106" t="s">
        <v>6</v>
      </c>
      <c r="B66" s="123" t="s">
        <v>119</v>
      </c>
      <c r="C66" s="95">
        <v>29.66</v>
      </c>
      <c r="D66" s="94">
        <f>C66</f>
        <v>29.66</v>
      </c>
    </row>
    <row r="67" spans="1:4">
      <c r="A67" s="106" t="s">
        <v>24</v>
      </c>
      <c r="B67" s="123" t="s">
        <v>117</v>
      </c>
      <c r="C67" s="95">
        <f>16.73*0.8</f>
        <v>13.384</v>
      </c>
      <c r="D67" s="94">
        <f>C67</f>
        <v>13.384</v>
      </c>
    </row>
    <row r="68" spans="1:4">
      <c r="A68" s="296" t="s">
        <v>45</v>
      </c>
      <c r="B68" s="300"/>
      <c r="C68" s="297"/>
      <c r="D68" s="135">
        <f>TRUNC(ROUND(SUM(D62:D67),2),2)</f>
        <v>513.32000000000005</v>
      </c>
    </row>
    <row r="69" spans="1:4">
      <c r="A69" s="105"/>
      <c r="B69" s="105"/>
      <c r="C69" s="105"/>
      <c r="D69" s="105"/>
    </row>
    <row r="70" spans="1:4">
      <c r="A70" s="308" t="s">
        <v>46</v>
      </c>
      <c r="B70" s="308"/>
      <c r="C70" s="308"/>
      <c r="D70" s="308"/>
    </row>
    <row r="71" spans="1:4">
      <c r="A71" s="119">
        <v>2</v>
      </c>
      <c r="B71" s="296" t="s">
        <v>47</v>
      </c>
      <c r="C71" s="297"/>
      <c r="D71" s="119" t="s">
        <v>17</v>
      </c>
    </row>
    <row r="72" spans="1:4">
      <c r="A72" s="106" t="s">
        <v>28</v>
      </c>
      <c r="B72" s="298" t="str">
        <f>B43</f>
        <v>13º (décimo terceiro) Salário, Férias e Adicional de Férias</v>
      </c>
      <c r="C72" s="299"/>
      <c r="D72" s="93">
        <f>D46</f>
        <v>613.55999999999995</v>
      </c>
    </row>
    <row r="73" spans="1:4">
      <c r="A73" s="106" t="s">
        <v>32</v>
      </c>
      <c r="B73" s="298" t="str">
        <f>B49</f>
        <v>GPS, FGTS e outras contribuições</v>
      </c>
      <c r="C73" s="299"/>
      <c r="D73" s="93">
        <f>D58</f>
        <v>1282.1400000000001</v>
      </c>
    </row>
    <row r="74" spans="1:4">
      <c r="A74" s="106" t="s">
        <v>43</v>
      </c>
      <c r="B74" s="298" t="str">
        <f>B61</f>
        <v xml:space="preserve">Benefícios Mensais e Diários </v>
      </c>
      <c r="C74" s="299"/>
      <c r="D74" s="93">
        <f>D68</f>
        <v>513.32000000000005</v>
      </c>
    </row>
    <row r="75" spans="1:4">
      <c r="A75" s="296" t="s">
        <v>45</v>
      </c>
      <c r="B75" s="300"/>
      <c r="C75" s="297"/>
      <c r="D75" s="135">
        <f>TRUNC(ROUND(SUM(D72:D74),2),2)</f>
        <v>2409.02</v>
      </c>
    </row>
    <row r="76" spans="1:4">
      <c r="A76" s="105"/>
      <c r="B76" s="141"/>
      <c r="C76" s="141"/>
      <c r="D76" s="142"/>
    </row>
    <row r="77" spans="1:4">
      <c r="A77" s="301" t="s">
        <v>68</v>
      </c>
      <c r="B77" s="301"/>
      <c r="C77" s="301"/>
      <c r="D77" s="301"/>
    </row>
    <row r="78" spans="1:4">
      <c r="A78" s="133">
        <v>3</v>
      </c>
      <c r="B78" s="133" t="s">
        <v>48</v>
      </c>
      <c r="C78" s="133" t="s">
        <v>29</v>
      </c>
      <c r="D78" s="115" t="s">
        <v>30</v>
      </c>
    </row>
    <row r="79" spans="1:4">
      <c r="A79" s="106" t="s">
        <v>2</v>
      </c>
      <c r="B79" s="143" t="s">
        <v>49</v>
      </c>
      <c r="C79" s="129">
        <f>'ITEM 5'!C79</f>
        <v>4.1999999999999997E-3</v>
      </c>
      <c r="D79" s="19">
        <f>$D$38*C79</f>
        <v>12.613481999999999</v>
      </c>
    </row>
    <row r="80" spans="1:4">
      <c r="A80" s="106" t="s">
        <v>3</v>
      </c>
      <c r="B80" s="144" t="s">
        <v>50</v>
      </c>
      <c r="C80" s="129">
        <f>'ITEM 5'!C80</f>
        <v>3.3599999999999998E-4</v>
      </c>
      <c r="D80" s="19">
        <f t="shared" ref="D80:D84" si="1">$D$38*C80</f>
        <v>1.0090785599999998</v>
      </c>
    </row>
    <row r="81" spans="1:4">
      <c r="A81" s="106" t="s">
        <v>4</v>
      </c>
      <c r="B81" s="145" t="s">
        <v>51</v>
      </c>
      <c r="C81" s="129">
        <v>0.02</v>
      </c>
      <c r="D81" s="19">
        <f t="shared" si="1"/>
        <v>60.0642</v>
      </c>
    </row>
    <row r="82" spans="1:4">
      <c r="A82" s="106" t="s">
        <v>5</v>
      </c>
      <c r="B82" s="123" t="s">
        <v>52</v>
      </c>
      <c r="C82" s="129">
        <v>1.9400000000000001E-2</v>
      </c>
      <c r="D82" s="19">
        <f t="shared" si="1"/>
        <v>58.262274000000005</v>
      </c>
    </row>
    <row r="83" spans="1:4" ht="30">
      <c r="A83" s="106" t="s">
        <v>6</v>
      </c>
      <c r="B83" s="140" t="s">
        <v>101</v>
      </c>
      <c r="C83" s="129">
        <f>C82*C58</f>
        <v>6.8773000000000011E-3</v>
      </c>
      <c r="D83" s="19">
        <f t="shared" si="1"/>
        <v>20.653976133000004</v>
      </c>
    </row>
    <row r="84" spans="1:4">
      <c r="A84" s="106" t="s">
        <v>24</v>
      </c>
      <c r="B84" s="146" t="s">
        <v>73</v>
      </c>
      <c r="C84" s="129">
        <v>0.02</v>
      </c>
      <c r="D84" s="19">
        <f t="shared" si="1"/>
        <v>60.0642</v>
      </c>
    </row>
    <row r="85" spans="1:4">
      <c r="A85" s="291" t="s">
        <v>42</v>
      </c>
      <c r="B85" s="292"/>
      <c r="C85" s="86">
        <f>SUM(C79:C84)</f>
        <v>7.081330000000001E-2</v>
      </c>
      <c r="D85" s="162">
        <f>TRUNC(ROUND(SUM(D79:D84),2),2)</f>
        <v>212.67</v>
      </c>
    </row>
    <row r="87" spans="1:4">
      <c r="A87" s="295" t="s">
        <v>123</v>
      </c>
      <c r="B87" s="295"/>
      <c r="C87" s="295"/>
      <c r="D87" s="295"/>
    </row>
    <row r="88" spans="1:4">
      <c r="A88" s="136"/>
      <c r="B88" s="136"/>
      <c r="C88" s="136"/>
      <c r="D88" s="136"/>
    </row>
    <row r="89" spans="1:4">
      <c r="A89" s="295" t="s">
        <v>53</v>
      </c>
      <c r="B89" s="295"/>
      <c r="C89" s="295"/>
      <c r="D89" s="295"/>
    </row>
    <row r="90" spans="1:4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4">
      <c r="A91" s="106" t="s">
        <v>2</v>
      </c>
      <c r="B91" s="143" t="s">
        <v>94</v>
      </c>
      <c r="C91" s="129">
        <v>1.6199999999999999E-2</v>
      </c>
      <c r="D91" s="19">
        <f>($D$38+D46)*C91</f>
        <v>58.591673999999998</v>
      </c>
    </row>
    <row r="92" spans="1:4">
      <c r="A92" s="106" t="s">
        <v>3</v>
      </c>
      <c r="B92" s="147" t="s">
        <v>95</v>
      </c>
      <c r="C92" s="85">
        <v>7.3000000000000001E-3</v>
      </c>
      <c r="D92" s="19">
        <f>($D$38+$D$46)*C92</f>
        <v>26.402421</v>
      </c>
    </row>
    <row r="93" spans="1:4">
      <c r="A93" s="106" t="s">
        <v>4</v>
      </c>
      <c r="B93" s="148" t="s">
        <v>96</v>
      </c>
      <c r="C93" s="129">
        <f>'ITEM 5'!C93</f>
        <v>2.0000000000000001E-4</v>
      </c>
      <c r="D93" s="19">
        <f>($D$38+$D$46)*C93</f>
        <v>0.72335400000000005</v>
      </c>
    </row>
    <row r="94" spans="1:4">
      <c r="A94" s="106" t="s">
        <v>5</v>
      </c>
      <c r="B94" s="149" t="s">
        <v>100</v>
      </c>
      <c r="C94" s="129">
        <f>'ITEM 5'!C94</f>
        <v>3.3300000000000001E-3</v>
      </c>
      <c r="D94" s="19">
        <f>($D$38+$D$46)*C94</f>
        <v>12.043844099999999</v>
      </c>
    </row>
    <row r="95" spans="1:4">
      <c r="A95" s="106" t="s">
        <v>6</v>
      </c>
      <c r="B95" s="98" t="s">
        <v>97</v>
      </c>
      <c r="C95" s="129">
        <f>'ITEM 5'!C95</f>
        <v>5.9999999999999995E-4</v>
      </c>
      <c r="D95" s="19">
        <f>($D$38+$D$46)*C95</f>
        <v>2.1700619999999997</v>
      </c>
    </row>
    <row r="96" spans="1:4">
      <c r="A96" s="106" t="s">
        <v>24</v>
      </c>
      <c r="B96" s="146" t="s">
        <v>161</v>
      </c>
      <c r="C96" s="129">
        <f>'ITEM 5'!C96</f>
        <v>0</v>
      </c>
      <c r="D96" s="19">
        <f t="shared" ref="D96" si="2">$D$38*C96</f>
        <v>0</v>
      </c>
    </row>
    <row r="97" spans="1:5">
      <c r="A97" s="291" t="s">
        <v>0</v>
      </c>
      <c r="B97" s="292"/>
      <c r="C97" s="86">
        <f>SUM(C91:C96)</f>
        <v>2.7629999999999998E-2</v>
      </c>
      <c r="D97" s="135">
        <f>TRUNC(ROUND(SUM(D91:D96),2),2)</f>
        <v>99.93</v>
      </c>
    </row>
    <row r="99" spans="1:5">
      <c r="A99" s="295" t="s">
        <v>74</v>
      </c>
      <c r="B99" s="295"/>
      <c r="C99" s="295"/>
      <c r="D99" s="295"/>
    </row>
    <row r="100" spans="1:5">
      <c r="A100" s="119" t="s">
        <v>55</v>
      </c>
      <c r="B100" s="296" t="s">
        <v>75</v>
      </c>
      <c r="C100" s="297"/>
      <c r="D100" s="119" t="s">
        <v>17</v>
      </c>
    </row>
    <row r="101" spans="1:5">
      <c r="A101" s="106" t="s">
        <v>2</v>
      </c>
      <c r="B101" s="298" t="s">
        <v>98</v>
      </c>
      <c r="C101" s="299"/>
      <c r="D101" s="150">
        <f>TRUNC(ROUND((((D38+D75+D85)/220)*15),2),2)*0</f>
        <v>0</v>
      </c>
    </row>
    <row r="102" spans="1:5">
      <c r="A102" s="296" t="s">
        <v>45</v>
      </c>
      <c r="B102" s="300"/>
      <c r="C102" s="297"/>
      <c r="D102" s="135">
        <f>TRUNC(ROUND(SUM(D101),2),2)</f>
        <v>0</v>
      </c>
    </row>
    <row r="103" spans="1:5">
      <c r="A103" s="136"/>
      <c r="B103" s="136"/>
      <c r="C103" s="151"/>
      <c r="D103" s="152"/>
    </row>
    <row r="104" spans="1:5">
      <c r="A104" s="301" t="s">
        <v>56</v>
      </c>
      <c r="B104" s="301"/>
      <c r="C104" s="301"/>
      <c r="D104" s="301"/>
    </row>
    <row r="105" spans="1:5">
      <c r="A105" s="133">
        <v>4</v>
      </c>
      <c r="B105" s="291" t="s">
        <v>76</v>
      </c>
      <c r="C105" s="292"/>
      <c r="D105" s="133" t="s">
        <v>57</v>
      </c>
    </row>
    <row r="106" spans="1:5">
      <c r="A106" s="106" t="s">
        <v>54</v>
      </c>
      <c r="B106" s="293" t="s">
        <v>124</v>
      </c>
      <c r="C106" s="294"/>
      <c r="D106" s="92">
        <f>D97</f>
        <v>99.93</v>
      </c>
    </row>
    <row r="107" spans="1:5">
      <c r="A107" s="106" t="s">
        <v>55</v>
      </c>
      <c r="B107" s="293" t="s">
        <v>125</v>
      </c>
      <c r="C107" s="294"/>
      <c r="D107" s="150">
        <f>D102</f>
        <v>0</v>
      </c>
      <c r="E107" s="84"/>
    </row>
    <row r="108" spans="1:5">
      <c r="A108" s="291" t="s">
        <v>0</v>
      </c>
      <c r="B108" s="230"/>
      <c r="C108" s="292"/>
      <c r="D108" s="135">
        <f>TRUNC(ROUND(SUM(D106:D107),2),2)</f>
        <v>99.93</v>
      </c>
      <c r="E108" s="126"/>
    </row>
    <row r="109" spans="1:5">
      <c r="A109" s="114"/>
      <c r="B109" s="110"/>
      <c r="C109" s="137"/>
      <c r="D109" s="153"/>
    </row>
    <row r="110" spans="1:5">
      <c r="A110" s="295" t="s">
        <v>126</v>
      </c>
      <c r="B110" s="295"/>
      <c r="C110" s="295"/>
      <c r="D110" s="295"/>
    </row>
    <row r="111" spans="1:5">
      <c r="A111" s="119">
        <v>5</v>
      </c>
      <c r="B111" s="302" t="s">
        <v>58</v>
      </c>
      <c r="C111" s="303"/>
      <c r="D111" s="119" t="s">
        <v>17</v>
      </c>
    </row>
    <row r="112" spans="1:5">
      <c r="A112" s="106" t="s">
        <v>2</v>
      </c>
      <c r="B112" s="298" t="s">
        <v>59</v>
      </c>
      <c r="C112" s="299"/>
      <c r="D112" s="154">
        <f>UNIFORME!E18</f>
        <v>7.083333333333333</v>
      </c>
    </row>
    <row r="113" spans="1:4">
      <c r="A113" s="106" t="s">
        <v>3</v>
      </c>
      <c r="B113" s="298" t="s">
        <v>77</v>
      </c>
      <c r="C113" s="299"/>
      <c r="D113" s="154">
        <v>0</v>
      </c>
    </row>
    <row r="114" spans="1:4">
      <c r="A114" s="106" t="s">
        <v>4</v>
      </c>
      <c r="B114" s="298" t="s">
        <v>78</v>
      </c>
      <c r="C114" s="299"/>
      <c r="D114" s="154">
        <f>EQUIPAMENTO!E16</f>
        <v>1698.7166666666667</v>
      </c>
    </row>
    <row r="115" spans="1:4">
      <c r="A115" s="106" t="s">
        <v>5</v>
      </c>
      <c r="B115" s="304" t="s">
        <v>26</v>
      </c>
      <c r="C115" s="305"/>
      <c r="D115" s="154">
        <v>0</v>
      </c>
    </row>
    <row r="116" spans="1:4">
      <c r="A116" s="296" t="s">
        <v>45</v>
      </c>
      <c r="B116" s="300"/>
      <c r="C116" s="297"/>
      <c r="D116" s="135">
        <f>TRUNC(ROUND(SUM(D112:D115),2),2)</f>
        <v>1705.8</v>
      </c>
    </row>
    <row r="117" spans="1:4">
      <c r="A117" s="114"/>
      <c r="B117" s="110"/>
      <c r="C117" s="137"/>
      <c r="D117" s="153"/>
    </row>
    <row r="118" spans="1:4">
      <c r="A118" s="295" t="s">
        <v>127</v>
      </c>
      <c r="B118" s="295"/>
      <c r="C118" s="295"/>
      <c r="D118" s="295"/>
    </row>
    <row r="119" spans="1:4">
      <c r="A119" s="119">
        <v>6</v>
      </c>
      <c r="B119" s="155" t="s">
        <v>60</v>
      </c>
      <c r="C119" s="119" t="s">
        <v>29</v>
      </c>
      <c r="D119" s="119" t="s">
        <v>57</v>
      </c>
    </row>
    <row r="120" spans="1:4">
      <c r="A120" s="106" t="s">
        <v>2</v>
      </c>
      <c r="B120" s="156" t="s">
        <v>61</v>
      </c>
      <c r="C120" s="129">
        <f>'12h dia'!C120</f>
        <v>1.9043067438954736E-3</v>
      </c>
      <c r="D120" s="157">
        <f>TRUNC(ROUND($D$135*C120,2),2)</f>
        <v>14.15</v>
      </c>
    </row>
    <row r="121" spans="1:4">
      <c r="A121" s="106" t="s">
        <v>3</v>
      </c>
      <c r="B121" s="120" t="s">
        <v>62</v>
      </c>
      <c r="C121" s="129">
        <f>'12h dia'!C121</f>
        <v>6.6713631828300085E-3</v>
      </c>
      <c r="D121" s="157">
        <f>TRUNC(ROUND(($D$135+D120)*C121,2),2)</f>
        <v>49.67</v>
      </c>
    </row>
    <row r="122" spans="1:4">
      <c r="A122" s="106" t="s">
        <v>4</v>
      </c>
      <c r="B122" s="120" t="s">
        <v>63</v>
      </c>
      <c r="C122" s="90">
        <f>SUM(C123:C125)</f>
        <v>8.6499999999999994E-2</v>
      </c>
      <c r="D122" s="158"/>
    </row>
    <row r="123" spans="1:4">
      <c r="A123" s="106" t="s">
        <v>131</v>
      </c>
      <c r="B123" s="100" t="s">
        <v>128</v>
      </c>
      <c r="C123" s="129">
        <f>'ITEM 5'!C123</f>
        <v>6.4999999999999997E-3</v>
      </c>
      <c r="D123" s="93">
        <f>TRUNC(ROUND(($D$135+$D$120+$D$121)/(100%-$C$122)*C123,2),2)</f>
        <v>53.33</v>
      </c>
    </row>
    <row r="124" spans="1:4">
      <c r="A124" s="106" t="s">
        <v>132</v>
      </c>
      <c r="B124" s="100" t="s">
        <v>129</v>
      </c>
      <c r="C124" s="129">
        <f>'ITEM 5'!C124</f>
        <v>0.03</v>
      </c>
      <c r="D124" s="93">
        <f>TRUNC(ROUND(($D$135+$D$120+$D$121)/(100%-$C$122)*C124,2),2)</f>
        <v>246.12</v>
      </c>
    </row>
    <row r="125" spans="1:4">
      <c r="A125" s="106" t="s">
        <v>133</v>
      </c>
      <c r="B125" s="100" t="s">
        <v>130</v>
      </c>
      <c r="C125" s="129">
        <f>'ITEM 5'!C125</f>
        <v>0.05</v>
      </c>
      <c r="D125" s="93">
        <f>TRUNC(ROUND(($D$135+$D$120+$D$121)/(100%-$C$122)*C125,2),2)</f>
        <v>410.21</v>
      </c>
    </row>
    <row r="126" spans="1:4">
      <c r="A126" s="229" t="s">
        <v>0</v>
      </c>
      <c r="B126" s="230"/>
      <c r="C126" s="312"/>
      <c r="D126" s="135">
        <f>TRUNC(ROUND(SUM(D120:D125),2),2)</f>
        <v>773.48</v>
      </c>
    </row>
    <row r="128" spans="1:4">
      <c r="A128" s="295" t="s">
        <v>64</v>
      </c>
      <c r="B128" s="295"/>
      <c r="C128" s="295"/>
      <c r="D128" s="295"/>
    </row>
    <row r="129" spans="1:4">
      <c r="A129" s="120"/>
      <c r="B129" s="306" t="s">
        <v>65</v>
      </c>
      <c r="C129" s="306"/>
      <c r="D129" s="119" t="s">
        <v>57</v>
      </c>
    </row>
    <row r="130" spans="1:4">
      <c r="A130" s="159" t="s">
        <v>2</v>
      </c>
      <c r="B130" s="307" t="s">
        <v>66</v>
      </c>
      <c r="C130" s="307"/>
      <c r="D130" s="150">
        <f>$D$38</f>
        <v>3003.21</v>
      </c>
    </row>
    <row r="131" spans="1:4">
      <c r="A131" s="159" t="s">
        <v>3</v>
      </c>
      <c r="B131" s="307" t="s">
        <v>67</v>
      </c>
      <c r="C131" s="307"/>
      <c r="D131" s="150">
        <f>$D$75</f>
        <v>2409.02</v>
      </c>
    </row>
    <row r="132" spans="1:4">
      <c r="A132" s="159" t="s">
        <v>4</v>
      </c>
      <c r="B132" s="307" t="s">
        <v>68</v>
      </c>
      <c r="C132" s="307"/>
      <c r="D132" s="150">
        <f>$D$85</f>
        <v>212.67</v>
      </c>
    </row>
    <row r="133" spans="1:4">
      <c r="A133" s="159" t="s">
        <v>5</v>
      </c>
      <c r="B133" s="307" t="s">
        <v>69</v>
      </c>
      <c r="C133" s="307"/>
      <c r="D133" s="150">
        <f>$D$108</f>
        <v>99.93</v>
      </c>
    </row>
    <row r="134" spans="1:4">
      <c r="A134" s="159" t="s">
        <v>70</v>
      </c>
      <c r="B134" s="298" t="s">
        <v>71</v>
      </c>
      <c r="C134" s="299"/>
      <c r="D134" s="150">
        <f>$D$116</f>
        <v>1705.8</v>
      </c>
    </row>
    <row r="135" spans="1:4">
      <c r="A135" s="296" t="s">
        <v>72</v>
      </c>
      <c r="B135" s="300"/>
      <c r="C135" s="297"/>
      <c r="D135" s="163">
        <f>TRUNC(ROUND(SUM(D130:D134),2),2)</f>
        <v>7430.63</v>
      </c>
    </row>
    <row r="136" spans="1:4">
      <c r="A136" s="106" t="s">
        <v>24</v>
      </c>
      <c r="B136" s="298" t="s">
        <v>99</v>
      </c>
      <c r="C136" s="299"/>
      <c r="D136" s="150">
        <f>$D$126</f>
        <v>773.48</v>
      </c>
    </row>
    <row r="137" spans="1:4">
      <c r="A137" s="296" t="s">
        <v>134</v>
      </c>
      <c r="B137" s="300"/>
      <c r="C137" s="297"/>
      <c r="D137" s="164">
        <f>TRUNC(ROUND(D135+D136,2),2)</f>
        <v>8204.11</v>
      </c>
    </row>
    <row r="138" spans="1:4">
      <c r="A138" s="296" t="s">
        <v>157</v>
      </c>
      <c r="B138" s="300"/>
      <c r="C138" s="297"/>
      <c r="D138" s="164">
        <f>D137*2</f>
        <v>16408.22</v>
      </c>
    </row>
    <row r="139" spans="1:4">
      <c r="A139" s="110"/>
      <c r="B139" s="110"/>
      <c r="C139" s="110"/>
      <c r="D139" s="110"/>
    </row>
  </sheetData>
  <mergeCells count="59">
    <mergeCell ref="A29:D29"/>
    <mergeCell ref="A1:D1"/>
    <mergeCell ref="A2:C2"/>
    <mergeCell ref="C4:D4"/>
    <mergeCell ref="C5:D5"/>
    <mergeCell ref="A8:C8"/>
    <mergeCell ref="A14:C14"/>
    <mergeCell ref="A18:C18"/>
    <mergeCell ref="A20:C20"/>
    <mergeCell ref="A21:C21"/>
    <mergeCell ref="A22:C22"/>
    <mergeCell ref="B72:C72"/>
    <mergeCell ref="A38:C38"/>
    <mergeCell ref="A40:D40"/>
    <mergeCell ref="A42:D42"/>
    <mergeCell ref="A46:B46"/>
    <mergeCell ref="A48:D48"/>
    <mergeCell ref="A58:B58"/>
    <mergeCell ref="A60:D60"/>
    <mergeCell ref="A68:C68"/>
    <mergeCell ref="A70:D70"/>
    <mergeCell ref="B71:C71"/>
    <mergeCell ref="B73:C73"/>
    <mergeCell ref="B74:C74"/>
    <mergeCell ref="A75:C75"/>
    <mergeCell ref="A77:D77"/>
    <mergeCell ref="A85:B85"/>
    <mergeCell ref="A87:D87"/>
    <mergeCell ref="A89:D89"/>
    <mergeCell ref="A97:B97"/>
    <mergeCell ref="A99:D99"/>
    <mergeCell ref="B100:C100"/>
    <mergeCell ref="B113:C113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B112:C112"/>
    <mergeCell ref="B133:C13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34:C134"/>
    <mergeCell ref="A135:C135"/>
    <mergeCell ref="B136:C136"/>
    <mergeCell ref="A137:C137"/>
    <mergeCell ref="A138:C13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1" fitToHeight="4" orientation="portrait" r:id="rId1"/>
  <rowBreaks count="2" manualBreakCount="2">
    <brk id="39" max="4" man="1"/>
    <brk id="86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16BA5-ADE9-400E-8EB8-0523E27F37C9}">
  <dimension ref="A1:D139"/>
  <sheetViews>
    <sheetView showGridLines="0" topLeftCell="A40" zoomScaleNormal="100" zoomScaleSheetLayoutView="100" workbookViewId="0">
      <selection activeCell="C53" sqref="C53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22.5703125" style="98" customWidth="1"/>
    <col min="4" max="4" width="15.5703125" style="98" bestFit="1" customWidth="1"/>
    <col min="5" max="16384" width="9.140625" style="98"/>
  </cols>
  <sheetData>
    <row r="1" spans="1:4">
      <c r="A1" s="308"/>
      <c r="B1" s="308"/>
      <c r="C1" s="308"/>
      <c r="D1" s="308"/>
    </row>
    <row r="2" spans="1:4">
      <c r="A2" s="308" t="s">
        <v>102</v>
      </c>
      <c r="B2" s="308"/>
      <c r="C2" s="308"/>
      <c r="D2" s="99"/>
    </row>
    <row r="4" spans="1:4">
      <c r="A4" s="100" t="s">
        <v>103</v>
      </c>
      <c r="B4" s="100" t="s">
        <v>186</v>
      </c>
      <c r="C4" s="309"/>
      <c r="D4" s="309"/>
    </row>
    <row r="5" spans="1:4">
      <c r="A5" s="100" t="s">
        <v>104</v>
      </c>
      <c r="B5" s="102" t="s">
        <v>171</v>
      </c>
      <c r="C5" s="310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1" t="s">
        <v>1</v>
      </c>
      <c r="B8" s="301"/>
      <c r="C8" s="301"/>
    </row>
    <row r="9" spans="1:4">
      <c r="A9" s="106" t="s">
        <v>2</v>
      </c>
      <c r="B9" s="107" t="s">
        <v>105</v>
      </c>
      <c r="C9" s="108">
        <v>45636</v>
      </c>
      <c r="D9" s="109"/>
    </row>
    <row r="10" spans="1:4">
      <c r="A10" s="106" t="s">
        <v>3</v>
      </c>
      <c r="B10" s="107" t="s">
        <v>106</v>
      </c>
      <c r="C10" s="111" t="s">
        <v>144</v>
      </c>
      <c r="D10" s="101"/>
    </row>
    <row r="11" spans="1:4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v>12</v>
      </c>
      <c r="D12" s="101"/>
    </row>
    <row r="13" spans="1:4">
      <c r="A13" s="97"/>
      <c r="B13" s="104"/>
      <c r="C13" s="97"/>
    </row>
    <row r="14" spans="1:4">
      <c r="A14" s="301" t="s">
        <v>7</v>
      </c>
      <c r="B14" s="301"/>
      <c r="C14" s="301"/>
      <c r="D14" s="110"/>
    </row>
    <row r="15" spans="1:4" ht="45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">
        <v>136</v>
      </c>
      <c r="B16" s="111" t="s">
        <v>137</v>
      </c>
      <c r="C16" s="111">
        <v>15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308" t="s">
        <v>110</v>
      </c>
      <c r="B18" s="308"/>
      <c r="C18" s="308"/>
      <c r="D18" s="99"/>
    </row>
    <row r="19" spans="1:4">
      <c r="A19" s="97"/>
      <c r="B19" s="97"/>
      <c r="C19" s="97"/>
      <c r="D19" s="97"/>
    </row>
    <row r="20" spans="1:4">
      <c r="A20" s="295" t="s">
        <v>111</v>
      </c>
      <c r="B20" s="295"/>
      <c r="C20" s="295"/>
      <c r="D20" s="110"/>
    </row>
    <row r="21" spans="1:4">
      <c r="A21" s="311" t="s">
        <v>10</v>
      </c>
      <c r="B21" s="311"/>
      <c r="C21" s="311"/>
      <c r="D21" s="110"/>
    </row>
    <row r="22" spans="1:4">
      <c r="A22" s="229" t="s">
        <v>11</v>
      </c>
      <c r="B22" s="230"/>
      <c r="C22" s="312"/>
      <c r="D22" s="110"/>
    </row>
    <row r="23" spans="1:4" ht="45">
      <c r="A23" s="111">
        <v>1</v>
      </c>
      <c r="B23" s="100" t="s">
        <v>135</v>
      </c>
      <c r="C23" s="111" t="s">
        <v>168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1829.2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45292</v>
      </c>
      <c r="D27" s="117"/>
    </row>
    <row r="28" spans="1:4">
      <c r="A28" s="118"/>
      <c r="B28" s="118"/>
      <c r="C28" s="118"/>
    </row>
    <row r="29" spans="1:4">
      <c r="A29" s="295" t="s">
        <v>120</v>
      </c>
      <c r="B29" s="295"/>
      <c r="C29" s="295"/>
      <c r="D29" s="295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1829.2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548.76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22</v>
      </c>
      <c r="C34" s="123"/>
      <c r="D34" s="96">
        <f>((D31+D32)*58.33%*20%)*0</f>
        <v>0</v>
      </c>
    </row>
    <row r="35" spans="1:4">
      <c r="A35" s="106" t="s">
        <v>6</v>
      </c>
      <c r="B35" s="120" t="s">
        <v>23</v>
      </c>
      <c r="C35" s="123"/>
      <c r="D35" s="96">
        <f>((D31+D32)*8.33%*1.2)*0</f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20" t="s">
        <v>167</v>
      </c>
      <c r="C37" s="122">
        <v>0</v>
      </c>
      <c r="D37" s="96">
        <f>D31*C37</f>
        <v>0</v>
      </c>
    </row>
    <row r="38" spans="1:4">
      <c r="A38" s="313" t="s">
        <v>27</v>
      </c>
      <c r="B38" s="300"/>
      <c r="C38" s="314"/>
      <c r="D38" s="125">
        <f>TRUNC(ROUND(SUM(D31:D37),2),2)</f>
        <v>2377.96</v>
      </c>
    </row>
    <row r="39" spans="1:4" s="113" customFormat="1" ht="13.5">
      <c r="A39" s="112"/>
      <c r="B39" s="112"/>
      <c r="C39" s="112"/>
      <c r="D39" s="112"/>
    </row>
    <row r="40" spans="1:4">
      <c r="A40" s="308" t="s">
        <v>143</v>
      </c>
      <c r="B40" s="308"/>
      <c r="C40" s="308"/>
      <c r="D40" s="308"/>
    </row>
    <row r="41" spans="1:4">
      <c r="A41" s="114"/>
      <c r="B41" s="114"/>
      <c r="C41" s="114"/>
      <c r="D41" s="114"/>
    </row>
    <row r="42" spans="1:4">
      <c r="A42" s="295" t="s">
        <v>116</v>
      </c>
      <c r="B42" s="295"/>
      <c r="C42" s="295"/>
      <c r="D42" s="295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v>8.3299999999999999E-2</v>
      </c>
      <c r="D44" s="91">
        <f>TRUNC(ROUND($D$38*C44,2),2)</f>
        <v>198.08</v>
      </c>
    </row>
    <row r="45" spans="1:4">
      <c r="A45" s="111" t="s">
        <v>3</v>
      </c>
      <c r="B45" s="130" t="s">
        <v>31</v>
      </c>
      <c r="C45" s="175">
        <v>0.121</v>
      </c>
      <c r="D45" s="91">
        <f>TRUNC(ROUND($D$38*C45,2),2)</f>
        <v>287.73</v>
      </c>
    </row>
    <row r="46" spans="1:4">
      <c r="A46" s="232" t="s">
        <v>0</v>
      </c>
      <c r="B46" s="232"/>
      <c r="C46" s="131">
        <f>SUM(C44:C45)</f>
        <v>0.20429999999999998</v>
      </c>
      <c r="D46" s="132">
        <f>TRUNC(ROUND(SUM(D44:D45),2),2)</f>
        <v>485.81</v>
      </c>
    </row>
    <row r="47" spans="1:4" ht="16.5" customHeight="1">
      <c r="A47" s="105"/>
      <c r="B47" s="105"/>
      <c r="C47" s="105"/>
      <c r="D47" s="105"/>
    </row>
    <row r="48" spans="1:4" ht="23.25" customHeight="1">
      <c r="A48" s="308" t="s">
        <v>121</v>
      </c>
      <c r="B48" s="308"/>
      <c r="C48" s="308"/>
      <c r="D48" s="308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88">
        <v>0.2</v>
      </c>
      <c r="D50" s="134">
        <f>TRUNC(ROUND(($D$38+$D$46)*C50,2),2)</f>
        <v>572.75</v>
      </c>
    </row>
    <row r="51" spans="1:4">
      <c r="A51" s="106" t="s">
        <v>3</v>
      </c>
      <c r="B51" s="123" t="s">
        <v>35</v>
      </c>
      <c r="C51" s="88">
        <v>2.5000000000000001E-2</v>
      </c>
      <c r="D51" s="134">
        <f>TRUNC(ROUND(($D$38+$D$46)*C51,2),2)</f>
        <v>71.59</v>
      </c>
    </row>
    <row r="52" spans="1:4">
      <c r="A52" s="106" t="s">
        <v>4</v>
      </c>
      <c r="B52" s="120" t="s">
        <v>80</v>
      </c>
      <c r="C52" s="88">
        <v>1.6500000000000001E-2</v>
      </c>
      <c r="D52" s="134">
        <f t="shared" ref="D52:D57" si="0">TRUNC(ROUND(($D$38+$D$46)*C52,2),2)</f>
        <v>47.25</v>
      </c>
    </row>
    <row r="53" spans="1:4">
      <c r="A53" s="106" t="s">
        <v>5</v>
      </c>
      <c r="B53" s="123" t="s">
        <v>36</v>
      </c>
      <c r="C53" s="88">
        <v>1.4999999999999999E-2</v>
      </c>
      <c r="D53" s="134">
        <f t="shared" si="0"/>
        <v>42.96</v>
      </c>
    </row>
    <row r="54" spans="1:4">
      <c r="A54" s="106" t="s">
        <v>6</v>
      </c>
      <c r="B54" s="123" t="s">
        <v>37</v>
      </c>
      <c r="C54" s="88">
        <v>0.01</v>
      </c>
      <c r="D54" s="134">
        <f t="shared" si="0"/>
        <v>28.64</v>
      </c>
    </row>
    <row r="55" spans="1:4">
      <c r="A55" s="106" t="s">
        <v>24</v>
      </c>
      <c r="B55" s="123" t="s">
        <v>38</v>
      </c>
      <c r="C55" s="88">
        <v>6.0000000000000001E-3</v>
      </c>
      <c r="D55" s="134">
        <f t="shared" si="0"/>
        <v>17.18</v>
      </c>
    </row>
    <row r="56" spans="1:4">
      <c r="A56" s="106" t="s">
        <v>25</v>
      </c>
      <c r="B56" s="123" t="s">
        <v>39</v>
      </c>
      <c r="C56" s="88">
        <v>2E-3</v>
      </c>
      <c r="D56" s="134">
        <f t="shared" si="0"/>
        <v>5.73</v>
      </c>
    </row>
    <row r="57" spans="1:4">
      <c r="A57" s="106" t="s">
        <v>40</v>
      </c>
      <c r="B57" s="123" t="s">
        <v>41</v>
      </c>
      <c r="C57" s="88">
        <v>0.08</v>
      </c>
      <c r="D57" s="134">
        <f t="shared" si="0"/>
        <v>229.1</v>
      </c>
    </row>
    <row r="58" spans="1:4">
      <c r="A58" s="291" t="s">
        <v>42</v>
      </c>
      <c r="B58" s="292"/>
      <c r="C58" s="86">
        <f>SUM(C50:C57)</f>
        <v>0.35450000000000004</v>
      </c>
      <c r="D58" s="135">
        <f>TRUNC(ROUND(SUM(D50:D57),2),2)</f>
        <v>1015.2</v>
      </c>
    </row>
    <row r="59" spans="1:4">
      <c r="A59" s="136"/>
      <c r="B59" s="136"/>
      <c r="C59" s="137"/>
      <c r="D59" s="138"/>
    </row>
    <row r="60" spans="1:4">
      <c r="A60" s="295" t="s">
        <v>122</v>
      </c>
      <c r="B60" s="295"/>
      <c r="C60" s="295"/>
      <c r="D60" s="295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4.3</v>
      </c>
      <c r="D62" s="93">
        <f>(C62*2*15)-(6%*D31)</f>
        <v>19.248000000000005</v>
      </c>
    </row>
    <row r="63" spans="1:4">
      <c r="A63" s="106" t="s">
        <v>3</v>
      </c>
      <c r="B63" s="123" t="s">
        <v>82</v>
      </c>
      <c r="C63" s="92">
        <v>36.08</v>
      </c>
      <c r="D63" s="94">
        <f>(C63*15*0.8)</f>
        <v>432.96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18.07</v>
      </c>
      <c r="D65" s="94">
        <f>C65</f>
        <v>18.07</v>
      </c>
    </row>
    <row r="66" spans="1:4">
      <c r="A66" s="106" t="s">
        <v>6</v>
      </c>
      <c r="B66" s="123" t="s">
        <v>119</v>
      </c>
      <c r="C66" s="95">
        <v>29.66</v>
      </c>
      <c r="D66" s="94">
        <f>C66</f>
        <v>29.66</v>
      </c>
    </row>
    <row r="67" spans="1:4">
      <c r="A67" s="106" t="s">
        <v>24</v>
      </c>
      <c r="B67" s="123" t="s">
        <v>117</v>
      </c>
      <c r="C67" s="95">
        <f>16.73*0.8</f>
        <v>13.384</v>
      </c>
      <c r="D67" s="94">
        <f>C67</f>
        <v>13.384</v>
      </c>
    </row>
    <row r="68" spans="1:4">
      <c r="A68" s="296" t="s">
        <v>45</v>
      </c>
      <c r="B68" s="300"/>
      <c r="C68" s="297"/>
      <c r="D68" s="135">
        <f>TRUNC(ROUND(SUM(D62:D67),2),2)</f>
        <v>513.32000000000005</v>
      </c>
    </row>
    <row r="69" spans="1:4">
      <c r="A69" s="105"/>
      <c r="B69" s="105"/>
      <c r="C69" s="105"/>
      <c r="D69" s="105"/>
    </row>
    <row r="70" spans="1:4">
      <c r="A70" s="308" t="s">
        <v>46</v>
      </c>
      <c r="B70" s="308"/>
      <c r="C70" s="308"/>
      <c r="D70" s="308"/>
    </row>
    <row r="71" spans="1:4">
      <c r="A71" s="119">
        <v>2</v>
      </c>
      <c r="B71" s="296" t="s">
        <v>47</v>
      </c>
      <c r="C71" s="297"/>
      <c r="D71" s="119" t="s">
        <v>17</v>
      </c>
    </row>
    <row r="72" spans="1:4">
      <c r="A72" s="106" t="s">
        <v>28</v>
      </c>
      <c r="B72" s="298" t="str">
        <f>B43</f>
        <v>13º (décimo terceiro) Salário, Férias e Adicional de Férias</v>
      </c>
      <c r="C72" s="299"/>
      <c r="D72" s="93">
        <f>D46</f>
        <v>485.81</v>
      </c>
    </row>
    <row r="73" spans="1:4">
      <c r="A73" s="106" t="s">
        <v>32</v>
      </c>
      <c r="B73" s="298" t="str">
        <f>B49</f>
        <v>GPS, FGTS e outras contribuições</v>
      </c>
      <c r="C73" s="299"/>
      <c r="D73" s="93">
        <f>D58</f>
        <v>1015.2</v>
      </c>
    </row>
    <row r="74" spans="1:4">
      <c r="A74" s="106" t="s">
        <v>43</v>
      </c>
      <c r="B74" s="298" t="str">
        <f>B61</f>
        <v xml:space="preserve">Benefícios Mensais e Diários </v>
      </c>
      <c r="C74" s="299"/>
      <c r="D74" s="93">
        <f>D68</f>
        <v>513.32000000000005</v>
      </c>
    </row>
    <row r="75" spans="1:4">
      <c r="A75" s="296" t="s">
        <v>45</v>
      </c>
      <c r="B75" s="300"/>
      <c r="C75" s="297"/>
      <c r="D75" s="135">
        <f>TRUNC(ROUND(SUM(D72:D74),2),2)</f>
        <v>2014.33</v>
      </c>
    </row>
    <row r="76" spans="1:4">
      <c r="A76" s="105"/>
      <c r="B76" s="141"/>
      <c r="C76" s="141"/>
      <c r="D76" s="142"/>
    </row>
    <row r="77" spans="1:4">
      <c r="A77" s="301" t="s">
        <v>68</v>
      </c>
      <c r="B77" s="301"/>
      <c r="C77" s="301"/>
      <c r="D77" s="301"/>
    </row>
    <row r="78" spans="1:4">
      <c r="A78" s="133">
        <v>3</v>
      </c>
      <c r="B78" s="133" t="s">
        <v>48</v>
      </c>
      <c r="C78" s="133" t="s">
        <v>29</v>
      </c>
      <c r="D78" s="133" t="s">
        <v>30</v>
      </c>
    </row>
    <row r="79" spans="1:4">
      <c r="A79" s="106" t="s">
        <v>2</v>
      </c>
      <c r="B79" s="143" t="s">
        <v>49</v>
      </c>
      <c r="C79" s="85">
        <v>4.1999999999999997E-3</v>
      </c>
      <c r="D79" s="19">
        <f>$D$38*C79</f>
        <v>9.9874320000000001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0.79899456000000002</v>
      </c>
    </row>
    <row r="81" spans="1:4" ht="30">
      <c r="A81" s="106" t="s">
        <v>4</v>
      </c>
      <c r="B81" s="145" t="s">
        <v>163</v>
      </c>
      <c r="C81" s="85">
        <v>0.02</v>
      </c>
      <c r="D81" s="19">
        <f t="shared" si="1"/>
        <v>47.559200000000004</v>
      </c>
    </row>
    <row r="82" spans="1:4">
      <c r="A82" s="106" t="s">
        <v>5</v>
      </c>
      <c r="B82" s="123" t="s">
        <v>52</v>
      </c>
      <c r="C82" s="85">
        <v>1.9400000000000001E-2</v>
      </c>
      <c r="D82" s="19">
        <f t="shared" si="1"/>
        <v>46.132424</v>
      </c>
    </row>
    <row r="83" spans="1:4" ht="30">
      <c r="A83" s="106" t="s">
        <v>6</v>
      </c>
      <c r="B83" s="140" t="s">
        <v>101</v>
      </c>
      <c r="C83" s="85">
        <f>C82*C58</f>
        <v>6.8773000000000011E-3</v>
      </c>
      <c r="D83" s="19">
        <f t="shared" si="1"/>
        <v>16.353944308000003</v>
      </c>
    </row>
    <row r="84" spans="1:4">
      <c r="A84" s="106" t="s">
        <v>24</v>
      </c>
      <c r="B84" s="146" t="s">
        <v>73</v>
      </c>
      <c r="C84" s="85">
        <v>0.02</v>
      </c>
      <c r="D84" s="19">
        <f t="shared" si="1"/>
        <v>47.559200000000004</v>
      </c>
    </row>
    <row r="85" spans="1:4">
      <c r="A85" s="291" t="s">
        <v>42</v>
      </c>
      <c r="B85" s="292"/>
      <c r="C85" s="86">
        <f>SUM(C79:C84)</f>
        <v>7.081330000000001E-2</v>
      </c>
      <c r="D85" s="135">
        <f>TRUNC(ROUND(SUM(D79:D84),2),2)</f>
        <v>168.39</v>
      </c>
    </row>
    <row r="87" spans="1:4">
      <c r="A87" s="295" t="s">
        <v>123</v>
      </c>
      <c r="B87" s="295"/>
      <c r="C87" s="295"/>
      <c r="D87" s="295"/>
    </row>
    <row r="88" spans="1:4">
      <c r="A88" s="136"/>
      <c r="B88" s="136"/>
      <c r="C88" s="136"/>
      <c r="D88" s="136"/>
    </row>
    <row r="89" spans="1:4">
      <c r="A89" s="295" t="s">
        <v>53</v>
      </c>
      <c r="B89" s="295"/>
      <c r="C89" s="295"/>
      <c r="D89" s="295"/>
    </row>
    <row r="90" spans="1:4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4">
      <c r="A91" s="106" t="s">
        <v>2</v>
      </c>
      <c r="B91" s="143" t="s">
        <v>94</v>
      </c>
      <c r="C91" s="87">
        <v>1.6199999999999999E-2</v>
      </c>
      <c r="D91" s="19">
        <f>($D$38+D46)*C91</f>
        <v>46.393073999999999</v>
      </c>
    </row>
    <row r="92" spans="1:4">
      <c r="A92" s="106" t="s">
        <v>3</v>
      </c>
      <c r="B92" s="147" t="s">
        <v>95</v>
      </c>
      <c r="C92" s="85">
        <v>7.3000000000000001E-3</v>
      </c>
      <c r="D92" s="19">
        <f>($D$38+$D$46)*C92</f>
        <v>20.905521</v>
      </c>
    </row>
    <row r="93" spans="1:4">
      <c r="A93" s="106" t="s">
        <v>4</v>
      </c>
      <c r="B93" s="148" t="s">
        <v>96</v>
      </c>
      <c r="C93" s="87">
        <v>2.0000000000000001E-4</v>
      </c>
      <c r="D93" s="19">
        <f>($D$38+$D$46)*C93</f>
        <v>0.57275399999999999</v>
      </c>
    </row>
    <row r="94" spans="1:4">
      <c r="A94" s="106" t="s">
        <v>5</v>
      </c>
      <c r="B94" s="149" t="s">
        <v>100</v>
      </c>
      <c r="C94" s="87">
        <v>3.3300000000000001E-3</v>
      </c>
      <c r="D94" s="19">
        <f>($D$38+$D$46)*C94</f>
        <v>9.5363541000000005</v>
      </c>
    </row>
    <row r="95" spans="1:4">
      <c r="A95" s="106" t="s">
        <v>6</v>
      </c>
      <c r="B95" s="98" t="s">
        <v>97</v>
      </c>
      <c r="C95" s="87">
        <v>5.9999999999999995E-4</v>
      </c>
      <c r="D95" s="19">
        <f>($D$38+$D$46)*C95</f>
        <v>1.7182619999999997</v>
      </c>
    </row>
    <row r="96" spans="1:4">
      <c r="A96" s="106" t="s">
        <v>24</v>
      </c>
      <c r="B96" s="146" t="s">
        <v>161</v>
      </c>
      <c r="C96" s="88">
        <v>0</v>
      </c>
      <c r="D96" s="19">
        <f t="shared" ref="D96" si="2">$D$38*C96</f>
        <v>0</v>
      </c>
    </row>
    <row r="97" spans="1:4">
      <c r="A97" s="291" t="s">
        <v>0</v>
      </c>
      <c r="B97" s="292"/>
      <c r="C97" s="86">
        <f>SUM(C91:C96)</f>
        <v>2.7629999999999998E-2</v>
      </c>
      <c r="D97" s="135">
        <f>TRUNC(ROUND(SUM(D91:D96),2),2)</f>
        <v>79.13</v>
      </c>
    </row>
    <row r="99" spans="1:4">
      <c r="A99" s="295" t="s">
        <v>74</v>
      </c>
      <c r="B99" s="295"/>
      <c r="C99" s="295"/>
      <c r="D99" s="295"/>
    </row>
    <row r="100" spans="1:4">
      <c r="A100" s="119" t="s">
        <v>55</v>
      </c>
      <c r="B100" s="296" t="s">
        <v>75</v>
      </c>
      <c r="C100" s="297"/>
      <c r="D100" s="119" t="s">
        <v>17</v>
      </c>
    </row>
    <row r="101" spans="1:4">
      <c r="A101" s="106" t="s">
        <v>2</v>
      </c>
      <c r="B101" s="298" t="s">
        <v>98</v>
      </c>
      <c r="C101" s="299"/>
      <c r="D101" s="150">
        <f>TRUNC(ROUND((((D38+D75+D85)/220)*15),2),2)*0</f>
        <v>0</v>
      </c>
    </row>
    <row r="102" spans="1:4">
      <c r="A102" s="296" t="s">
        <v>45</v>
      </c>
      <c r="B102" s="300"/>
      <c r="C102" s="297"/>
      <c r="D102" s="135">
        <f>TRUNC(ROUND(SUM(D101),2),2)</f>
        <v>0</v>
      </c>
    </row>
    <row r="103" spans="1:4">
      <c r="A103" s="136"/>
      <c r="B103" s="136"/>
      <c r="C103" s="151"/>
      <c r="D103" s="152"/>
    </row>
    <row r="104" spans="1:4">
      <c r="A104" s="301" t="s">
        <v>56</v>
      </c>
      <c r="B104" s="301"/>
      <c r="C104" s="301"/>
      <c r="D104" s="301"/>
    </row>
    <row r="105" spans="1:4">
      <c r="A105" s="133">
        <v>4</v>
      </c>
      <c r="B105" s="291" t="s">
        <v>76</v>
      </c>
      <c r="C105" s="292"/>
      <c r="D105" s="133" t="s">
        <v>57</v>
      </c>
    </row>
    <row r="106" spans="1:4">
      <c r="A106" s="106" t="s">
        <v>54</v>
      </c>
      <c r="B106" s="293" t="s">
        <v>124</v>
      </c>
      <c r="C106" s="294"/>
      <c r="D106" s="92">
        <f>D97</f>
        <v>79.13</v>
      </c>
    </row>
    <row r="107" spans="1:4">
      <c r="A107" s="106" t="s">
        <v>55</v>
      </c>
      <c r="B107" s="293" t="s">
        <v>125</v>
      </c>
      <c r="C107" s="294"/>
      <c r="D107" s="150">
        <f>D102</f>
        <v>0</v>
      </c>
    </row>
    <row r="108" spans="1:4">
      <c r="A108" s="291" t="s">
        <v>0</v>
      </c>
      <c r="B108" s="230"/>
      <c r="C108" s="292"/>
      <c r="D108" s="135">
        <f>TRUNC(ROUND(SUM(D106:D107),2),2)</f>
        <v>79.13</v>
      </c>
    </row>
    <row r="109" spans="1:4">
      <c r="A109" s="114"/>
      <c r="B109" s="110"/>
      <c r="C109" s="137"/>
      <c r="D109" s="153"/>
    </row>
    <row r="110" spans="1:4">
      <c r="A110" s="295" t="s">
        <v>126</v>
      </c>
      <c r="B110" s="295"/>
      <c r="C110" s="295"/>
      <c r="D110" s="295"/>
    </row>
    <row r="111" spans="1:4">
      <c r="A111" s="119">
        <v>5</v>
      </c>
      <c r="B111" s="302" t="s">
        <v>58</v>
      </c>
      <c r="C111" s="303"/>
      <c r="D111" s="119" t="s">
        <v>17</v>
      </c>
    </row>
    <row r="112" spans="1:4">
      <c r="A112" s="106" t="s">
        <v>2</v>
      </c>
      <c r="B112" s="298" t="s">
        <v>59</v>
      </c>
      <c r="C112" s="299"/>
      <c r="D112" s="154">
        <f>UNIFORME!E18</f>
        <v>7.083333333333333</v>
      </c>
    </row>
    <row r="113" spans="1:4">
      <c r="A113" s="106" t="s">
        <v>3</v>
      </c>
      <c r="B113" s="298" t="s">
        <v>77</v>
      </c>
      <c r="C113" s="299"/>
      <c r="D113" s="154">
        <v>0</v>
      </c>
    </row>
    <row r="114" spans="1:4">
      <c r="A114" s="106" t="s">
        <v>4</v>
      </c>
      <c r="B114" s="298" t="s">
        <v>78</v>
      </c>
      <c r="C114" s="299"/>
      <c r="D114" s="154">
        <f>EQUIPAMENTO!E16</f>
        <v>1698.7166666666667</v>
      </c>
    </row>
    <row r="115" spans="1:4">
      <c r="A115" s="106" t="s">
        <v>5</v>
      </c>
      <c r="B115" s="304" t="s">
        <v>26</v>
      </c>
      <c r="C115" s="305"/>
      <c r="D115" s="154">
        <v>0</v>
      </c>
    </row>
    <row r="116" spans="1:4">
      <c r="A116" s="296" t="s">
        <v>45</v>
      </c>
      <c r="B116" s="300"/>
      <c r="C116" s="297"/>
      <c r="D116" s="135">
        <f>TRUNC(ROUND(SUM(D112:D115),2),2)</f>
        <v>1705.8</v>
      </c>
    </row>
    <row r="117" spans="1:4">
      <c r="A117" s="114"/>
      <c r="B117" s="110"/>
      <c r="C117" s="137"/>
      <c r="D117" s="153"/>
    </row>
    <row r="118" spans="1:4">
      <c r="A118" s="295" t="s">
        <v>127</v>
      </c>
      <c r="B118" s="295"/>
      <c r="C118" s="295"/>
      <c r="D118" s="295"/>
    </row>
    <row r="119" spans="1:4">
      <c r="A119" s="119">
        <v>6</v>
      </c>
      <c r="B119" s="155" t="s">
        <v>60</v>
      </c>
      <c r="C119" s="119" t="s">
        <v>29</v>
      </c>
      <c r="D119" s="119" t="s">
        <v>57</v>
      </c>
    </row>
    <row r="120" spans="1:4">
      <c r="A120" s="106" t="s">
        <v>2</v>
      </c>
      <c r="B120" s="156" t="s">
        <v>61</v>
      </c>
      <c r="C120" s="89">
        <f>'12h dia'!C120</f>
        <v>1.9043067438954736E-3</v>
      </c>
      <c r="D120" s="157">
        <f>TRUNC(ROUND($D$135*C120,2),2)</f>
        <v>12.08</v>
      </c>
    </row>
    <row r="121" spans="1:4">
      <c r="A121" s="106" t="s">
        <v>3</v>
      </c>
      <c r="B121" s="120" t="s">
        <v>62</v>
      </c>
      <c r="C121" s="89">
        <f>'12h dia'!C121</f>
        <v>6.6713631828300085E-3</v>
      </c>
      <c r="D121" s="157">
        <f>TRUNC(ROUND(($D$135+D120)*C121,2),2)</f>
        <v>42.41</v>
      </c>
    </row>
    <row r="122" spans="1:4">
      <c r="A122" s="106" t="s">
        <v>4</v>
      </c>
      <c r="B122" s="120" t="s">
        <v>63</v>
      </c>
      <c r="C122" s="90">
        <f>SUM(C123:C125)</f>
        <v>8.6499999999999994E-2</v>
      </c>
      <c r="D122" s="158"/>
    </row>
    <row r="123" spans="1:4">
      <c r="A123" s="106" t="s">
        <v>131</v>
      </c>
      <c r="B123" s="100" t="s">
        <v>128</v>
      </c>
      <c r="C123" s="89">
        <v>6.4999999999999997E-3</v>
      </c>
      <c r="D123" s="93">
        <f>TRUNC(ROUND(($D$135+$D$120+$D$121)/(100%-$C$122)*C123,2),2)</f>
        <v>45.54</v>
      </c>
    </row>
    <row r="124" spans="1:4">
      <c r="A124" s="106" t="s">
        <v>132</v>
      </c>
      <c r="B124" s="100" t="s">
        <v>129</v>
      </c>
      <c r="C124" s="89">
        <v>0.03</v>
      </c>
      <c r="D124" s="93">
        <f>TRUNC(ROUND(($D$135+$D$120+$D$121)/(100%-$C$122)*C124,2),2)</f>
        <v>210.18</v>
      </c>
    </row>
    <row r="125" spans="1:4">
      <c r="A125" s="106" t="s">
        <v>133</v>
      </c>
      <c r="B125" s="100" t="s">
        <v>130</v>
      </c>
      <c r="C125" s="89">
        <v>0.05</v>
      </c>
      <c r="D125" s="93">
        <f>TRUNC(ROUND(($D$135+$D$120+$D$121)/(100%-$C$122)*C125,2),2)</f>
        <v>350.31</v>
      </c>
    </row>
    <row r="126" spans="1:4">
      <c r="A126" s="229" t="s">
        <v>0</v>
      </c>
      <c r="B126" s="230"/>
      <c r="C126" s="312"/>
      <c r="D126" s="135">
        <f>TRUNC(ROUND(SUM(D120:D125),2),2)</f>
        <v>660.52</v>
      </c>
    </row>
    <row r="128" spans="1:4">
      <c r="A128" s="295" t="s">
        <v>64</v>
      </c>
      <c r="B128" s="295"/>
      <c r="C128" s="295"/>
      <c r="D128" s="295"/>
    </row>
    <row r="129" spans="1:4">
      <c r="A129" s="120"/>
      <c r="B129" s="306" t="s">
        <v>65</v>
      </c>
      <c r="C129" s="306"/>
      <c r="D129" s="119" t="s">
        <v>57</v>
      </c>
    </row>
    <row r="130" spans="1:4">
      <c r="A130" s="159" t="s">
        <v>2</v>
      </c>
      <c r="B130" s="307" t="s">
        <v>66</v>
      </c>
      <c r="C130" s="307"/>
      <c r="D130" s="160">
        <f>$D$38</f>
        <v>2377.96</v>
      </c>
    </row>
    <row r="131" spans="1:4">
      <c r="A131" s="159" t="s">
        <v>3</v>
      </c>
      <c r="B131" s="307" t="s">
        <v>67</v>
      </c>
      <c r="C131" s="307"/>
      <c r="D131" s="160">
        <f>$D$75</f>
        <v>2014.33</v>
      </c>
    </row>
    <row r="132" spans="1:4">
      <c r="A132" s="159" t="s">
        <v>4</v>
      </c>
      <c r="B132" s="307" t="s">
        <v>68</v>
      </c>
      <c r="C132" s="307"/>
      <c r="D132" s="160">
        <f>$D$85</f>
        <v>168.39</v>
      </c>
    </row>
    <row r="133" spans="1:4">
      <c r="A133" s="159" t="s">
        <v>5</v>
      </c>
      <c r="B133" s="307" t="s">
        <v>69</v>
      </c>
      <c r="C133" s="307"/>
      <c r="D133" s="160">
        <f>$D$108</f>
        <v>79.13</v>
      </c>
    </row>
    <row r="134" spans="1:4">
      <c r="A134" s="159" t="s">
        <v>70</v>
      </c>
      <c r="B134" s="298" t="s">
        <v>71</v>
      </c>
      <c r="C134" s="299"/>
      <c r="D134" s="160">
        <f>$D$116</f>
        <v>1705.8</v>
      </c>
    </row>
    <row r="135" spans="1:4">
      <c r="A135" s="296" t="s">
        <v>72</v>
      </c>
      <c r="B135" s="300"/>
      <c r="C135" s="297"/>
      <c r="D135" s="161">
        <f>TRUNC(ROUND(SUM(D130:D134),2),2)</f>
        <v>6345.61</v>
      </c>
    </row>
    <row r="136" spans="1:4">
      <c r="A136" s="106" t="s">
        <v>24</v>
      </c>
      <c r="B136" s="298" t="s">
        <v>99</v>
      </c>
      <c r="C136" s="299"/>
      <c r="D136" s="160">
        <f>$D$126</f>
        <v>660.52</v>
      </c>
    </row>
    <row r="137" spans="1:4">
      <c r="A137" s="296" t="s">
        <v>134</v>
      </c>
      <c r="B137" s="300"/>
      <c r="C137" s="297"/>
      <c r="D137" s="161">
        <f>TRUNC(ROUND(D135+D136,2),2)</f>
        <v>7006.13</v>
      </c>
    </row>
    <row r="138" spans="1:4">
      <c r="A138" s="296" t="s">
        <v>157</v>
      </c>
      <c r="B138" s="300"/>
      <c r="C138" s="297"/>
      <c r="D138" s="161">
        <f>D137*2</f>
        <v>14012.26</v>
      </c>
    </row>
    <row r="139" spans="1:4">
      <c r="A139" s="110"/>
      <c r="B139" s="110"/>
      <c r="C139" s="110"/>
      <c r="D139" s="110"/>
    </row>
  </sheetData>
  <mergeCells count="59">
    <mergeCell ref="A29:D29"/>
    <mergeCell ref="A1:D1"/>
    <mergeCell ref="A2:C2"/>
    <mergeCell ref="C4:D4"/>
    <mergeCell ref="C5:D5"/>
    <mergeCell ref="A8:C8"/>
    <mergeCell ref="A14:C14"/>
    <mergeCell ref="A18:C18"/>
    <mergeCell ref="A20:C20"/>
    <mergeCell ref="A21:C21"/>
    <mergeCell ref="A22:C22"/>
    <mergeCell ref="B73:C73"/>
    <mergeCell ref="A38:C38"/>
    <mergeCell ref="A40:D40"/>
    <mergeCell ref="A42:D42"/>
    <mergeCell ref="A46:B46"/>
    <mergeCell ref="A48:D48"/>
    <mergeCell ref="A58:B58"/>
    <mergeCell ref="A60:D60"/>
    <mergeCell ref="A68:C68"/>
    <mergeCell ref="A70:D70"/>
    <mergeCell ref="B71:C71"/>
    <mergeCell ref="B72:C72"/>
    <mergeCell ref="A104:D104"/>
    <mergeCell ref="B74:C74"/>
    <mergeCell ref="A75:C75"/>
    <mergeCell ref="A77:D77"/>
    <mergeCell ref="A85:B85"/>
    <mergeCell ref="A87:D87"/>
    <mergeCell ref="A89:D89"/>
    <mergeCell ref="A97:B97"/>
    <mergeCell ref="A99:D99"/>
    <mergeCell ref="B100:C100"/>
    <mergeCell ref="B101:C101"/>
    <mergeCell ref="A102:C102"/>
    <mergeCell ref="A118:D118"/>
    <mergeCell ref="B105:C105"/>
    <mergeCell ref="B106:C106"/>
    <mergeCell ref="B107:C107"/>
    <mergeCell ref="A108:C108"/>
    <mergeCell ref="A110:D110"/>
    <mergeCell ref="B111:C111"/>
    <mergeCell ref="B112:C112"/>
    <mergeCell ref="B113:C113"/>
    <mergeCell ref="B114:C114"/>
    <mergeCell ref="B115:C115"/>
    <mergeCell ref="A116:C116"/>
    <mergeCell ref="A138:C138"/>
    <mergeCell ref="A126:C126"/>
    <mergeCell ref="A128:D128"/>
    <mergeCell ref="B129:C129"/>
    <mergeCell ref="B130:C130"/>
    <mergeCell ref="B131:C131"/>
    <mergeCell ref="B132:C132"/>
    <mergeCell ref="B133:C133"/>
    <mergeCell ref="B134:C134"/>
    <mergeCell ref="A135:C135"/>
    <mergeCell ref="B136:C136"/>
    <mergeCell ref="A137:C137"/>
  </mergeCells>
  <printOptions horizontalCentered="1"/>
  <pageMargins left="0.31496062992125984" right="0.31496062992125984" top="1.3779527559055118" bottom="1.3779527559055118" header="0.31496062992125984" footer="0.11811023622047245"/>
  <pageSetup paperSize="9" scale="83" fitToHeight="4" orientation="portrait" r:id="rId1"/>
  <rowBreaks count="1" manualBreakCount="1">
    <brk id="47" max="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181A8-2D1E-4191-A906-01444BAD5160}">
  <dimension ref="A1:E139"/>
  <sheetViews>
    <sheetView showGridLines="0" topLeftCell="A49" zoomScaleNormal="100" zoomScaleSheetLayoutView="100" workbookViewId="0">
      <selection activeCell="C53" sqref="C53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13.42578125" style="98" customWidth="1"/>
    <col min="4" max="4" width="17.42578125" style="98" customWidth="1"/>
    <col min="5" max="16384" width="9.140625" style="98"/>
  </cols>
  <sheetData>
    <row r="1" spans="1:4">
      <c r="A1" s="308"/>
      <c r="B1" s="308"/>
      <c r="C1" s="308"/>
      <c r="D1" s="308"/>
    </row>
    <row r="2" spans="1:4">
      <c r="A2" s="308" t="s">
        <v>102</v>
      </c>
      <c r="B2" s="308"/>
      <c r="C2" s="308"/>
      <c r="D2" s="99"/>
    </row>
    <row r="4" spans="1:4">
      <c r="A4" s="100" t="s">
        <v>103</v>
      </c>
      <c r="B4" s="100" t="s">
        <v>186</v>
      </c>
      <c r="C4" s="315"/>
      <c r="D4" s="309"/>
    </row>
    <row r="5" spans="1:4">
      <c r="A5" s="100" t="s">
        <v>104</v>
      </c>
      <c r="B5" s="100" t="s">
        <v>171</v>
      </c>
      <c r="C5" s="316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1" t="s">
        <v>1</v>
      </c>
      <c r="B8" s="301"/>
      <c r="C8" s="301"/>
    </row>
    <row r="9" spans="1:4">
      <c r="A9" s="106" t="s">
        <v>2</v>
      </c>
      <c r="B9" s="107" t="s">
        <v>105</v>
      </c>
      <c r="C9" s="108">
        <v>45636</v>
      </c>
      <c r="D9" s="109"/>
    </row>
    <row r="10" spans="1:4" ht="30">
      <c r="A10" s="106" t="s">
        <v>3</v>
      </c>
      <c r="B10" s="107" t="s">
        <v>106</v>
      </c>
      <c r="C10" s="111" t="str">
        <f>'ITEM 7'!C10</f>
        <v>Rio de Janeiro/RJ</v>
      </c>
      <c r="D10" s="101"/>
    </row>
    <row r="11" spans="1:4" ht="30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f>'ITEM 7'!C12</f>
        <v>12</v>
      </c>
      <c r="D12" s="101"/>
    </row>
    <row r="13" spans="1:4">
      <c r="A13" s="97"/>
      <c r="B13" s="104"/>
      <c r="C13" s="97"/>
    </row>
    <row r="14" spans="1:4">
      <c r="A14" s="301" t="s">
        <v>7</v>
      </c>
      <c r="B14" s="301"/>
      <c r="C14" s="301"/>
      <c r="D14" s="110"/>
    </row>
    <row r="15" spans="1:4" ht="90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tr">
        <f>'ITEM 7'!A16</f>
        <v>Vigilância</v>
      </c>
      <c r="B16" s="111" t="s">
        <v>137</v>
      </c>
      <c r="C16" s="111">
        <v>10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308" t="s">
        <v>110</v>
      </c>
      <c r="B18" s="308"/>
      <c r="C18" s="308"/>
      <c r="D18" s="99"/>
    </row>
    <row r="19" spans="1:4">
      <c r="A19" s="97"/>
      <c r="B19" s="97"/>
      <c r="C19" s="97"/>
      <c r="D19" s="97"/>
    </row>
    <row r="20" spans="1:4">
      <c r="A20" s="295" t="s">
        <v>111</v>
      </c>
      <c r="B20" s="295"/>
      <c r="C20" s="295"/>
      <c r="D20" s="110"/>
    </row>
    <row r="21" spans="1:4">
      <c r="A21" s="311" t="s">
        <v>10</v>
      </c>
      <c r="B21" s="311"/>
      <c r="C21" s="311"/>
      <c r="D21" s="110"/>
    </row>
    <row r="22" spans="1:4">
      <c r="A22" s="229" t="s">
        <v>11</v>
      </c>
      <c r="B22" s="230"/>
      <c r="C22" s="312"/>
      <c r="D22" s="110"/>
    </row>
    <row r="23" spans="1:4" ht="90">
      <c r="A23" s="111">
        <v>1</v>
      </c>
      <c r="B23" s="100" t="s">
        <v>135</v>
      </c>
      <c r="C23" s="111" t="s">
        <v>169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1829.2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45292</v>
      </c>
      <c r="D27" s="117"/>
    </row>
    <row r="28" spans="1:4">
      <c r="A28" s="118"/>
      <c r="B28" s="118"/>
      <c r="C28" s="118"/>
    </row>
    <row r="29" spans="1:4">
      <c r="A29" s="295" t="s">
        <v>120</v>
      </c>
      <c r="B29" s="295"/>
      <c r="C29" s="295"/>
      <c r="D29" s="295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1829.2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548.76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162</v>
      </c>
      <c r="C34" s="123"/>
      <c r="D34" s="96">
        <f>((((D31+D32)/220)*20%)*8)*15</f>
        <v>259.41381818181821</v>
      </c>
    </row>
    <row r="35" spans="1:4">
      <c r="A35" s="106" t="s">
        <v>6</v>
      </c>
      <c r="B35" s="120" t="s">
        <v>23</v>
      </c>
      <c r="C35" s="123"/>
      <c r="D35" s="96"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00" t="s">
        <v>167</v>
      </c>
      <c r="C37" s="122">
        <v>0</v>
      </c>
      <c r="D37" s="96">
        <f>D31*C37</f>
        <v>0</v>
      </c>
    </row>
    <row r="38" spans="1:4">
      <c r="A38" s="313" t="s">
        <v>27</v>
      </c>
      <c r="B38" s="300"/>
      <c r="C38" s="314"/>
      <c r="D38" s="125">
        <f>TRUNC(ROUND(SUM(D31:D37),2),2)</f>
        <v>2637.37</v>
      </c>
    </row>
    <row r="39" spans="1:4" s="113" customFormat="1" ht="13.5">
      <c r="A39" s="112"/>
      <c r="B39" s="112"/>
      <c r="C39" s="112"/>
      <c r="D39" s="112"/>
    </row>
    <row r="40" spans="1:4">
      <c r="A40" s="308" t="s">
        <v>143</v>
      </c>
      <c r="B40" s="308"/>
      <c r="C40" s="308"/>
      <c r="D40" s="308"/>
    </row>
    <row r="41" spans="1:4">
      <c r="A41" s="114"/>
      <c r="B41" s="114"/>
      <c r="C41" s="114"/>
      <c r="D41" s="114"/>
    </row>
    <row r="42" spans="1:4">
      <c r="A42" s="295" t="s">
        <v>116</v>
      </c>
      <c r="B42" s="295"/>
      <c r="C42" s="295"/>
      <c r="D42" s="295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f>'ITEM 7'!C44</f>
        <v>8.3299999999999999E-2</v>
      </c>
      <c r="D44" s="91">
        <f>TRUNC(ROUND($D$38*C44,2),2)</f>
        <v>219.69</v>
      </c>
    </row>
    <row r="45" spans="1:4">
      <c r="A45" s="111" t="s">
        <v>3</v>
      </c>
      <c r="B45" s="130" t="s">
        <v>31</v>
      </c>
      <c r="C45" s="175">
        <v>0.121</v>
      </c>
      <c r="D45" s="91">
        <f>TRUNC(ROUND($D$38*C45,2),2)</f>
        <v>319.12</v>
      </c>
    </row>
    <row r="46" spans="1:4">
      <c r="A46" s="232" t="s">
        <v>0</v>
      </c>
      <c r="B46" s="232"/>
      <c r="C46" s="131">
        <f>SUM(C44:C45)</f>
        <v>0.20429999999999998</v>
      </c>
      <c r="D46" s="132">
        <f>TRUNC(ROUND(SUM(D44:D45),2),2)</f>
        <v>538.80999999999995</v>
      </c>
    </row>
    <row r="47" spans="1:4">
      <c r="A47" s="105"/>
      <c r="B47" s="105"/>
      <c r="C47" s="105"/>
      <c r="D47" s="105"/>
    </row>
    <row r="48" spans="1:4" ht="27" customHeight="1">
      <c r="A48" s="308" t="s">
        <v>121</v>
      </c>
      <c r="B48" s="308"/>
      <c r="C48" s="308"/>
      <c r="D48" s="308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129">
        <f>'ITEM 7'!C50</f>
        <v>0.2</v>
      </c>
      <c r="D50" s="134">
        <f t="shared" ref="D50:D57" si="0">TRUNC(ROUND(($D$38+$D$46)*C50,2),2)</f>
        <v>635.24</v>
      </c>
    </row>
    <row r="51" spans="1:4">
      <c r="A51" s="106" t="s">
        <v>3</v>
      </c>
      <c r="B51" s="123" t="s">
        <v>35</v>
      </c>
      <c r="C51" s="129">
        <f>'ITEM 7'!C51</f>
        <v>2.5000000000000001E-2</v>
      </c>
      <c r="D51" s="134">
        <f t="shared" si="0"/>
        <v>79.400000000000006</v>
      </c>
    </row>
    <row r="52" spans="1:4">
      <c r="A52" s="106" t="s">
        <v>4</v>
      </c>
      <c r="B52" s="120" t="s">
        <v>80</v>
      </c>
      <c r="C52" s="129">
        <f>'ITEM 7'!C52</f>
        <v>1.6500000000000001E-2</v>
      </c>
      <c r="D52" s="134">
        <f t="shared" si="0"/>
        <v>52.41</v>
      </c>
    </row>
    <row r="53" spans="1:4">
      <c r="A53" s="106" t="s">
        <v>5</v>
      </c>
      <c r="B53" s="123" t="s">
        <v>36</v>
      </c>
      <c r="C53" s="129">
        <f>'ITEM 7'!C53</f>
        <v>1.4999999999999999E-2</v>
      </c>
      <c r="D53" s="134">
        <f t="shared" si="0"/>
        <v>47.64</v>
      </c>
    </row>
    <row r="54" spans="1:4">
      <c r="A54" s="106" t="s">
        <v>6</v>
      </c>
      <c r="B54" s="123" t="s">
        <v>37</v>
      </c>
      <c r="C54" s="129">
        <f>'ITEM 7'!C54</f>
        <v>0.01</v>
      </c>
      <c r="D54" s="134">
        <f t="shared" si="0"/>
        <v>31.76</v>
      </c>
    </row>
    <row r="55" spans="1:4">
      <c r="A55" s="106" t="s">
        <v>24</v>
      </c>
      <c r="B55" s="123" t="s">
        <v>38</v>
      </c>
      <c r="C55" s="129">
        <f>'ITEM 7'!C55</f>
        <v>6.0000000000000001E-3</v>
      </c>
      <c r="D55" s="134">
        <f t="shared" si="0"/>
        <v>19.059999999999999</v>
      </c>
    </row>
    <row r="56" spans="1:4">
      <c r="A56" s="106" t="s">
        <v>25</v>
      </c>
      <c r="B56" s="123" t="s">
        <v>39</v>
      </c>
      <c r="C56" s="129">
        <f>'ITEM 7'!C56</f>
        <v>2E-3</v>
      </c>
      <c r="D56" s="134">
        <f t="shared" si="0"/>
        <v>6.35</v>
      </c>
    </row>
    <row r="57" spans="1:4">
      <c r="A57" s="106" t="s">
        <v>40</v>
      </c>
      <c r="B57" s="123" t="s">
        <v>41</v>
      </c>
      <c r="C57" s="129">
        <f>'ITEM 7'!C57</f>
        <v>0.08</v>
      </c>
      <c r="D57" s="134">
        <f t="shared" si="0"/>
        <v>254.09</v>
      </c>
    </row>
    <row r="58" spans="1:4">
      <c r="A58" s="291" t="s">
        <v>42</v>
      </c>
      <c r="B58" s="292"/>
      <c r="C58" s="86">
        <f>SUM(C50:C57)</f>
        <v>0.35450000000000004</v>
      </c>
      <c r="D58" s="135">
        <f>TRUNC(ROUND(SUM(D50:D57),2),2)</f>
        <v>1125.95</v>
      </c>
    </row>
    <row r="59" spans="1:4">
      <c r="A59" s="136"/>
      <c r="B59" s="136"/>
      <c r="C59" s="137"/>
      <c r="D59" s="138"/>
    </row>
    <row r="60" spans="1:4">
      <c r="A60" s="295" t="s">
        <v>122</v>
      </c>
      <c r="B60" s="295"/>
      <c r="C60" s="295"/>
      <c r="D60" s="295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f>'ITEM 7'!C62</f>
        <v>4.3</v>
      </c>
      <c r="D62" s="93">
        <f>(C62*2*15)-(6%*D31)</f>
        <v>19.248000000000005</v>
      </c>
    </row>
    <row r="63" spans="1:4">
      <c r="A63" s="106" t="s">
        <v>3</v>
      </c>
      <c r="B63" s="123" t="s">
        <v>82</v>
      </c>
      <c r="C63" s="92">
        <v>36.08</v>
      </c>
      <c r="D63" s="94">
        <f>(C63*15*0.8)</f>
        <v>432.96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18.07</v>
      </c>
      <c r="D65" s="94">
        <f>C65</f>
        <v>18.07</v>
      </c>
    </row>
    <row r="66" spans="1:4">
      <c r="A66" s="106" t="s">
        <v>6</v>
      </c>
      <c r="B66" s="123" t="s">
        <v>119</v>
      </c>
      <c r="C66" s="95">
        <v>29.66</v>
      </c>
      <c r="D66" s="94">
        <f>C66</f>
        <v>29.66</v>
      </c>
    </row>
    <row r="67" spans="1:4">
      <c r="A67" s="106" t="s">
        <v>24</v>
      </c>
      <c r="B67" s="123" t="s">
        <v>117</v>
      </c>
      <c r="C67" s="95">
        <f>16.73*0.8</f>
        <v>13.384</v>
      </c>
      <c r="D67" s="94">
        <f>C67</f>
        <v>13.384</v>
      </c>
    </row>
    <row r="68" spans="1:4">
      <c r="A68" s="296" t="s">
        <v>45</v>
      </c>
      <c r="B68" s="300"/>
      <c r="C68" s="297"/>
      <c r="D68" s="135">
        <f>TRUNC(ROUND(SUM(D62:D67),2),2)</f>
        <v>513.32000000000005</v>
      </c>
    </row>
    <row r="69" spans="1:4">
      <c r="A69" s="105"/>
      <c r="B69" s="105"/>
      <c r="C69" s="105"/>
      <c r="D69" s="105"/>
    </row>
    <row r="70" spans="1:4">
      <c r="A70" s="308" t="s">
        <v>46</v>
      </c>
      <c r="B70" s="308"/>
      <c r="C70" s="308"/>
      <c r="D70" s="308"/>
    </row>
    <row r="71" spans="1:4">
      <c r="A71" s="119">
        <v>2</v>
      </c>
      <c r="B71" s="296" t="s">
        <v>47</v>
      </c>
      <c r="C71" s="297"/>
      <c r="D71" s="119" t="s">
        <v>17</v>
      </c>
    </row>
    <row r="72" spans="1:4">
      <c r="A72" s="106" t="s">
        <v>28</v>
      </c>
      <c r="B72" s="298" t="str">
        <f>B43</f>
        <v>13º (décimo terceiro) Salário, Férias e Adicional de Férias</v>
      </c>
      <c r="C72" s="299"/>
      <c r="D72" s="93">
        <f>D46</f>
        <v>538.80999999999995</v>
      </c>
    </row>
    <row r="73" spans="1:4">
      <c r="A73" s="106" t="s">
        <v>32</v>
      </c>
      <c r="B73" s="298" t="str">
        <f>B49</f>
        <v>GPS, FGTS e outras contribuições</v>
      </c>
      <c r="C73" s="299"/>
      <c r="D73" s="93">
        <f>D58</f>
        <v>1125.95</v>
      </c>
    </row>
    <row r="74" spans="1:4">
      <c r="A74" s="106" t="s">
        <v>43</v>
      </c>
      <c r="B74" s="298" t="str">
        <f>B61</f>
        <v xml:space="preserve">Benefícios Mensais e Diários </v>
      </c>
      <c r="C74" s="299"/>
      <c r="D74" s="93">
        <f>D68</f>
        <v>513.32000000000005</v>
      </c>
    </row>
    <row r="75" spans="1:4">
      <c r="A75" s="296" t="s">
        <v>45</v>
      </c>
      <c r="B75" s="300"/>
      <c r="C75" s="297"/>
      <c r="D75" s="135">
        <f>TRUNC(ROUND(SUM(D72:D74),2),2)</f>
        <v>2178.08</v>
      </c>
    </row>
    <row r="76" spans="1:4">
      <c r="A76" s="105"/>
      <c r="B76" s="141"/>
      <c r="C76" s="141"/>
      <c r="D76" s="142"/>
    </row>
    <row r="77" spans="1:4">
      <c r="A77" s="301" t="s">
        <v>68</v>
      </c>
      <c r="B77" s="301"/>
      <c r="C77" s="301"/>
      <c r="D77" s="301"/>
    </row>
    <row r="78" spans="1:4">
      <c r="A78" s="133">
        <v>3</v>
      </c>
      <c r="B78" s="133" t="s">
        <v>48</v>
      </c>
      <c r="C78" s="133" t="s">
        <v>29</v>
      </c>
      <c r="D78" s="115" t="s">
        <v>30</v>
      </c>
    </row>
    <row r="79" spans="1:4">
      <c r="A79" s="106" t="s">
        <v>2</v>
      </c>
      <c r="B79" s="143" t="s">
        <v>49</v>
      </c>
      <c r="C79" s="129">
        <f>'ITEM 7'!C79</f>
        <v>4.1999999999999997E-3</v>
      </c>
      <c r="D79" s="19">
        <f>$D$38*C79</f>
        <v>11.076953999999999</v>
      </c>
    </row>
    <row r="80" spans="1:4">
      <c r="A80" s="106" t="s">
        <v>3</v>
      </c>
      <c r="B80" s="144" t="s">
        <v>50</v>
      </c>
      <c r="C80" s="129">
        <f>'ITEM 7'!C80</f>
        <v>3.3599999999999998E-4</v>
      </c>
      <c r="D80" s="19">
        <f t="shared" ref="D80:D84" si="1">$D$38*C80</f>
        <v>0.88615631999999989</v>
      </c>
    </row>
    <row r="81" spans="1:4">
      <c r="A81" s="106" t="s">
        <v>4</v>
      </c>
      <c r="B81" s="145" t="s">
        <v>51</v>
      </c>
      <c r="C81" s="129">
        <v>0.02</v>
      </c>
      <c r="D81" s="19">
        <f t="shared" si="1"/>
        <v>52.747399999999999</v>
      </c>
    </row>
    <row r="82" spans="1:4">
      <c r="A82" s="106" t="s">
        <v>5</v>
      </c>
      <c r="B82" s="123" t="s">
        <v>52</v>
      </c>
      <c r="C82" s="129">
        <v>1.9400000000000001E-2</v>
      </c>
      <c r="D82" s="19">
        <f t="shared" si="1"/>
        <v>51.164977999999998</v>
      </c>
    </row>
    <row r="83" spans="1:4" ht="30">
      <c r="A83" s="106" t="s">
        <v>6</v>
      </c>
      <c r="B83" s="140" t="s">
        <v>101</v>
      </c>
      <c r="C83" s="129">
        <f>C82*C58</f>
        <v>6.8773000000000011E-3</v>
      </c>
      <c r="D83" s="19">
        <f t="shared" si="1"/>
        <v>18.137984701000001</v>
      </c>
    </row>
    <row r="84" spans="1:4">
      <c r="A84" s="106" t="s">
        <v>24</v>
      </c>
      <c r="B84" s="146" t="s">
        <v>73</v>
      </c>
      <c r="C84" s="129">
        <v>0.02</v>
      </c>
      <c r="D84" s="19">
        <f t="shared" si="1"/>
        <v>52.747399999999999</v>
      </c>
    </row>
    <row r="85" spans="1:4">
      <c r="A85" s="291" t="s">
        <v>42</v>
      </c>
      <c r="B85" s="292"/>
      <c r="C85" s="86">
        <f>SUM(C79:C84)</f>
        <v>7.081330000000001E-2</v>
      </c>
      <c r="D85" s="162">
        <f>TRUNC(ROUND(SUM(D79:D84),2),2)</f>
        <v>186.76</v>
      </c>
    </row>
    <row r="87" spans="1:4">
      <c r="A87" s="295" t="s">
        <v>123</v>
      </c>
      <c r="B87" s="295"/>
      <c r="C87" s="295"/>
      <c r="D87" s="295"/>
    </row>
    <row r="88" spans="1:4">
      <c r="A88" s="136"/>
      <c r="B88" s="136"/>
      <c r="C88" s="136"/>
      <c r="D88" s="136"/>
    </row>
    <row r="89" spans="1:4">
      <c r="A89" s="295" t="s">
        <v>53</v>
      </c>
      <c r="B89" s="295"/>
      <c r="C89" s="295"/>
      <c r="D89" s="295"/>
    </row>
    <row r="90" spans="1:4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4">
      <c r="A91" s="106" t="s">
        <v>2</v>
      </c>
      <c r="B91" s="143" t="s">
        <v>94</v>
      </c>
      <c r="C91" s="129">
        <v>1.6199999999999999E-2</v>
      </c>
      <c r="D91" s="19">
        <f>($D$38+D46)*C91</f>
        <v>51.454115999999992</v>
      </c>
    </row>
    <row r="92" spans="1:4">
      <c r="A92" s="106" t="s">
        <v>3</v>
      </c>
      <c r="B92" s="147" t="s">
        <v>95</v>
      </c>
      <c r="C92" s="85">
        <v>7.3000000000000001E-3</v>
      </c>
      <c r="D92" s="19">
        <f>($D$38+$D$46)*C92</f>
        <v>23.186114</v>
      </c>
    </row>
    <row r="93" spans="1:4">
      <c r="A93" s="106" t="s">
        <v>4</v>
      </c>
      <c r="B93" s="148" t="s">
        <v>96</v>
      </c>
      <c r="C93" s="129">
        <f>'ITEM 7'!C93</f>
        <v>2.0000000000000001E-4</v>
      </c>
      <c r="D93" s="19">
        <f>($D$38+$D$46)*C93</f>
        <v>0.63523600000000002</v>
      </c>
    </row>
    <row r="94" spans="1:4">
      <c r="A94" s="106" t="s">
        <v>5</v>
      </c>
      <c r="B94" s="149" t="s">
        <v>100</v>
      </c>
      <c r="C94" s="129">
        <f>'ITEM 7'!C94</f>
        <v>3.3300000000000001E-3</v>
      </c>
      <c r="D94" s="19">
        <f>($D$38+$D$46)*C94</f>
        <v>10.5766794</v>
      </c>
    </row>
    <row r="95" spans="1:4">
      <c r="A95" s="106" t="s">
        <v>6</v>
      </c>
      <c r="B95" s="98" t="s">
        <v>97</v>
      </c>
      <c r="C95" s="129">
        <f>'ITEM 7'!C95</f>
        <v>5.9999999999999995E-4</v>
      </c>
      <c r="D95" s="19">
        <f>($D$38+$D$46)*C95</f>
        <v>1.9057079999999997</v>
      </c>
    </row>
    <row r="96" spans="1:4">
      <c r="A96" s="106" t="s">
        <v>24</v>
      </c>
      <c r="B96" s="146" t="s">
        <v>161</v>
      </c>
      <c r="C96" s="129">
        <f>'ITEM 7'!C96</f>
        <v>0</v>
      </c>
      <c r="D96" s="19">
        <f t="shared" ref="D96" si="2">$D$38*C96</f>
        <v>0</v>
      </c>
    </row>
    <row r="97" spans="1:5">
      <c r="A97" s="291" t="s">
        <v>0</v>
      </c>
      <c r="B97" s="292"/>
      <c r="C97" s="86">
        <f>SUM(C91:C96)</f>
        <v>2.7629999999999998E-2</v>
      </c>
      <c r="D97" s="135">
        <f>TRUNC(ROUND(SUM(D91:D96),2),2)</f>
        <v>87.76</v>
      </c>
    </row>
    <row r="99" spans="1:5">
      <c r="A99" s="295" t="s">
        <v>74</v>
      </c>
      <c r="B99" s="295"/>
      <c r="C99" s="295"/>
      <c r="D99" s="295"/>
    </row>
    <row r="100" spans="1:5">
      <c r="A100" s="119" t="s">
        <v>55</v>
      </c>
      <c r="B100" s="296" t="s">
        <v>75</v>
      </c>
      <c r="C100" s="297"/>
      <c r="D100" s="119" t="s">
        <v>17</v>
      </c>
    </row>
    <row r="101" spans="1:5">
      <c r="A101" s="106" t="s">
        <v>2</v>
      </c>
      <c r="B101" s="298" t="s">
        <v>98</v>
      </c>
      <c r="C101" s="299"/>
      <c r="D101" s="150">
        <f>TRUNC(ROUND((((D38+D75+D85)/220)*15),2),2)*0</f>
        <v>0</v>
      </c>
    </row>
    <row r="102" spans="1:5">
      <c r="A102" s="296" t="s">
        <v>45</v>
      </c>
      <c r="B102" s="300"/>
      <c r="C102" s="297"/>
      <c r="D102" s="135">
        <f>TRUNC(ROUND(SUM(D101),2),2)</f>
        <v>0</v>
      </c>
    </row>
    <row r="103" spans="1:5">
      <c r="A103" s="136"/>
      <c r="B103" s="136"/>
      <c r="C103" s="151"/>
      <c r="D103" s="152"/>
    </row>
    <row r="104" spans="1:5">
      <c r="A104" s="301" t="s">
        <v>56</v>
      </c>
      <c r="B104" s="301"/>
      <c r="C104" s="301"/>
      <c r="D104" s="301"/>
    </row>
    <row r="105" spans="1:5">
      <c r="A105" s="133">
        <v>4</v>
      </c>
      <c r="B105" s="291" t="s">
        <v>76</v>
      </c>
      <c r="C105" s="292"/>
      <c r="D105" s="133" t="s">
        <v>57</v>
      </c>
    </row>
    <row r="106" spans="1:5">
      <c r="A106" s="106" t="s">
        <v>54</v>
      </c>
      <c r="B106" s="293" t="s">
        <v>124</v>
      </c>
      <c r="C106" s="294"/>
      <c r="D106" s="92">
        <f>D97</f>
        <v>87.76</v>
      </c>
    </row>
    <row r="107" spans="1:5">
      <c r="A107" s="106" t="s">
        <v>55</v>
      </c>
      <c r="B107" s="293" t="s">
        <v>125</v>
      </c>
      <c r="C107" s="294"/>
      <c r="D107" s="150">
        <f>D102</f>
        <v>0</v>
      </c>
      <c r="E107" s="84"/>
    </row>
    <row r="108" spans="1:5">
      <c r="A108" s="291" t="s">
        <v>0</v>
      </c>
      <c r="B108" s="230"/>
      <c r="C108" s="292"/>
      <c r="D108" s="135">
        <f>TRUNC(ROUND(SUM(D106:D107),2),2)</f>
        <v>87.76</v>
      </c>
      <c r="E108" s="126"/>
    </row>
    <row r="109" spans="1:5">
      <c r="A109" s="114"/>
      <c r="B109" s="110"/>
      <c r="C109" s="137"/>
      <c r="D109" s="153"/>
    </row>
    <row r="110" spans="1:5">
      <c r="A110" s="295" t="s">
        <v>126</v>
      </c>
      <c r="B110" s="295"/>
      <c r="C110" s="295"/>
      <c r="D110" s="295"/>
    </row>
    <row r="111" spans="1:5">
      <c r="A111" s="119">
        <v>5</v>
      </c>
      <c r="B111" s="302" t="s">
        <v>58</v>
      </c>
      <c r="C111" s="303"/>
      <c r="D111" s="119" t="s">
        <v>17</v>
      </c>
    </row>
    <row r="112" spans="1:5">
      <c r="A112" s="106" t="s">
        <v>2</v>
      </c>
      <c r="B112" s="298" t="s">
        <v>59</v>
      </c>
      <c r="C112" s="299"/>
      <c r="D112" s="154">
        <f>UNIFORME!E18</f>
        <v>7.083333333333333</v>
      </c>
    </row>
    <row r="113" spans="1:4">
      <c r="A113" s="106" t="s">
        <v>3</v>
      </c>
      <c r="B113" s="298" t="s">
        <v>77</v>
      </c>
      <c r="C113" s="299"/>
      <c r="D113" s="154">
        <v>0</v>
      </c>
    </row>
    <row r="114" spans="1:4">
      <c r="A114" s="106" t="s">
        <v>4</v>
      </c>
      <c r="B114" s="298" t="s">
        <v>78</v>
      </c>
      <c r="C114" s="299"/>
      <c r="D114" s="154">
        <f>EQUIPAMENTO!E16</f>
        <v>1698.7166666666667</v>
      </c>
    </row>
    <row r="115" spans="1:4">
      <c r="A115" s="106" t="s">
        <v>5</v>
      </c>
      <c r="B115" s="304" t="s">
        <v>26</v>
      </c>
      <c r="C115" s="305"/>
      <c r="D115" s="154">
        <v>0</v>
      </c>
    </row>
    <row r="116" spans="1:4">
      <c r="A116" s="296" t="s">
        <v>45</v>
      </c>
      <c r="B116" s="300"/>
      <c r="C116" s="297"/>
      <c r="D116" s="135">
        <f>TRUNC(ROUND(SUM(D112:D115),2),2)</f>
        <v>1705.8</v>
      </c>
    </row>
    <row r="117" spans="1:4">
      <c r="A117" s="114"/>
      <c r="B117" s="110"/>
      <c r="C117" s="137"/>
      <c r="D117" s="153"/>
    </row>
    <row r="118" spans="1:4">
      <c r="A118" s="295" t="s">
        <v>127</v>
      </c>
      <c r="B118" s="295"/>
      <c r="C118" s="295"/>
      <c r="D118" s="295"/>
    </row>
    <row r="119" spans="1:4">
      <c r="A119" s="119">
        <v>6</v>
      </c>
      <c r="B119" s="155" t="s">
        <v>60</v>
      </c>
      <c r="C119" s="119" t="s">
        <v>29</v>
      </c>
      <c r="D119" s="119" t="s">
        <v>57</v>
      </c>
    </row>
    <row r="120" spans="1:4">
      <c r="A120" s="106" t="s">
        <v>2</v>
      </c>
      <c r="B120" s="156" t="s">
        <v>61</v>
      </c>
      <c r="C120" s="129">
        <f>'12h dia'!C120</f>
        <v>1.9043067438954736E-3</v>
      </c>
      <c r="D120" s="157">
        <f>TRUNC(ROUND($D$135*C120,2),2)</f>
        <v>12.94</v>
      </c>
    </row>
    <row r="121" spans="1:4">
      <c r="A121" s="106" t="s">
        <v>3</v>
      </c>
      <c r="B121" s="120" t="s">
        <v>62</v>
      </c>
      <c r="C121" s="129">
        <f>'12h dia'!C121</f>
        <v>6.6713631828300085E-3</v>
      </c>
      <c r="D121" s="157">
        <f>TRUNC(ROUND(($D$135+D120)*C121,2),2)</f>
        <v>45.42</v>
      </c>
    </row>
    <row r="122" spans="1:4">
      <c r="A122" s="106" t="s">
        <v>4</v>
      </c>
      <c r="B122" s="120" t="s">
        <v>63</v>
      </c>
      <c r="C122" s="90">
        <f>SUM(C123:C125)</f>
        <v>8.6499999999999994E-2</v>
      </c>
      <c r="D122" s="158"/>
    </row>
    <row r="123" spans="1:4">
      <c r="A123" s="106" t="s">
        <v>131</v>
      </c>
      <c r="B123" s="100" t="s">
        <v>128</v>
      </c>
      <c r="C123" s="129">
        <f>'ITEM 7'!C123</f>
        <v>6.4999999999999997E-3</v>
      </c>
      <c r="D123" s="93">
        <f>TRUNC(ROUND(($D$135+$D$120+$D$121)/(100%-$C$122)*C123,2),2)</f>
        <v>48.77</v>
      </c>
    </row>
    <row r="124" spans="1:4">
      <c r="A124" s="106" t="s">
        <v>132</v>
      </c>
      <c r="B124" s="100" t="s">
        <v>129</v>
      </c>
      <c r="C124" s="129">
        <f>'ITEM 7'!C124</f>
        <v>0.03</v>
      </c>
      <c r="D124" s="93">
        <f>TRUNC(ROUND(($D$135+$D$120+$D$121)/(100%-$C$122)*C124,2),2)</f>
        <v>225.09</v>
      </c>
    </row>
    <row r="125" spans="1:4">
      <c r="A125" s="106" t="s">
        <v>133</v>
      </c>
      <c r="B125" s="100" t="s">
        <v>130</v>
      </c>
      <c r="C125" s="129">
        <f>'ITEM 7'!C125</f>
        <v>0.05</v>
      </c>
      <c r="D125" s="93">
        <f>TRUNC(ROUND(($D$135+$D$120+$D$121)/(100%-$C$122)*C125,2),2)</f>
        <v>375.16</v>
      </c>
    </row>
    <row r="126" spans="1:4">
      <c r="A126" s="229" t="s">
        <v>0</v>
      </c>
      <c r="B126" s="230"/>
      <c r="C126" s="312"/>
      <c r="D126" s="135">
        <f>TRUNC(ROUND(SUM(D120:D125),2),2)</f>
        <v>707.38</v>
      </c>
    </row>
    <row r="128" spans="1:4">
      <c r="A128" s="295" t="s">
        <v>64</v>
      </c>
      <c r="B128" s="295"/>
      <c r="C128" s="295"/>
      <c r="D128" s="295"/>
    </row>
    <row r="129" spans="1:4">
      <c r="A129" s="120"/>
      <c r="B129" s="306" t="s">
        <v>65</v>
      </c>
      <c r="C129" s="306"/>
      <c r="D129" s="119" t="s">
        <v>57</v>
      </c>
    </row>
    <row r="130" spans="1:4">
      <c r="A130" s="159" t="s">
        <v>2</v>
      </c>
      <c r="B130" s="307" t="s">
        <v>66</v>
      </c>
      <c r="C130" s="307"/>
      <c r="D130" s="150">
        <f>$D$38</f>
        <v>2637.37</v>
      </c>
    </row>
    <row r="131" spans="1:4">
      <c r="A131" s="159" t="s">
        <v>3</v>
      </c>
      <c r="B131" s="307" t="s">
        <v>67</v>
      </c>
      <c r="C131" s="307"/>
      <c r="D131" s="150">
        <f>$D$75</f>
        <v>2178.08</v>
      </c>
    </row>
    <row r="132" spans="1:4">
      <c r="A132" s="159" t="s">
        <v>4</v>
      </c>
      <c r="B132" s="307" t="s">
        <v>68</v>
      </c>
      <c r="C132" s="307"/>
      <c r="D132" s="150">
        <f>$D$85</f>
        <v>186.76</v>
      </c>
    </row>
    <row r="133" spans="1:4">
      <c r="A133" s="159" t="s">
        <v>5</v>
      </c>
      <c r="B133" s="307" t="s">
        <v>69</v>
      </c>
      <c r="C133" s="307"/>
      <c r="D133" s="150">
        <f>$D$108</f>
        <v>87.76</v>
      </c>
    </row>
    <row r="134" spans="1:4">
      <c r="A134" s="159" t="s">
        <v>70</v>
      </c>
      <c r="B134" s="298" t="s">
        <v>71</v>
      </c>
      <c r="C134" s="299"/>
      <c r="D134" s="150">
        <f>$D$116</f>
        <v>1705.8</v>
      </c>
    </row>
    <row r="135" spans="1:4">
      <c r="A135" s="296" t="s">
        <v>72</v>
      </c>
      <c r="B135" s="300"/>
      <c r="C135" s="297"/>
      <c r="D135" s="163">
        <f>TRUNC(ROUND(SUM(D130:D134),2),2)</f>
        <v>6795.77</v>
      </c>
    </row>
    <row r="136" spans="1:4">
      <c r="A136" s="106" t="s">
        <v>24</v>
      </c>
      <c r="B136" s="298" t="s">
        <v>99</v>
      </c>
      <c r="C136" s="299"/>
      <c r="D136" s="150">
        <f>$D$126</f>
        <v>707.38</v>
      </c>
    </row>
    <row r="137" spans="1:4">
      <c r="A137" s="296" t="s">
        <v>134</v>
      </c>
      <c r="B137" s="300"/>
      <c r="C137" s="297"/>
      <c r="D137" s="164">
        <f>TRUNC(ROUND(D135+D136,2),2)</f>
        <v>7503.15</v>
      </c>
    </row>
    <row r="138" spans="1:4">
      <c r="A138" s="296" t="s">
        <v>157</v>
      </c>
      <c r="B138" s="300"/>
      <c r="C138" s="297"/>
      <c r="D138" s="164">
        <f>D137*2</f>
        <v>15006.3</v>
      </c>
    </row>
    <row r="139" spans="1:4">
      <c r="A139" s="110"/>
      <c r="B139" s="110"/>
      <c r="C139" s="110"/>
      <c r="D139" s="110"/>
    </row>
  </sheetData>
  <mergeCells count="59">
    <mergeCell ref="A29:D29"/>
    <mergeCell ref="A1:D1"/>
    <mergeCell ref="A2:C2"/>
    <mergeCell ref="C4:D4"/>
    <mergeCell ref="C5:D5"/>
    <mergeCell ref="A8:C8"/>
    <mergeCell ref="A14:C14"/>
    <mergeCell ref="A18:C18"/>
    <mergeCell ref="A20:C20"/>
    <mergeCell ref="A21:C21"/>
    <mergeCell ref="A22:C22"/>
    <mergeCell ref="B73:C73"/>
    <mergeCell ref="A38:C38"/>
    <mergeCell ref="A40:D40"/>
    <mergeCell ref="A42:D42"/>
    <mergeCell ref="A46:B46"/>
    <mergeCell ref="A48:D48"/>
    <mergeCell ref="A58:B58"/>
    <mergeCell ref="A60:D60"/>
    <mergeCell ref="A68:C68"/>
    <mergeCell ref="A70:D70"/>
    <mergeCell ref="B71:C71"/>
    <mergeCell ref="B72:C72"/>
    <mergeCell ref="A104:D104"/>
    <mergeCell ref="B74:C74"/>
    <mergeCell ref="A75:C75"/>
    <mergeCell ref="A77:D77"/>
    <mergeCell ref="A85:B85"/>
    <mergeCell ref="A87:D87"/>
    <mergeCell ref="A89:D89"/>
    <mergeCell ref="A97:B97"/>
    <mergeCell ref="A99:D99"/>
    <mergeCell ref="B100:C100"/>
    <mergeCell ref="B101:C101"/>
    <mergeCell ref="A102:C102"/>
    <mergeCell ref="A118:D118"/>
    <mergeCell ref="B105:C105"/>
    <mergeCell ref="B106:C106"/>
    <mergeCell ref="B107:C107"/>
    <mergeCell ref="A108:C108"/>
    <mergeCell ref="A110:D110"/>
    <mergeCell ref="B111:C111"/>
    <mergeCell ref="B112:C112"/>
    <mergeCell ref="B113:C113"/>
    <mergeCell ref="B114:C114"/>
    <mergeCell ref="B115:C115"/>
    <mergeCell ref="A116:C116"/>
    <mergeCell ref="A138:C138"/>
    <mergeCell ref="A126:C126"/>
    <mergeCell ref="A128:D128"/>
    <mergeCell ref="B129:C129"/>
    <mergeCell ref="B130:C130"/>
    <mergeCell ref="B131:C131"/>
    <mergeCell ref="B132:C132"/>
    <mergeCell ref="B133:C133"/>
    <mergeCell ref="B134:C134"/>
    <mergeCell ref="A135:C135"/>
    <mergeCell ref="B136:C136"/>
    <mergeCell ref="A137:C137"/>
  </mergeCells>
  <printOptions horizontalCentered="1"/>
  <pageMargins left="0.31496062992125984" right="0.31496062992125984" top="1.3779527559055118" bottom="1.3779527559055118" header="0.31496062992125984" footer="0.11811023622047245"/>
  <pageSetup paperSize="9" scale="81" fitToHeight="4" orientation="portrait" r:id="rId1"/>
  <rowBreaks count="2" manualBreakCount="2">
    <brk id="39" max="4" man="1"/>
    <brk id="86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4252C-5715-4370-8DFB-EB8784771047}">
  <dimension ref="A1:D139"/>
  <sheetViews>
    <sheetView showGridLines="0" topLeftCell="A40" zoomScaleNormal="100" zoomScaleSheetLayoutView="100" workbookViewId="0">
      <selection activeCell="C53" sqref="C53"/>
    </sheetView>
  </sheetViews>
  <sheetFormatPr defaultRowHeight="15"/>
  <cols>
    <col min="1" max="1" width="12.28515625" style="2" bestFit="1" customWidth="1"/>
    <col min="2" max="2" width="66.7109375" style="2" bestFit="1" customWidth="1"/>
    <col min="3" max="3" width="21.5703125" style="2" customWidth="1"/>
    <col min="4" max="4" width="17" style="2" bestFit="1" customWidth="1"/>
    <col min="5" max="16384" width="9.140625" style="2"/>
  </cols>
  <sheetData>
    <row r="1" spans="1:4">
      <c r="A1" s="262"/>
      <c r="B1" s="262"/>
      <c r="C1" s="262"/>
      <c r="D1" s="262"/>
    </row>
    <row r="2" spans="1:4">
      <c r="A2" s="262" t="s">
        <v>102</v>
      </c>
      <c r="B2" s="262"/>
      <c r="C2" s="262"/>
      <c r="D2" s="47"/>
    </row>
    <row r="4" spans="1:4">
      <c r="A4" s="45" t="s">
        <v>103</v>
      </c>
      <c r="B4" s="45" t="s">
        <v>186</v>
      </c>
      <c r="C4" s="324"/>
      <c r="D4" s="324"/>
    </row>
    <row r="5" spans="1:4">
      <c r="A5" s="45" t="s">
        <v>104</v>
      </c>
      <c r="B5" s="45" t="s">
        <v>171</v>
      </c>
      <c r="C5" s="325"/>
      <c r="D5" s="325"/>
    </row>
    <row r="6" spans="1:4">
      <c r="A6" s="171"/>
      <c r="B6" s="171"/>
      <c r="C6" s="83"/>
      <c r="D6" s="83"/>
    </row>
    <row r="7" spans="1:4">
      <c r="A7" s="3"/>
      <c r="B7" s="3"/>
      <c r="C7" s="4"/>
    </row>
    <row r="8" spans="1:4">
      <c r="A8" s="249" t="s">
        <v>1</v>
      </c>
      <c r="B8" s="249"/>
      <c r="C8" s="249"/>
    </row>
    <row r="9" spans="1:4">
      <c r="A9" s="57" t="s">
        <v>2</v>
      </c>
      <c r="B9" s="6" t="s">
        <v>105</v>
      </c>
      <c r="C9" s="108">
        <v>45636</v>
      </c>
      <c r="D9" s="46"/>
    </row>
    <row r="10" spans="1:4">
      <c r="A10" s="57" t="s">
        <v>3</v>
      </c>
      <c r="B10" s="6" t="s">
        <v>106</v>
      </c>
      <c r="C10" s="111" t="str">
        <f>'ITEM 7'!C10</f>
        <v>Rio de Janeiro/RJ</v>
      </c>
      <c r="D10" s="82"/>
    </row>
    <row r="11" spans="1:4">
      <c r="A11" s="57" t="s">
        <v>4</v>
      </c>
      <c r="B11" s="6" t="s">
        <v>107</v>
      </c>
      <c r="C11" s="111" t="s">
        <v>170</v>
      </c>
      <c r="D11" s="82"/>
    </row>
    <row r="12" spans="1:4">
      <c r="A12" s="57" t="s">
        <v>5</v>
      </c>
      <c r="B12" s="6" t="s">
        <v>108</v>
      </c>
      <c r="C12" s="111">
        <f>'ITEM 7'!C12</f>
        <v>12</v>
      </c>
      <c r="D12" s="82"/>
    </row>
    <row r="13" spans="1:4">
      <c r="A13" s="77"/>
      <c r="B13" s="3"/>
      <c r="C13" s="77"/>
    </row>
    <row r="14" spans="1:4">
      <c r="A14" s="249" t="s">
        <v>7</v>
      </c>
      <c r="B14" s="249"/>
      <c r="C14" s="249"/>
      <c r="D14" s="38"/>
    </row>
    <row r="15" spans="1:4" ht="45">
      <c r="A15" s="45" t="s">
        <v>8</v>
      </c>
      <c r="B15" s="45" t="s">
        <v>9</v>
      </c>
      <c r="C15" s="45" t="s">
        <v>109</v>
      </c>
      <c r="D15" s="3"/>
    </row>
    <row r="16" spans="1:4">
      <c r="A16" s="12" t="str">
        <f>'12h dia'!A16</f>
        <v>Vigilância</v>
      </c>
      <c r="B16" s="12" t="s">
        <v>137</v>
      </c>
      <c r="C16" s="12">
        <v>2</v>
      </c>
      <c r="D16" s="3"/>
    </row>
    <row r="17" spans="1:4" s="62" customFormat="1" ht="13.5">
      <c r="A17" s="60"/>
      <c r="B17" s="60"/>
      <c r="C17" s="60"/>
      <c r="D17" s="60"/>
    </row>
    <row r="18" spans="1:4">
      <c r="A18" s="262" t="s">
        <v>110</v>
      </c>
      <c r="B18" s="262"/>
      <c r="C18" s="262"/>
      <c r="D18" s="47"/>
    </row>
    <row r="19" spans="1:4">
      <c r="A19" s="77"/>
      <c r="B19" s="77"/>
      <c r="C19" s="77"/>
      <c r="D19" s="77"/>
    </row>
    <row r="20" spans="1:4">
      <c r="A20" s="227" t="s">
        <v>111</v>
      </c>
      <c r="B20" s="227"/>
      <c r="C20" s="227"/>
      <c r="D20" s="38"/>
    </row>
    <row r="21" spans="1:4">
      <c r="A21" s="319" t="s">
        <v>10</v>
      </c>
      <c r="B21" s="319"/>
      <c r="C21" s="319"/>
      <c r="D21" s="38"/>
    </row>
    <row r="22" spans="1:4">
      <c r="A22" s="235" t="s">
        <v>11</v>
      </c>
      <c r="B22" s="320"/>
      <c r="C22" s="236"/>
      <c r="D22" s="38"/>
    </row>
    <row r="23" spans="1:4" ht="30">
      <c r="A23" s="12">
        <v>1</v>
      </c>
      <c r="B23" s="45" t="s">
        <v>135</v>
      </c>
      <c r="C23" s="12" t="s">
        <v>172</v>
      </c>
      <c r="D23" s="3"/>
    </row>
    <row r="24" spans="1:4">
      <c r="A24" s="12">
        <v>2</v>
      </c>
      <c r="B24" s="45" t="s">
        <v>12</v>
      </c>
      <c r="C24" s="12" t="s">
        <v>138</v>
      </c>
      <c r="D24" s="3"/>
    </row>
    <row r="25" spans="1:4">
      <c r="A25" s="12">
        <v>3</v>
      </c>
      <c r="B25" s="45" t="s">
        <v>79</v>
      </c>
      <c r="C25" s="169">
        <v>2745.21</v>
      </c>
      <c r="D25" s="48"/>
    </row>
    <row r="26" spans="1:4">
      <c r="A26" s="12">
        <v>4</v>
      </c>
      <c r="B26" s="45" t="s">
        <v>13</v>
      </c>
      <c r="C26" s="111" t="s">
        <v>173</v>
      </c>
      <c r="D26" s="3"/>
    </row>
    <row r="27" spans="1:4">
      <c r="A27" s="12">
        <v>5</v>
      </c>
      <c r="B27" s="45" t="s">
        <v>14</v>
      </c>
      <c r="C27" s="170">
        <v>45292</v>
      </c>
      <c r="D27" s="49"/>
    </row>
    <row r="28" spans="1:4">
      <c r="A28" s="61"/>
      <c r="B28" s="61"/>
      <c r="C28" s="61"/>
    </row>
    <row r="29" spans="1:4">
      <c r="A29" s="227" t="s">
        <v>120</v>
      </c>
      <c r="B29" s="227"/>
      <c r="C29" s="227"/>
      <c r="D29" s="227"/>
    </row>
    <row r="30" spans="1:4">
      <c r="A30" s="5">
        <v>1</v>
      </c>
      <c r="B30" s="5" t="s">
        <v>15</v>
      </c>
      <c r="C30" s="5" t="s">
        <v>16</v>
      </c>
      <c r="D30" s="5" t="s">
        <v>17</v>
      </c>
    </row>
    <row r="31" spans="1:4">
      <c r="A31" s="57" t="s">
        <v>18</v>
      </c>
      <c r="B31" s="7" t="s">
        <v>19</v>
      </c>
      <c r="C31" s="8"/>
      <c r="D31" s="96">
        <f>C25</f>
        <v>2745.21</v>
      </c>
    </row>
    <row r="32" spans="1:4">
      <c r="A32" s="57" t="s">
        <v>3</v>
      </c>
      <c r="B32" s="7" t="s">
        <v>20</v>
      </c>
      <c r="C32" s="10">
        <v>0.3</v>
      </c>
      <c r="D32" s="50">
        <f>D31*C32</f>
        <v>823.56299999999999</v>
      </c>
    </row>
    <row r="33" spans="1:4">
      <c r="A33" s="57" t="s">
        <v>4</v>
      </c>
      <c r="B33" s="7" t="s">
        <v>21</v>
      </c>
      <c r="C33" s="11"/>
      <c r="D33" s="50">
        <v>0</v>
      </c>
    </row>
    <row r="34" spans="1:4">
      <c r="A34" s="57" t="s">
        <v>5</v>
      </c>
      <c r="B34" s="7" t="s">
        <v>22</v>
      </c>
      <c r="C34" s="11"/>
      <c r="D34" s="50">
        <f>((D31+D32)*58.33%*20%)*0</f>
        <v>0</v>
      </c>
    </row>
    <row r="35" spans="1:4">
      <c r="A35" s="57" t="s">
        <v>6</v>
      </c>
      <c r="B35" s="7" t="s">
        <v>23</v>
      </c>
      <c r="C35" s="11"/>
      <c r="D35" s="50">
        <f>((D31+D32)*8.33%*1.2)*0</f>
        <v>0</v>
      </c>
    </row>
    <row r="36" spans="1:4">
      <c r="A36" s="12" t="s">
        <v>24</v>
      </c>
      <c r="B36" s="45" t="s">
        <v>112</v>
      </c>
      <c r="C36" s="44"/>
      <c r="D36" s="50">
        <v>0</v>
      </c>
    </row>
    <row r="37" spans="1:4">
      <c r="A37" s="57" t="s">
        <v>25</v>
      </c>
      <c r="B37" s="7" t="s">
        <v>26</v>
      </c>
      <c r="C37" s="11"/>
      <c r="D37" s="50">
        <v>0</v>
      </c>
    </row>
    <row r="38" spans="1:4">
      <c r="A38" s="321" t="s">
        <v>27</v>
      </c>
      <c r="B38" s="322"/>
      <c r="C38" s="323"/>
      <c r="D38" s="51">
        <f>TRUNC(ROUND(SUM(D31:D37),2),2)</f>
        <v>3568.77</v>
      </c>
    </row>
    <row r="39" spans="1:4" s="62" customFormat="1" ht="13.5">
      <c r="A39" s="60"/>
      <c r="B39" s="60"/>
      <c r="C39" s="60"/>
      <c r="D39" s="60"/>
    </row>
    <row r="40" spans="1:4">
      <c r="A40" s="262" t="s">
        <v>143</v>
      </c>
      <c r="B40" s="262"/>
      <c r="C40" s="262"/>
      <c r="D40" s="262"/>
    </row>
    <row r="41" spans="1:4">
      <c r="A41" s="80"/>
      <c r="B41" s="80"/>
      <c r="C41" s="80"/>
      <c r="D41" s="80"/>
    </row>
    <row r="42" spans="1:4">
      <c r="A42" s="227" t="s">
        <v>116</v>
      </c>
      <c r="B42" s="227"/>
      <c r="C42" s="227"/>
      <c r="D42" s="227"/>
    </row>
    <row r="43" spans="1:4">
      <c r="A43" s="58" t="s">
        <v>28</v>
      </c>
      <c r="B43" s="58" t="s">
        <v>113</v>
      </c>
      <c r="C43" s="58" t="s">
        <v>29</v>
      </c>
      <c r="D43" s="58" t="s">
        <v>30</v>
      </c>
    </row>
    <row r="44" spans="1:4">
      <c r="A44" s="12" t="s">
        <v>2</v>
      </c>
      <c r="B44" s="13" t="s">
        <v>114</v>
      </c>
      <c r="C44" s="14">
        <f>'12h dia'!C44</f>
        <v>8.3299999999999999E-2</v>
      </c>
      <c r="D44" s="1">
        <f>TRUNC(ROUND($D$38*C44,2),2)</f>
        <v>297.27999999999997</v>
      </c>
    </row>
    <row r="45" spans="1:4">
      <c r="A45" s="12" t="s">
        <v>3</v>
      </c>
      <c r="B45" s="15" t="s">
        <v>31</v>
      </c>
      <c r="C45" s="175">
        <v>0.121</v>
      </c>
      <c r="D45" s="91">
        <f>TRUNC(ROUND($D$38*C45,2),2)</f>
        <v>431.82</v>
      </c>
    </row>
    <row r="46" spans="1:4">
      <c r="A46" s="234" t="s">
        <v>0</v>
      </c>
      <c r="B46" s="234"/>
      <c r="C46" s="16">
        <f>SUM(C44:C45)</f>
        <v>0.20429999999999998</v>
      </c>
      <c r="D46" s="17">
        <f>TRUNC(ROUND(SUM(D44:D45),2),2)</f>
        <v>729.1</v>
      </c>
    </row>
    <row r="47" spans="1:4">
      <c r="A47" s="4"/>
      <c r="B47" s="4"/>
      <c r="C47" s="4"/>
      <c r="D47" s="4"/>
    </row>
    <row r="48" spans="1:4" ht="27" customHeight="1">
      <c r="A48" s="262" t="s">
        <v>121</v>
      </c>
      <c r="B48" s="262"/>
      <c r="C48" s="262"/>
      <c r="D48" s="262"/>
    </row>
    <row r="49" spans="1:4">
      <c r="A49" s="18" t="s">
        <v>32</v>
      </c>
      <c r="B49" s="18" t="s">
        <v>115</v>
      </c>
      <c r="C49" s="18" t="s">
        <v>29</v>
      </c>
      <c r="D49" s="18" t="s">
        <v>33</v>
      </c>
    </row>
    <row r="50" spans="1:4">
      <c r="A50" s="57" t="s">
        <v>2</v>
      </c>
      <c r="B50" s="11" t="s">
        <v>34</v>
      </c>
      <c r="C50" s="14">
        <f>'12h dia'!C50</f>
        <v>0.2</v>
      </c>
      <c r="D50" s="19">
        <f t="shared" ref="D50:D57" si="0">TRUNC(ROUND(($D$38+$D$46)*C50,2),2)</f>
        <v>859.57</v>
      </c>
    </row>
    <row r="51" spans="1:4">
      <c r="A51" s="57" t="s">
        <v>3</v>
      </c>
      <c r="B51" s="11" t="s">
        <v>35</v>
      </c>
      <c r="C51" s="14">
        <f>'12h dia'!C51</f>
        <v>2.5000000000000001E-2</v>
      </c>
      <c r="D51" s="19">
        <f t="shared" si="0"/>
        <v>107.45</v>
      </c>
    </row>
    <row r="52" spans="1:4">
      <c r="A52" s="57" t="s">
        <v>4</v>
      </c>
      <c r="B52" s="7" t="s">
        <v>80</v>
      </c>
      <c r="C52" s="14">
        <f>'12h dia'!C52</f>
        <v>1.6500000000000001E-2</v>
      </c>
      <c r="D52" s="19">
        <f t="shared" si="0"/>
        <v>70.91</v>
      </c>
    </row>
    <row r="53" spans="1:4">
      <c r="A53" s="57" t="s">
        <v>5</v>
      </c>
      <c r="B53" s="11" t="s">
        <v>36</v>
      </c>
      <c r="C53" s="14">
        <f>'12h dia'!C53</f>
        <v>1.4999999999999999E-2</v>
      </c>
      <c r="D53" s="19">
        <f t="shared" si="0"/>
        <v>64.47</v>
      </c>
    </row>
    <row r="54" spans="1:4">
      <c r="A54" s="57" t="s">
        <v>6</v>
      </c>
      <c r="B54" s="11" t="s">
        <v>37</v>
      </c>
      <c r="C54" s="14">
        <f>'12h dia'!C54</f>
        <v>0.01</v>
      </c>
      <c r="D54" s="19">
        <f t="shared" si="0"/>
        <v>42.98</v>
      </c>
    </row>
    <row r="55" spans="1:4">
      <c r="A55" s="57" t="s">
        <v>24</v>
      </c>
      <c r="B55" s="11" t="s">
        <v>38</v>
      </c>
      <c r="C55" s="14">
        <f>'12h dia'!C55</f>
        <v>6.0000000000000001E-3</v>
      </c>
      <c r="D55" s="19">
        <f t="shared" si="0"/>
        <v>25.79</v>
      </c>
    </row>
    <row r="56" spans="1:4">
      <c r="A56" s="57" t="s">
        <v>25</v>
      </c>
      <c r="B56" s="11" t="s">
        <v>39</v>
      </c>
      <c r="C56" s="14">
        <f>'12h dia'!C56</f>
        <v>2E-3</v>
      </c>
      <c r="D56" s="19">
        <f t="shared" si="0"/>
        <v>8.6</v>
      </c>
    </row>
    <row r="57" spans="1:4">
      <c r="A57" s="57" t="s">
        <v>40</v>
      </c>
      <c r="B57" s="11" t="s">
        <v>41</v>
      </c>
      <c r="C57" s="14">
        <f>'12h dia'!C57</f>
        <v>0.08</v>
      </c>
      <c r="D57" s="19">
        <f t="shared" si="0"/>
        <v>343.83</v>
      </c>
    </row>
    <row r="58" spans="1:4">
      <c r="A58" s="317" t="s">
        <v>42</v>
      </c>
      <c r="B58" s="318"/>
      <c r="C58" s="20">
        <f>SUM(C50:C57)</f>
        <v>0.35450000000000004</v>
      </c>
      <c r="D58" s="21">
        <f>TRUNC(ROUND(SUM(D50:D57),2),2)</f>
        <v>1523.6</v>
      </c>
    </row>
    <row r="59" spans="1:4">
      <c r="A59" s="22"/>
      <c r="B59" s="22"/>
      <c r="C59" s="23"/>
      <c r="D59" s="24"/>
    </row>
    <row r="60" spans="1:4">
      <c r="A60" s="227" t="s">
        <v>122</v>
      </c>
      <c r="B60" s="227"/>
      <c r="C60" s="227"/>
      <c r="D60" s="227"/>
    </row>
    <row r="61" spans="1:4">
      <c r="A61" s="5" t="s">
        <v>43</v>
      </c>
      <c r="B61" s="52" t="s">
        <v>44</v>
      </c>
      <c r="C61" s="5" t="s">
        <v>17</v>
      </c>
      <c r="D61" s="5" t="s">
        <v>17</v>
      </c>
    </row>
    <row r="62" spans="1:4">
      <c r="A62" s="57" t="s">
        <v>2</v>
      </c>
      <c r="B62" s="11" t="s">
        <v>81</v>
      </c>
      <c r="C62" s="92">
        <f>'12h noite'!C62</f>
        <v>4.7</v>
      </c>
      <c r="D62" s="93">
        <f>(C62*2*21)-(6%*D31)</f>
        <v>32.687399999999997</v>
      </c>
    </row>
    <row r="63" spans="1:4">
      <c r="A63" s="57" t="s">
        <v>3</v>
      </c>
      <c r="B63" s="11" t="s">
        <v>82</v>
      </c>
      <c r="C63" s="92">
        <f>'12h noite'!C63</f>
        <v>37.85</v>
      </c>
      <c r="D63" s="94">
        <f>(C63*21*0.8)</f>
        <v>635.88000000000011</v>
      </c>
    </row>
    <row r="64" spans="1:4">
      <c r="A64" s="57" t="s">
        <v>4</v>
      </c>
      <c r="B64" s="11" t="s">
        <v>83</v>
      </c>
      <c r="C64" s="95">
        <v>0</v>
      </c>
      <c r="D64" s="94">
        <f>C64</f>
        <v>0</v>
      </c>
    </row>
    <row r="65" spans="1:4">
      <c r="A65" s="57" t="s">
        <v>5</v>
      </c>
      <c r="B65" s="11" t="s">
        <v>118</v>
      </c>
      <c r="C65" s="95">
        <f>'12h noite'!C65</f>
        <v>20</v>
      </c>
      <c r="D65" s="94">
        <f>C65</f>
        <v>20</v>
      </c>
    </row>
    <row r="66" spans="1:4">
      <c r="A66" s="57" t="s">
        <v>6</v>
      </c>
      <c r="B66" s="11" t="s">
        <v>119</v>
      </c>
      <c r="C66" s="95">
        <f>'12h noite'!C66</f>
        <v>31.07</v>
      </c>
      <c r="D66" s="94">
        <f>C66</f>
        <v>31.07</v>
      </c>
    </row>
    <row r="67" spans="1:4">
      <c r="A67" s="57" t="s">
        <v>24</v>
      </c>
      <c r="B67" s="11" t="s">
        <v>117</v>
      </c>
      <c r="C67" s="95">
        <f>'12h noite'!C67</f>
        <v>14.024000000000001</v>
      </c>
      <c r="D67" s="94">
        <f>C67</f>
        <v>14.024000000000001</v>
      </c>
    </row>
    <row r="68" spans="1:4">
      <c r="A68" s="326" t="s">
        <v>45</v>
      </c>
      <c r="B68" s="322"/>
      <c r="C68" s="327"/>
      <c r="D68" s="21">
        <f>TRUNC(ROUND(SUM(D62:D67),2),2)</f>
        <v>733.66</v>
      </c>
    </row>
    <row r="69" spans="1:4">
      <c r="A69" s="4"/>
      <c r="B69" s="4"/>
      <c r="C69" s="4"/>
      <c r="D69" s="4"/>
    </row>
    <row r="70" spans="1:4">
      <c r="A70" s="262" t="s">
        <v>46</v>
      </c>
      <c r="B70" s="262"/>
      <c r="C70" s="262"/>
      <c r="D70" s="262"/>
    </row>
    <row r="71" spans="1:4">
      <c r="A71" s="5">
        <v>2</v>
      </c>
      <c r="B71" s="326" t="s">
        <v>47</v>
      </c>
      <c r="C71" s="327"/>
      <c r="D71" s="5" t="s">
        <v>17</v>
      </c>
    </row>
    <row r="72" spans="1:4">
      <c r="A72" s="57" t="s">
        <v>28</v>
      </c>
      <c r="B72" s="328" t="str">
        <f>B43</f>
        <v>13º (décimo terceiro) Salário, Férias e Adicional de Férias</v>
      </c>
      <c r="C72" s="329"/>
      <c r="D72" s="26">
        <f>D46</f>
        <v>729.1</v>
      </c>
    </row>
    <row r="73" spans="1:4">
      <c r="A73" s="57" t="s">
        <v>32</v>
      </c>
      <c r="B73" s="328" t="str">
        <f>B49</f>
        <v>GPS, FGTS e outras contribuições</v>
      </c>
      <c r="C73" s="329"/>
      <c r="D73" s="26">
        <f>D58</f>
        <v>1523.6</v>
      </c>
    </row>
    <row r="74" spans="1:4">
      <c r="A74" s="57" t="s">
        <v>43</v>
      </c>
      <c r="B74" s="328" t="str">
        <f>B61</f>
        <v xml:space="preserve">Benefícios Mensais e Diários </v>
      </c>
      <c r="C74" s="329"/>
      <c r="D74" s="26">
        <f>D68</f>
        <v>733.66</v>
      </c>
    </row>
    <row r="75" spans="1:4">
      <c r="A75" s="326" t="s">
        <v>45</v>
      </c>
      <c r="B75" s="322"/>
      <c r="C75" s="327"/>
      <c r="D75" s="21">
        <f>TRUNC(ROUND(SUM(D72:D74),2),2)</f>
        <v>2986.36</v>
      </c>
    </row>
    <row r="76" spans="1:4">
      <c r="A76" s="4"/>
      <c r="B76" s="27"/>
      <c r="C76" s="27"/>
      <c r="D76" s="28"/>
    </row>
    <row r="77" spans="1:4">
      <c r="A77" s="249" t="s">
        <v>68</v>
      </c>
      <c r="B77" s="249"/>
      <c r="C77" s="249"/>
      <c r="D77" s="249"/>
    </row>
    <row r="78" spans="1:4">
      <c r="A78" s="18">
        <v>3</v>
      </c>
      <c r="B78" s="18" t="s">
        <v>48</v>
      </c>
      <c r="C78" s="18" t="s">
        <v>29</v>
      </c>
      <c r="D78" s="18" t="s">
        <v>30</v>
      </c>
    </row>
    <row r="79" spans="1:4">
      <c r="A79" s="57" t="s">
        <v>2</v>
      </c>
      <c r="B79" s="29" t="s">
        <v>49</v>
      </c>
      <c r="C79" s="14">
        <f>'12h dia'!C79</f>
        <v>4.1999999999999997E-3</v>
      </c>
      <c r="D79" s="19">
        <f>$D$38*C79</f>
        <v>14.988833999999999</v>
      </c>
    </row>
    <row r="80" spans="1:4">
      <c r="A80" s="57" t="s">
        <v>3</v>
      </c>
      <c r="B80" s="78" t="s">
        <v>50</v>
      </c>
      <c r="C80" s="14">
        <f>'12h dia'!C80</f>
        <v>3.3599999999999998E-4</v>
      </c>
      <c r="D80" s="19">
        <f t="shared" ref="D80:D84" si="1">$D$38*C80</f>
        <v>1.1991067199999998</v>
      </c>
    </row>
    <row r="81" spans="1:4">
      <c r="A81" s="57" t="s">
        <v>4</v>
      </c>
      <c r="B81" s="30" t="s">
        <v>51</v>
      </c>
      <c r="C81" s="14">
        <f>'12h dia'!C81</f>
        <v>3.4799999999999998E-2</v>
      </c>
      <c r="D81" s="19">
        <f t="shared" si="1"/>
        <v>124.19319599999999</v>
      </c>
    </row>
    <row r="82" spans="1:4">
      <c r="A82" s="57" t="s">
        <v>5</v>
      </c>
      <c r="B82" s="11" t="s">
        <v>52</v>
      </c>
      <c r="C82" s="14">
        <f>'12h dia'!C82</f>
        <v>1.9400000000000001E-2</v>
      </c>
      <c r="D82" s="19">
        <f t="shared" si="1"/>
        <v>69.234138000000002</v>
      </c>
    </row>
    <row r="83" spans="1:4" ht="30">
      <c r="A83" s="57" t="s">
        <v>6</v>
      </c>
      <c r="B83" s="79" t="s">
        <v>101</v>
      </c>
      <c r="C83" s="14">
        <f>'12h dia'!C83</f>
        <v>6.8773000000000011E-3</v>
      </c>
      <c r="D83" s="19">
        <f t="shared" si="1"/>
        <v>24.543501921000004</v>
      </c>
    </row>
    <row r="84" spans="1:4">
      <c r="A84" s="57" t="s">
        <v>24</v>
      </c>
      <c r="B84" s="31" t="s">
        <v>73</v>
      </c>
      <c r="C84" s="14">
        <f>'12h dia'!C84</f>
        <v>8.0000000000000002E-3</v>
      </c>
      <c r="D84" s="19">
        <f t="shared" si="1"/>
        <v>28.550160000000002</v>
      </c>
    </row>
    <row r="85" spans="1:4">
      <c r="A85" s="317" t="s">
        <v>42</v>
      </c>
      <c r="B85" s="318"/>
      <c r="C85" s="20">
        <f>SUM(C79:C84)</f>
        <v>7.3613299999999993E-2</v>
      </c>
      <c r="D85" s="21">
        <f>TRUNC(ROUND(SUM(D79:D84),2),2)</f>
        <v>262.70999999999998</v>
      </c>
    </row>
    <row r="87" spans="1:4">
      <c r="A87" s="227" t="s">
        <v>123</v>
      </c>
      <c r="B87" s="227"/>
      <c r="C87" s="227"/>
      <c r="D87" s="227"/>
    </row>
    <row r="88" spans="1:4">
      <c r="A88" s="22"/>
      <c r="B88" s="22"/>
      <c r="C88" s="22"/>
      <c r="D88" s="22"/>
    </row>
    <row r="89" spans="1:4">
      <c r="A89" s="227" t="s">
        <v>53</v>
      </c>
      <c r="B89" s="227"/>
      <c r="C89" s="227"/>
      <c r="D89" s="227"/>
    </row>
    <row r="90" spans="1:4">
      <c r="A90" s="18" t="s">
        <v>54</v>
      </c>
      <c r="B90" s="5" t="s">
        <v>124</v>
      </c>
      <c r="C90" s="18" t="s">
        <v>29</v>
      </c>
      <c r="D90" s="18" t="s">
        <v>30</v>
      </c>
    </row>
    <row r="91" spans="1:4">
      <c r="A91" s="57" t="s">
        <v>2</v>
      </c>
      <c r="B91" s="29" t="s">
        <v>94</v>
      </c>
      <c r="C91" s="14">
        <v>1.6199999999999999E-2</v>
      </c>
      <c r="D91" s="19">
        <f>($D$38+D46)*C91</f>
        <v>69.625493999999989</v>
      </c>
    </row>
    <row r="92" spans="1:4">
      <c r="A92" s="57" t="s">
        <v>3</v>
      </c>
      <c r="B92" s="32" t="s">
        <v>95</v>
      </c>
      <c r="C92" s="85">
        <v>7.3000000000000001E-3</v>
      </c>
      <c r="D92" s="19">
        <f>($D$38+$D$46)*C92</f>
        <v>31.374451000000001</v>
      </c>
    </row>
    <row r="93" spans="1:4">
      <c r="A93" s="57" t="s">
        <v>4</v>
      </c>
      <c r="B93" s="33" t="s">
        <v>96</v>
      </c>
      <c r="C93" s="14">
        <f>'12h dia'!C93</f>
        <v>2.0000000000000001E-4</v>
      </c>
      <c r="D93" s="19">
        <f>($D$38+$D$46)*C93</f>
        <v>0.85957400000000006</v>
      </c>
    </row>
    <row r="94" spans="1:4">
      <c r="A94" s="57" t="s">
        <v>5</v>
      </c>
      <c r="B94" s="34" t="s">
        <v>100</v>
      </c>
      <c r="C94" s="14">
        <f>'12h dia'!C94</f>
        <v>3.3E-3</v>
      </c>
      <c r="D94" s="19">
        <f>($D$38+$D$46)*C94</f>
        <v>14.182971</v>
      </c>
    </row>
    <row r="95" spans="1:4">
      <c r="A95" s="57" t="s">
        <v>6</v>
      </c>
      <c r="B95" s="2" t="s">
        <v>97</v>
      </c>
      <c r="C95" s="14">
        <f>'12h dia'!C95</f>
        <v>6.9999999999999999E-4</v>
      </c>
      <c r="D95" s="19">
        <f>($D$38+$D$46)*C95</f>
        <v>3.0085090000000001</v>
      </c>
    </row>
    <row r="96" spans="1:4">
      <c r="A96" s="57" t="s">
        <v>24</v>
      </c>
      <c r="B96" s="31" t="s">
        <v>161</v>
      </c>
      <c r="C96" s="14">
        <f>'12h dia'!C96</f>
        <v>1.38E-2</v>
      </c>
      <c r="D96" s="19">
        <f t="shared" ref="D96" si="2">$D$38*C96</f>
        <v>49.249026000000001</v>
      </c>
    </row>
    <row r="97" spans="1:4">
      <c r="A97" s="317" t="s">
        <v>0</v>
      </c>
      <c r="B97" s="318"/>
      <c r="C97" s="20">
        <f>SUM(C91:C96)</f>
        <v>4.1499999999999995E-2</v>
      </c>
      <c r="D97" s="21">
        <f>TRUNC(ROUND(SUM(D91:D96),2),2)</f>
        <v>168.3</v>
      </c>
    </row>
    <row r="99" spans="1:4">
      <c r="A99" s="227" t="s">
        <v>74</v>
      </c>
      <c r="B99" s="227"/>
      <c r="C99" s="227"/>
      <c r="D99" s="227"/>
    </row>
    <row r="100" spans="1:4">
      <c r="A100" s="5" t="s">
        <v>55</v>
      </c>
      <c r="B100" s="326" t="s">
        <v>75</v>
      </c>
      <c r="C100" s="327"/>
      <c r="D100" s="5" t="s">
        <v>17</v>
      </c>
    </row>
    <row r="101" spans="1:4">
      <c r="A101" s="57" t="s">
        <v>2</v>
      </c>
      <c r="B101" s="328" t="s">
        <v>98</v>
      </c>
      <c r="C101" s="329"/>
      <c r="D101" s="37">
        <f>TRUNC(ROUND((((D38+D75+D85)/220)*22),2),2)*0</f>
        <v>0</v>
      </c>
    </row>
    <row r="102" spans="1:4">
      <c r="A102" s="326" t="s">
        <v>45</v>
      </c>
      <c r="B102" s="322"/>
      <c r="C102" s="327"/>
      <c r="D102" s="21">
        <f>TRUNC(ROUND(SUM(D101),2),2)</f>
        <v>0</v>
      </c>
    </row>
    <row r="103" spans="1:4">
      <c r="A103" s="22"/>
      <c r="B103" s="22"/>
      <c r="C103" s="35"/>
      <c r="D103" s="36"/>
    </row>
    <row r="104" spans="1:4">
      <c r="A104" s="249" t="s">
        <v>56</v>
      </c>
      <c r="B104" s="249"/>
      <c r="C104" s="249"/>
      <c r="D104" s="249"/>
    </row>
    <row r="105" spans="1:4">
      <c r="A105" s="18">
        <v>4</v>
      </c>
      <c r="B105" s="317" t="s">
        <v>76</v>
      </c>
      <c r="C105" s="318"/>
      <c r="D105" s="18" t="s">
        <v>57</v>
      </c>
    </row>
    <row r="106" spans="1:4">
      <c r="A106" s="57" t="s">
        <v>54</v>
      </c>
      <c r="B106" s="332" t="s">
        <v>124</v>
      </c>
      <c r="C106" s="333"/>
      <c r="D106" s="25">
        <f>D97</f>
        <v>168.3</v>
      </c>
    </row>
    <row r="107" spans="1:4">
      <c r="A107" s="57" t="s">
        <v>55</v>
      </c>
      <c r="B107" s="332" t="s">
        <v>125</v>
      </c>
      <c r="C107" s="333"/>
      <c r="D107" s="37">
        <f>D102</f>
        <v>0</v>
      </c>
    </row>
    <row r="108" spans="1:4">
      <c r="A108" s="317" t="s">
        <v>0</v>
      </c>
      <c r="B108" s="320"/>
      <c r="C108" s="318"/>
      <c r="D108" s="21">
        <f>TRUNC(ROUND(SUM(D106:D107),2),2)</f>
        <v>168.3</v>
      </c>
    </row>
    <row r="109" spans="1:4">
      <c r="A109" s="80"/>
      <c r="B109" s="38"/>
      <c r="C109" s="23"/>
      <c r="D109" s="39"/>
    </row>
    <row r="110" spans="1:4">
      <c r="A110" s="227" t="s">
        <v>126</v>
      </c>
      <c r="B110" s="227"/>
      <c r="C110" s="227"/>
      <c r="D110" s="227"/>
    </row>
    <row r="111" spans="1:4">
      <c r="A111" s="5">
        <v>5</v>
      </c>
      <c r="B111" s="330" t="s">
        <v>58</v>
      </c>
      <c r="C111" s="331"/>
      <c r="D111" s="5" t="s">
        <v>17</v>
      </c>
    </row>
    <row r="112" spans="1:4">
      <c r="A112" s="57" t="s">
        <v>2</v>
      </c>
      <c r="B112" s="328" t="s">
        <v>59</v>
      </c>
      <c r="C112" s="329"/>
      <c r="D112" s="53" t="e">
        <f>UNIFORME!#REF!</f>
        <v>#REF!</v>
      </c>
    </row>
    <row r="113" spans="1:4">
      <c r="A113" s="57" t="s">
        <v>3</v>
      </c>
      <c r="B113" s="328" t="s">
        <v>77</v>
      </c>
      <c r="C113" s="329"/>
      <c r="D113" s="53">
        <v>0</v>
      </c>
    </row>
    <row r="114" spans="1:4">
      <c r="A114" s="57" t="s">
        <v>4</v>
      </c>
      <c r="B114" s="328" t="s">
        <v>78</v>
      </c>
      <c r="C114" s="329"/>
      <c r="D114" s="53">
        <f>EQUIPAMENTO!E16</f>
        <v>1698.7166666666667</v>
      </c>
    </row>
    <row r="115" spans="1:4">
      <c r="A115" s="57" t="s">
        <v>5</v>
      </c>
      <c r="B115" s="335" t="s">
        <v>26</v>
      </c>
      <c r="C115" s="336"/>
      <c r="D115" s="53">
        <v>0</v>
      </c>
    </row>
    <row r="116" spans="1:4">
      <c r="A116" s="326" t="s">
        <v>45</v>
      </c>
      <c r="B116" s="322"/>
      <c r="C116" s="327"/>
      <c r="D116" s="21" t="e">
        <f>TRUNC(ROUND(SUM(D112:D115),2),2)</f>
        <v>#REF!</v>
      </c>
    </row>
    <row r="117" spans="1:4">
      <c r="A117" s="80"/>
      <c r="B117" s="38"/>
      <c r="C117" s="23"/>
      <c r="D117" s="39"/>
    </row>
    <row r="118" spans="1:4">
      <c r="A118" s="227" t="s">
        <v>127</v>
      </c>
      <c r="B118" s="227"/>
      <c r="C118" s="227"/>
      <c r="D118" s="227"/>
    </row>
    <row r="119" spans="1:4">
      <c r="A119" s="5">
        <v>6</v>
      </c>
      <c r="B119" s="40" t="s">
        <v>60</v>
      </c>
      <c r="C119" s="5" t="s">
        <v>29</v>
      </c>
      <c r="D119" s="5" t="s">
        <v>57</v>
      </c>
    </row>
    <row r="120" spans="1:4">
      <c r="A120" s="57" t="s">
        <v>2</v>
      </c>
      <c r="B120" s="81" t="s">
        <v>61</v>
      </c>
      <c r="C120" s="14">
        <f>'12h dia'!C120</f>
        <v>1.9043067438954736E-3</v>
      </c>
      <c r="D120" s="56" t="e">
        <f>TRUNC(ROUND($D$135*C120,2),2)</f>
        <v>#REF!</v>
      </c>
    </row>
    <row r="121" spans="1:4">
      <c r="A121" s="57" t="s">
        <v>3</v>
      </c>
      <c r="B121" s="7" t="s">
        <v>62</v>
      </c>
      <c r="C121" s="14">
        <f>'12h dia'!C121</f>
        <v>6.6713631828300085E-3</v>
      </c>
      <c r="D121" s="56" t="e">
        <f>TRUNC(ROUND(($D$135+D120)*C121,2),2)</f>
        <v>#REF!</v>
      </c>
    </row>
    <row r="122" spans="1:4">
      <c r="A122" s="57" t="s">
        <v>4</v>
      </c>
      <c r="B122" s="7" t="s">
        <v>63</v>
      </c>
      <c r="C122" s="41">
        <f>SUM(C123:C125)</f>
        <v>8.6499999999999994E-2</v>
      </c>
      <c r="D122" s="42"/>
    </row>
    <row r="123" spans="1:4">
      <c r="A123" s="57" t="s">
        <v>131</v>
      </c>
      <c r="B123" s="45" t="s">
        <v>128</v>
      </c>
      <c r="C123" s="14">
        <f>'12h dia'!C123</f>
        <v>6.4999999999999997E-3</v>
      </c>
      <c r="D123" s="26" t="e">
        <f>TRUNC(ROUND(($D$135+$D$120+$D$121)/(100%-$C$122)*C123,2),2)</f>
        <v>#REF!</v>
      </c>
    </row>
    <row r="124" spans="1:4">
      <c r="A124" s="57" t="s">
        <v>132</v>
      </c>
      <c r="B124" s="45" t="s">
        <v>129</v>
      </c>
      <c r="C124" s="14">
        <f>'12h dia'!C124</f>
        <v>0.03</v>
      </c>
      <c r="D124" s="26" t="e">
        <f>TRUNC(ROUND(($D$135+$D$120+$D$121)/(100%-$C$122)*C124,2),2)</f>
        <v>#REF!</v>
      </c>
    </row>
    <row r="125" spans="1:4">
      <c r="A125" s="57" t="s">
        <v>133</v>
      </c>
      <c r="B125" s="45" t="s">
        <v>130</v>
      </c>
      <c r="C125" s="14">
        <f>'12h dia'!C125</f>
        <v>0.05</v>
      </c>
      <c r="D125" s="26" t="e">
        <f>TRUNC(ROUND(($D$135+$D$120+$D$121)/(100%-$C$122)*C125,2),2)</f>
        <v>#REF!</v>
      </c>
    </row>
    <row r="126" spans="1:4">
      <c r="A126" s="235" t="s">
        <v>0</v>
      </c>
      <c r="B126" s="320"/>
      <c r="C126" s="236"/>
      <c r="D126" s="21" t="e">
        <f>TRUNC(ROUND(SUM(D120:D125),2),2)</f>
        <v>#REF!</v>
      </c>
    </row>
    <row r="128" spans="1:4">
      <c r="A128" s="227" t="s">
        <v>64</v>
      </c>
      <c r="B128" s="227"/>
      <c r="C128" s="227"/>
      <c r="D128" s="227"/>
    </row>
    <row r="129" spans="1:4">
      <c r="A129" s="7"/>
      <c r="B129" s="337" t="s">
        <v>65</v>
      </c>
      <c r="C129" s="337"/>
      <c r="D129" s="5" t="s">
        <v>57</v>
      </c>
    </row>
    <row r="130" spans="1:4">
      <c r="A130" s="43" t="s">
        <v>2</v>
      </c>
      <c r="B130" s="334" t="s">
        <v>66</v>
      </c>
      <c r="C130" s="334"/>
      <c r="D130" s="37">
        <f>$D$38</f>
        <v>3568.77</v>
      </c>
    </row>
    <row r="131" spans="1:4">
      <c r="A131" s="43" t="s">
        <v>3</v>
      </c>
      <c r="B131" s="334" t="s">
        <v>67</v>
      </c>
      <c r="C131" s="334"/>
      <c r="D131" s="37">
        <f>$D$75</f>
        <v>2986.36</v>
      </c>
    </row>
    <row r="132" spans="1:4">
      <c r="A132" s="43" t="s">
        <v>4</v>
      </c>
      <c r="B132" s="334" t="s">
        <v>68</v>
      </c>
      <c r="C132" s="334"/>
      <c r="D132" s="37">
        <f>$D$85</f>
        <v>262.70999999999998</v>
      </c>
    </row>
    <row r="133" spans="1:4">
      <c r="A133" s="43" t="s">
        <v>5</v>
      </c>
      <c r="B133" s="334" t="s">
        <v>69</v>
      </c>
      <c r="C133" s="334"/>
      <c r="D133" s="37">
        <f>$D$108</f>
        <v>168.3</v>
      </c>
    </row>
    <row r="134" spans="1:4">
      <c r="A134" s="43" t="s">
        <v>70</v>
      </c>
      <c r="B134" s="328" t="s">
        <v>71</v>
      </c>
      <c r="C134" s="329"/>
      <c r="D134" s="37" t="e">
        <f>$D$116</f>
        <v>#REF!</v>
      </c>
    </row>
    <row r="135" spans="1:4">
      <c r="A135" s="326" t="s">
        <v>72</v>
      </c>
      <c r="B135" s="322"/>
      <c r="C135" s="327"/>
      <c r="D135" s="55" t="e">
        <f>TRUNC(ROUND(SUM(D130:D134),2),2)</f>
        <v>#REF!</v>
      </c>
    </row>
    <row r="136" spans="1:4">
      <c r="A136" s="57" t="s">
        <v>24</v>
      </c>
      <c r="B136" s="328" t="s">
        <v>99</v>
      </c>
      <c r="C136" s="329"/>
      <c r="D136" s="37" t="e">
        <f>$D$126</f>
        <v>#REF!</v>
      </c>
    </row>
    <row r="137" spans="1:4">
      <c r="A137" s="326" t="s">
        <v>134</v>
      </c>
      <c r="B137" s="322"/>
      <c r="C137" s="327"/>
      <c r="D137" s="54" t="e">
        <f>TRUNC(ROUND(D135+D136,2),2)</f>
        <v>#REF!</v>
      </c>
    </row>
    <row r="138" spans="1:4">
      <c r="A138" s="326" t="s">
        <v>157</v>
      </c>
      <c r="B138" s="322"/>
      <c r="C138" s="327"/>
      <c r="D138" s="54" t="e">
        <f>D137</f>
        <v>#REF!</v>
      </c>
    </row>
    <row r="139" spans="1:4">
      <c r="A139" s="38"/>
      <c r="B139" s="38"/>
      <c r="C139" s="38"/>
      <c r="D139" s="38"/>
    </row>
  </sheetData>
  <mergeCells count="59">
    <mergeCell ref="A29:D29"/>
    <mergeCell ref="A1:D1"/>
    <mergeCell ref="A2:C2"/>
    <mergeCell ref="C4:D4"/>
    <mergeCell ref="C5:D5"/>
    <mergeCell ref="A8:C8"/>
    <mergeCell ref="A14:C14"/>
    <mergeCell ref="A18:C18"/>
    <mergeCell ref="A20:C20"/>
    <mergeCell ref="A21:C21"/>
    <mergeCell ref="A22:C22"/>
    <mergeCell ref="B73:C73"/>
    <mergeCell ref="A38:C38"/>
    <mergeCell ref="A40:D40"/>
    <mergeCell ref="A42:D42"/>
    <mergeCell ref="A46:B46"/>
    <mergeCell ref="A48:D48"/>
    <mergeCell ref="A58:B58"/>
    <mergeCell ref="A60:D60"/>
    <mergeCell ref="A68:C68"/>
    <mergeCell ref="A70:D70"/>
    <mergeCell ref="B71:C71"/>
    <mergeCell ref="B72:C72"/>
    <mergeCell ref="A104:D104"/>
    <mergeCell ref="B74:C74"/>
    <mergeCell ref="A75:C75"/>
    <mergeCell ref="A77:D77"/>
    <mergeCell ref="A85:B85"/>
    <mergeCell ref="A87:D87"/>
    <mergeCell ref="A89:D89"/>
    <mergeCell ref="A97:B97"/>
    <mergeCell ref="A99:D99"/>
    <mergeCell ref="B100:C100"/>
    <mergeCell ref="B101:C101"/>
    <mergeCell ref="A102:C102"/>
    <mergeCell ref="A118:D118"/>
    <mergeCell ref="B105:C105"/>
    <mergeCell ref="B106:C106"/>
    <mergeCell ref="B107:C107"/>
    <mergeCell ref="A108:C108"/>
    <mergeCell ref="A110:D110"/>
    <mergeCell ref="B111:C111"/>
    <mergeCell ref="B112:C112"/>
    <mergeCell ref="B113:C113"/>
    <mergeCell ref="B114:C114"/>
    <mergeCell ref="B115:C115"/>
    <mergeCell ref="A116:C116"/>
    <mergeCell ref="A138:C138"/>
    <mergeCell ref="A126:C126"/>
    <mergeCell ref="A128:D128"/>
    <mergeCell ref="B129:C129"/>
    <mergeCell ref="B130:C130"/>
    <mergeCell ref="B131:C131"/>
    <mergeCell ref="B132:C132"/>
    <mergeCell ref="B133:C133"/>
    <mergeCell ref="B134:C134"/>
    <mergeCell ref="A135:C135"/>
    <mergeCell ref="B136:C136"/>
    <mergeCell ref="A137:C137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16383" man="1"/>
    <brk id="9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C1600-B763-4E0B-AF43-6716F673F2A2}">
  <sheetPr>
    <tabColor theme="9" tint="0.59999389629810485"/>
  </sheetPr>
  <dimension ref="A1:F139"/>
  <sheetViews>
    <sheetView showGridLines="0" tabSelected="1" topLeftCell="A116" zoomScale="115" zoomScaleNormal="115" zoomScaleSheetLayoutView="70" workbookViewId="0">
      <selection activeCell="H18" sqref="H18:H20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22.5703125" style="98" customWidth="1"/>
    <col min="4" max="4" width="15.5703125" style="98" bestFit="1" customWidth="1"/>
    <col min="5" max="5" width="9.140625" style="98"/>
    <col min="6" max="6" width="21.140625" style="98" customWidth="1"/>
    <col min="7" max="16384" width="9.140625" style="98"/>
  </cols>
  <sheetData>
    <row r="1" spans="1:4">
      <c r="A1" s="308"/>
      <c r="B1" s="308"/>
      <c r="C1" s="308"/>
      <c r="D1" s="308"/>
    </row>
    <row r="2" spans="1:4">
      <c r="A2" s="308" t="s">
        <v>102</v>
      </c>
      <c r="B2" s="308"/>
      <c r="C2" s="308"/>
      <c r="D2" s="99"/>
    </row>
    <row r="4" spans="1:4">
      <c r="A4" s="100" t="s">
        <v>103</v>
      </c>
      <c r="B4" s="100"/>
      <c r="C4" s="309"/>
      <c r="D4" s="309"/>
    </row>
    <row r="5" spans="1:4">
      <c r="A5" s="100" t="s">
        <v>104</v>
      </c>
      <c r="B5" s="102" t="s">
        <v>208</v>
      </c>
      <c r="C5" s="310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1" t="s">
        <v>1</v>
      </c>
      <c r="B8" s="301"/>
      <c r="C8" s="301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>
      <c r="A10" s="106" t="s">
        <v>3</v>
      </c>
      <c r="B10" s="107" t="s">
        <v>106</v>
      </c>
      <c r="C10" s="111" t="s">
        <v>144</v>
      </c>
      <c r="D10" s="101"/>
    </row>
    <row r="11" spans="1:4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v>12</v>
      </c>
      <c r="D12" s="101"/>
    </row>
    <row r="13" spans="1:4">
      <c r="A13" s="97"/>
      <c r="B13" s="104"/>
      <c r="C13" s="97"/>
    </row>
    <row r="14" spans="1:4">
      <c r="A14" s="301" t="s">
        <v>7</v>
      </c>
      <c r="B14" s="301"/>
      <c r="C14" s="301"/>
      <c r="D14" s="110"/>
    </row>
    <row r="15" spans="1:4" ht="45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">
        <v>136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308" t="s">
        <v>110</v>
      </c>
      <c r="B18" s="308"/>
      <c r="C18" s="308"/>
      <c r="D18" s="99"/>
    </row>
    <row r="19" spans="1:4">
      <c r="A19" s="97"/>
      <c r="B19" s="97"/>
      <c r="C19" s="97"/>
      <c r="D19" s="97"/>
    </row>
    <row r="20" spans="1:4">
      <c r="A20" s="295" t="s">
        <v>111</v>
      </c>
      <c r="B20" s="295"/>
      <c r="C20" s="295"/>
      <c r="D20" s="110"/>
    </row>
    <row r="21" spans="1:4">
      <c r="A21" s="311" t="s">
        <v>10</v>
      </c>
      <c r="B21" s="311"/>
      <c r="C21" s="311"/>
      <c r="D21" s="110"/>
    </row>
    <row r="22" spans="1:4">
      <c r="A22" s="229" t="s">
        <v>11</v>
      </c>
      <c r="B22" s="230"/>
      <c r="C22" s="312"/>
      <c r="D22" s="110"/>
    </row>
    <row r="23" spans="1:4" ht="30">
      <c r="A23" s="111">
        <v>1</v>
      </c>
      <c r="B23" s="100" t="s">
        <v>135</v>
      </c>
      <c r="C23" s="111" t="s">
        <v>145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5" t="s">
        <v>120</v>
      </c>
      <c r="B29" s="295"/>
      <c r="C29" s="295"/>
      <c r="D29" s="295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22</v>
      </c>
      <c r="C34" s="123"/>
      <c r="D34" s="96">
        <f>((D31+D32)*58.33%*20%)*0</f>
        <v>0</v>
      </c>
    </row>
    <row r="35" spans="1:4">
      <c r="A35" s="106" t="s">
        <v>6</v>
      </c>
      <c r="B35" s="120" t="s">
        <v>23</v>
      </c>
      <c r="C35" s="123"/>
      <c r="D35" s="96">
        <f>((D31+D32)*8.33%*1.2)*0</f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20" t="s">
        <v>26</v>
      </c>
      <c r="C37" s="123"/>
      <c r="D37" s="96">
        <v>0</v>
      </c>
    </row>
    <row r="38" spans="1:4">
      <c r="A38" s="313" t="s">
        <v>27</v>
      </c>
      <c r="B38" s="300"/>
      <c r="C38" s="314"/>
      <c r="D38" s="125">
        <f>TRUNC(ROUND(SUM(D31:D37),2),2)</f>
        <v>2494.71</v>
      </c>
    </row>
    <row r="39" spans="1:4" s="113" customFormat="1" ht="13.5">
      <c r="A39" s="112"/>
      <c r="B39" s="112"/>
      <c r="C39" s="112"/>
      <c r="D39" s="112"/>
    </row>
    <row r="40" spans="1:4">
      <c r="A40" s="308" t="s">
        <v>143</v>
      </c>
      <c r="B40" s="308"/>
      <c r="C40" s="308"/>
      <c r="D40" s="308"/>
    </row>
    <row r="41" spans="1:4">
      <c r="A41" s="114"/>
      <c r="B41" s="114"/>
      <c r="C41" s="114"/>
      <c r="D41" s="114"/>
    </row>
    <row r="42" spans="1:4">
      <c r="A42" s="295" t="s">
        <v>116</v>
      </c>
      <c r="B42" s="295"/>
      <c r="C42" s="295"/>
      <c r="D42" s="295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v>8.3299999999999999E-2</v>
      </c>
      <c r="D44" s="91">
        <f>TRUNC(ROUND($D$38*C44,2),2)</f>
        <v>207.81</v>
      </c>
    </row>
    <row r="45" spans="1:4">
      <c r="A45" s="111" t="s">
        <v>3</v>
      </c>
      <c r="B45" s="130" t="s">
        <v>31</v>
      </c>
      <c r="C45" s="175">
        <v>0.1111</v>
      </c>
      <c r="D45" s="91">
        <f>TRUNC(ROUND($D$38*C45,2),2)</f>
        <v>277.16000000000003</v>
      </c>
    </row>
    <row r="46" spans="1:4">
      <c r="A46" s="232" t="s">
        <v>0</v>
      </c>
      <c r="B46" s="232"/>
      <c r="C46" s="131">
        <f>SUM(C44:C45)</f>
        <v>0.19440000000000002</v>
      </c>
      <c r="D46" s="132">
        <f>TRUNC(ROUND(SUM(D44:D45),2),2)</f>
        <v>484.97</v>
      </c>
    </row>
    <row r="47" spans="1:4" ht="16.5" customHeight="1">
      <c r="A47" s="105"/>
      <c r="B47" s="105"/>
      <c r="C47" s="105"/>
      <c r="D47" s="105"/>
    </row>
    <row r="48" spans="1:4" ht="23.25" customHeight="1">
      <c r="A48" s="308" t="s">
        <v>121</v>
      </c>
      <c r="B48" s="308"/>
      <c r="C48" s="308"/>
      <c r="D48" s="308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88">
        <v>0.2</v>
      </c>
      <c r="D50" s="134">
        <f>TRUNC(ROUND(($D$38+$D$46)*C50,2),2)</f>
        <v>595.94000000000005</v>
      </c>
    </row>
    <row r="51" spans="1:4">
      <c r="A51" s="106" t="s">
        <v>3</v>
      </c>
      <c r="B51" s="123" t="s">
        <v>35</v>
      </c>
      <c r="C51" s="88">
        <v>2.5000000000000001E-2</v>
      </c>
      <c r="D51" s="134">
        <f>TRUNC(ROUND(($D$38+$D$46)*C51,2),2)</f>
        <v>74.489999999999995</v>
      </c>
    </row>
    <row r="52" spans="1:4">
      <c r="A52" s="106" t="s">
        <v>4</v>
      </c>
      <c r="B52" s="120" t="s">
        <v>80</v>
      </c>
      <c r="C52" s="88">
        <v>1.6500000000000001E-2</v>
      </c>
      <c r="D52" s="134">
        <f t="shared" ref="D52:D57" si="0">TRUNC(ROUND(($D$38+$D$46)*C52,2),2)</f>
        <v>49.16</v>
      </c>
    </row>
    <row r="53" spans="1:4">
      <c r="A53" s="106" t="s">
        <v>5</v>
      </c>
      <c r="B53" s="123" t="s">
        <v>36</v>
      </c>
      <c r="C53" s="88">
        <v>1.4999999999999999E-2</v>
      </c>
      <c r="D53" s="134">
        <f t="shared" si="0"/>
        <v>44.7</v>
      </c>
    </row>
    <row r="54" spans="1:4">
      <c r="A54" s="106" t="s">
        <v>6</v>
      </c>
      <c r="B54" s="123" t="s">
        <v>37</v>
      </c>
      <c r="C54" s="88">
        <v>0.01</v>
      </c>
      <c r="D54" s="134">
        <f t="shared" si="0"/>
        <v>29.8</v>
      </c>
    </row>
    <row r="55" spans="1:4">
      <c r="A55" s="106" t="s">
        <v>24</v>
      </c>
      <c r="B55" s="123" t="s">
        <v>38</v>
      </c>
      <c r="C55" s="88">
        <v>6.0000000000000001E-3</v>
      </c>
      <c r="D55" s="134">
        <f t="shared" si="0"/>
        <v>17.88</v>
      </c>
    </row>
    <row r="56" spans="1:4">
      <c r="A56" s="106" t="s">
        <v>25</v>
      </c>
      <c r="B56" s="123" t="s">
        <v>39</v>
      </c>
      <c r="C56" s="88">
        <v>2E-3</v>
      </c>
      <c r="D56" s="134">
        <f t="shared" si="0"/>
        <v>5.96</v>
      </c>
    </row>
    <row r="57" spans="1:4">
      <c r="A57" s="106" t="s">
        <v>40</v>
      </c>
      <c r="B57" s="123" t="s">
        <v>41</v>
      </c>
      <c r="C57" s="88">
        <v>0.08</v>
      </c>
      <c r="D57" s="134">
        <f t="shared" si="0"/>
        <v>238.37</v>
      </c>
    </row>
    <row r="58" spans="1:4">
      <c r="A58" s="291" t="s">
        <v>42</v>
      </c>
      <c r="B58" s="292"/>
      <c r="C58" s="86">
        <f>SUM(C50:C57)</f>
        <v>0.35450000000000004</v>
      </c>
      <c r="D58" s="135">
        <f>TRUNC(ROUND(SUM(D50:D57),2),2)</f>
        <v>1056.3</v>
      </c>
    </row>
    <row r="59" spans="1:4">
      <c r="A59" s="136"/>
      <c r="B59" s="136"/>
      <c r="C59" s="137"/>
      <c r="D59" s="138"/>
    </row>
    <row r="60" spans="1:4">
      <c r="A60" s="295" t="s">
        <v>122</v>
      </c>
      <c r="B60" s="295"/>
      <c r="C60" s="295"/>
      <c r="D60" s="295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5.5</v>
      </c>
      <c r="D62" s="93">
        <f>(C62*2*15)-(6%*D31)</f>
        <v>49.859400000000008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6" t="s">
        <v>45</v>
      </c>
      <c r="B68" s="300"/>
      <c r="C68" s="297"/>
      <c r="D68" s="135">
        <f>TRUNC(ROUND(SUM(D62:D67),2),2)</f>
        <v>781.11</v>
      </c>
    </row>
    <row r="69" spans="1:4">
      <c r="A69" s="105"/>
      <c r="B69" s="105"/>
      <c r="C69" s="105"/>
      <c r="D69" s="105"/>
    </row>
    <row r="70" spans="1:4">
      <c r="A70" s="308" t="s">
        <v>46</v>
      </c>
      <c r="B70" s="308"/>
      <c r="C70" s="308"/>
      <c r="D70" s="308"/>
    </row>
    <row r="71" spans="1:4">
      <c r="A71" s="119">
        <v>2</v>
      </c>
      <c r="B71" s="296" t="s">
        <v>47</v>
      </c>
      <c r="C71" s="297"/>
      <c r="D71" s="119" t="s">
        <v>17</v>
      </c>
    </row>
    <row r="72" spans="1:4">
      <c r="A72" s="106" t="s">
        <v>28</v>
      </c>
      <c r="B72" s="298" t="str">
        <f>B43</f>
        <v>13º (décimo terceiro) Salário, Férias e Adicional de Férias</v>
      </c>
      <c r="C72" s="299"/>
      <c r="D72" s="93">
        <f>D46</f>
        <v>484.97</v>
      </c>
    </row>
    <row r="73" spans="1:4">
      <c r="A73" s="106" t="s">
        <v>32</v>
      </c>
      <c r="B73" s="298" t="str">
        <f>B49</f>
        <v>GPS, FGTS e outras contribuições</v>
      </c>
      <c r="C73" s="299"/>
      <c r="D73" s="93">
        <f>D58</f>
        <v>1056.3</v>
      </c>
    </row>
    <row r="74" spans="1:4">
      <c r="A74" s="106" t="s">
        <v>43</v>
      </c>
      <c r="B74" s="298" t="str">
        <f>B61</f>
        <v xml:space="preserve">Benefícios Mensais e Diários </v>
      </c>
      <c r="C74" s="299"/>
      <c r="D74" s="93">
        <f>D68</f>
        <v>781.11</v>
      </c>
    </row>
    <row r="75" spans="1:4">
      <c r="A75" s="296" t="s">
        <v>45</v>
      </c>
      <c r="B75" s="300"/>
      <c r="C75" s="297"/>
      <c r="D75" s="135">
        <f>TRUNC(ROUND(SUM(D72:D74),2),2)</f>
        <v>2322.38</v>
      </c>
    </row>
    <row r="76" spans="1:4">
      <c r="A76" s="105"/>
      <c r="B76" s="141"/>
      <c r="C76" s="141"/>
      <c r="D76" s="142"/>
    </row>
    <row r="77" spans="1:4">
      <c r="A77" s="301" t="s">
        <v>68</v>
      </c>
      <c r="B77" s="301"/>
      <c r="C77" s="301"/>
      <c r="D77" s="301"/>
    </row>
    <row r="78" spans="1:4">
      <c r="A78" s="133">
        <v>3</v>
      </c>
      <c r="B78" s="133" t="s">
        <v>48</v>
      </c>
      <c r="C78" s="133" t="s">
        <v>29</v>
      </c>
      <c r="D78" s="133" t="s">
        <v>30</v>
      </c>
    </row>
    <row r="79" spans="1:4">
      <c r="A79" s="106" t="s">
        <v>2</v>
      </c>
      <c r="B79" s="143" t="s">
        <v>49</v>
      </c>
      <c r="C79" s="85">
        <v>4.1999999999999997E-3</v>
      </c>
      <c r="D79" s="19">
        <f>$D$38*C79</f>
        <v>10.477781999999999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5" ht="30">
      <c r="A81" s="106" t="s">
        <v>4</v>
      </c>
      <c r="B81" s="145" t="s">
        <v>163</v>
      </c>
      <c r="C81" s="85">
        <v>3.4799999999999998E-2</v>
      </c>
      <c r="D81" s="19">
        <f t="shared" si="1"/>
        <v>86.815907999999993</v>
      </c>
    </row>
    <row r="82" spans="1:5">
      <c r="A82" s="106" t="s">
        <v>5</v>
      </c>
      <c r="B82" s="123" t="s">
        <v>52</v>
      </c>
      <c r="C82" s="85">
        <v>1.9400000000000001E-2</v>
      </c>
      <c r="D82" s="19">
        <f t="shared" si="1"/>
        <v>48.397373999999999</v>
      </c>
    </row>
    <row r="83" spans="1:5" ht="30">
      <c r="A83" s="106" t="s">
        <v>6</v>
      </c>
      <c r="B83" s="140" t="s">
        <v>101</v>
      </c>
      <c r="C83" s="85">
        <f>C82*C58</f>
        <v>6.8773000000000011E-3</v>
      </c>
      <c r="D83" s="19">
        <f t="shared" si="1"/>
        <v>17.156869083000004</v>
      </c>
    </row>
    <row r="84" spans="1:5">
      <c r="A84" s="106" t="s">
        <v>24</v>
      </c>
      <c r="B84" s="146" t="s">
        <v>73</v>
      </c>
      <c r="C84" s="85">
        <v>8.0000000000000002E-3</v>
      </c>
      <c r="D84" s="19">
        <f t="shared" si="1"/>
        <v>19.95768</v>
      </c>
    </row>
    <row r="85" spans="1:5">
      <c r="A85" s="291" t="s">
        <v>42</v>
      </c>
      <c r="B85" s="292"/>
      <c r="C85" s="86">
        <f>SUM(C79:C84)</f>
        <v>7.3613299999999993E-2</v>
      </c>
      <c r="D85" s="135">
        <f>TRUNC(ROUND(SUM(D79:D84),2),2)</f>
        <v>183.64</v>
      </c>
    </row>
    <row r="87" spans="1:5">
      <c r="A87" s="295" t="s">
        <v>123</v>
      </c>
      <c r="B87" s="295"/>
      <c r="C87" s="295"/>
      <c r="D87" s="295"/>
    </row>
    <row r="88" spans="1:5">
      <c r="A88" s="136"/>
      <c r="B88" s="136"/>
      <c r="C88" s="136"/>
      <c r="D88" s="136"/>
    </row>
    <row r="89" spans="1:5">
      <c r="A89" s="295" t="s">
        <v>53</v>
      </c>
      <c r="B89" s="295"/>
      <c r="C89" s="295"/>
      <c r="D89" s="295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9.2583000000000006E-3</v>
      </c>
      <c r="D91" s="19">
        <f>$D$38*C91</f>
        <v>23.096773593000002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6.985188</v>
      </c>
    </row>
    <row r="93" spans="1:5">
      <c r="A93" s="106" t="s">
        <v>4</v>
      </c>
      <c r="B93" s="148" t="s">
        <v>96</v>
      </c>
      <c r="C93" s="87">
        <v>2.0000000000000001E-4</v>
      </c>
      <c r="D93" s="19">
        <f t="shared" ref="D93:D96" si="2">$D$38*C93</f>
        <v>0.49894200000000005</v>
      </c>
    </row>
    <row r="94" spans="1:5">
      <c r="A94" s="106" t="s">
        <v>5</v>
      </c>
      <c r="B94" s="149" t="s">
        <v>100</v>
      </c>
      <c r="C94" s="87">
        <v>3.3E-3</v>
      </c>
      <c r="D94" s="19">
        <f t="shared" si="2"/>
        <v>8.2325429999999997</v>
      </c>
    </row>
    <row r="95" spans="1:5">
      <c r="A95" s="106" t="s">
        <v>6</v>
      </c>
      <c r="B95" s="98" t="s">
        <v>97</v>
      </c>
      <c r="C95" s="87">
        <v>6.9999999999999999E-4</v>
      </c>
      <c r="D95" s="19">
        <f t="shared" si="2"/>
        <v>1.746297</v>
      </c>
    </row>
    <row r="96" spans="1:5">
      <c r="A96" s="106" t="s">
        <v>24</v>
      </c>
      <c r="B96" s="146" t="s">
        <v>220</v>
      </c>
      <c r="C96" s="88">
        <v>1.38E-2</v>
      </c>
      <c r="D96" s="19">
        <f t="shared" si="2"/>
        <v>34.426997999999998</v>
      </c>
    </row>
    <row r="97" spans="1:4">
      <c r="A97" s="291" t="s">
        <v>0</v>
      </c>
      <c r="B97" s="292"/>
      <c r="C97" s="86">
        <f>SUM(C91:C96)</f>
        <v>3.00583E-2</v>
      </c>
      <c r="D97" s="135">
        <f>TRUNC(ROUND(SUM(D91:D96),2),2)</f>
        <v>74.989999999999995</v>
      </c>
    </row>
    <row r="99" spans="1:4">
      <c r="A99" s="295" t="s">
        <v>74</v>
      </c>
      <c r="B99" s="295"/>
      <c r="C99" s="295"/>
      <c r="D99" s="295"/>
    </row>
    <row r="100" spans="1:4">
      <c r="A100" s="119" t="s">
        <v>55</v>
      </c>
      <c r="B100" s="296" t="s">
        <v>75</v>
      </c>
      <c r="C100" s="297"/>
      <c r="D100" s="119" t="s">
        <v>17</v>
      </c>
    </row>
    <row r="101" spans="1:4">
      <c r="A101" s="106" t="s">
        <v>2</v>
      </c>
      <c r="B101" s="298" t="s">
        <v>98</v>
      </c>
      <c r="C101" s="299"/>
      <c r="D101" s="150">
        <f>TRUNC(ROUND((((D38+D75+D85)/220)*15),2),2)*0</f>
        <v>0</v>
      </c>
    </row>
    <row r="102" spans="1:4">
      <c r="A102" s="296" t="s">
        <v>45</v>
      </c>
      <c r="B102" s="300"/>
      <c r="C102" s="297"/>
      <c r="D102" s="135">
        <f>TRUNC(ROUND(SUM(D101),2),2)</f>
        <v>0</v>
      </c>
    </row>
    <row r="103" spans="1:4">
      <c r="A103" s="136"/>
      <c r="B103" s="136"/>
      <c r="C103" s="151"/>
      <c r="D103" s="152"/>
    </row>
    <row r="104" spans="1:4">
      <c r="A104" s="301" t="s">
        <v>56</v>
      </c>
      <c r="B104" s="301"/>
      <c r="C104" s="301"/>
      <c r="D104" s="301"/>
    </row>
    <row r="105" spans="1:4">
      <c r="A105" s="133">
        <v>4</v>
      </c>
      <c r="B105" s="291" t="s">
        <v>76</v>
      </c>
      <c r="C105" s="292"/>
      <c r="D105" s="133" t="s">
        <v>57</v>
      </c>
    </row>
    <row r="106" spans="1:4">
      <c r="A106" s="106" t="s">
        <v>54</v>
      </c>
      <c r="B106" s="293" t="s">
        <v>124</v>
      </c>
      <c r="C106" s="294"/>
      <c r="D106" s="92">
        <f>D97</f>
        <v>74.989999999999995</v>
      </c>
    </row>
    <row r="107" spans="1:4">
      <c r="A107" s="106" t="s">
        <v>55</v>
      </c>
      <c r="B107" s="293" t="s">
        <v>125</v>
      </c>
      <c r="C107" s="294"/>
      <c r="D107" s="150">
        <f>D102</f>
        <v>0</v>
      </c>
    </row>
    <row r="108" spans="1:4">
      <c r="A108" s="291" t="s">
        <v>0</v>
      </c>
      <c r="B108" s="230"/>
      <c r="C108" s="292"/>
      <c r="D108" s="135">
        <f>TRUNC(ROUND(SUM(D106:D107),2),2)</f>
        <v>74.989999999999995</v>
      </c>
    </row>
    <row r="109" spans="1:4">
      <c r="A109" s="114"/>
      <c r="B109" s="110"/>
      <c r="C109" s="137"/>
      <c r="D109" s="153"/>
    </row>
    <row r="110" spans="1:4">
      <c r="A110" s="295" t="s">
        <v>126</v>
      </c>
      <c r="B110" s="295"/>
      <c r="C110" s="295"/>
      <c r="D110" s="295"/>
    </row>
    <row r="111" spans="1:4">
      <c r="A111" s="119">
        <v>5</v>
      </c>
      <c r="B111" s="302" t="s">
        <v>58</v>
      </c>
      <c r="C111" s="303"/>
      <c r="D111" s="119" t="s">
        <v>17</v>
      </c>
    </row>
    <row r="112" spans="1:4">
      <c r="A112" s="106" t="s">
        <v>2</v>
      </c>
      <c r="B112" s="298" t="s">
        <v>59</v>
      </c>
      <c r="C112" s="299"/>
      <c r="D112" s="154">
        <f>UNIFORME!E18</f>
        <v>7.083333333333333</v>
      </c>
    </row>
    <row r="113" spans="1:6">
      <c r="A113" s="106" t="s">
        <v>3</v>
      </c>
      <c r="B113" s="298" t="s">
        <v>77</v>
      </c>
      <c r="C113" s="299"/>
      <c r="D113" s="154">
        <v>0</v>
      </c>
    </row>
    <row r="114" spans="1:6">
      <c r="A114" s="106" t="s">
        <v>4</v>
      </c>
      <c r="B114" s="298" t="s">
        <v>78</v>
      </c>
      <c r="C114" s="299"/>
      <c r="D114" s="154">
        <f>EQUIPAMENTO!E17</f>
        <v>13.810704607046072</v>
      </c>
    </row>
    <row r="115" spans="1:6">
      <c r="A115" s="106" t="s">
        <v>5</v>
      </c>
      <c r="B115" s="304" t="s">
        <v>26</v>
      </c>
      <c r="C115" s="305"/>
      <c r="D115" s="154">
        <v>0</v>
      </c>
    </row>
    <row r="116" spans="1:6">
      <c r="A116" s="296" t="s">
        <v>45</v>
      </c>
      <c r="B116" s="300"/>
      <c r="C116" s="297"/>
      <c r="D116" s="135">
        <f>TRUNC(ROUND(SUM(D112:D115),2),2)</f>
        <v>20.89</v>
      </c>
    </row>
    <row r="117" spans="1:6">
      <c r="A117" s="114"/>
      <c r="B117" s="110"/>
      <c r="C117" s="137"/>
      <c r="D117" s="153"/>
    </row>
    <row r="118" spans="1:6">
      <c r="A118" s="295" t="s">
        <v>127</v>
      </c>
      <c r="B118" s="295"/>
      <c r="C118" s="295"/>
      <c r="D118" s="295"/>
    </row>
    <row r="119" spans="1:6">
      <c r="A119" s="119">
        <v>6</v>
      </c>
      <c r="B119" s="155" t="s">
        <v>60</v>
      </c>
      <c r="C119" s="119" t="s">
        <v>29</v>
      </c>
      <c r="D119" s="119" t="s">
        <v>57</v>
      </c>
      <c r="F119" s="183"/>
    </row>
    <row r="120" spans="1:6">
      <c r="A120" s="106" t="s">
        <v>2</v>
      </c>
      <c r="B120" s="156" t="s">
        <v>61</v>
      </c>
      <c r="C120" s="89">
        <v>0.01</v>
      </c>
      <c r="D120" s="157">
        <f>TRUNC(ROUND($D$135*C120,2),2)</f>
        <v>50.97</v>
      </c>
      <c r="F120" s="183"/>
    </row>
    <row r="121" spans="1:6">
      <c r="A121" s="106" t="s">
        <v>3</v>
      </c>
      <c r="B121" s="120" t="s">
        <v>62</v>
      </c>
      <c r="C121" s="89">
        <v>1.5660230518462021E-2</v>
      </c>
      <c r="D121" s="157">
        <f>TRUNC(ROUND(($D$135+D120)*C121,2),2)</f>
        <v>80.61</v>
      </c>
      <c r="F121" s="183"/>
    </row>
    <row r="122" spans="1:6">
      <c r="A122" s="106" t="s">
        <v>4</v>
      </c>
      <c r="B122" s="120" t="s">
        <v>63</v>
      </c>
      <c r="C122" s="90">
        <f>SUM(C123:C125)</f>
        <v>6.6500000000000004E-2</v>
      </c>
      <c r="D122" s="158"/>
      <c r="F122" s="184"/>
    </row>
    <row r="123" spans="1:6">
      <c r="A123" s="106" t="s">
        <v>131</v>
      </c>
      <c r="B123" s="100" t="s">
        <v>128</v>
      </c>
      <c r="C123" s="89">
        <v>6.4999999999999997E-3</v>
      </c>
      <c r="D123" s="93">
        <f>TRUNC(ROUND(($D$135+$D$120+$D$121)/(100%-$C$122)*C123,2),2)</f>
        <v>36.4</v>
      </c>
      <c r="F123" s="183"/>
    </row>
    <row r="124" spans="1:6">
      <c r="A124" s="106" t="s">
        <v>132</v>
      </c>
      <c r="B124" s="100" t="s">
        <v>129</v>
      </c>
      <c r="C124" s="89">
        <v>0.03</v>
      </c>
      <c r="D124" s="93">
        <f>TRUNC(ROUND(($D$135+$D$120+$D$121)/(100%-$C$122)*C124,2),2)</f>
        <v>168.02</v>
      </c>
      <c r="F124" s="183"/>
    </row>
    <row r="125" spans="1:6">
      <c r="A125" s="106" t="s">
        <v>133</v>
      </c>
      <c r="B125" s="100" t="s">
        <v>130</v>
      </c>
      <c r="C125" s="89">
        <v>0.03</v>
      </c>
      <c r="D125" s="93">
        <f>TRUNC(ROUND(($D$135+$D$120+$D$121)/(100%-$C$122)*C125,2),2)</f>
        <v>168.02</v>
      </c>
      <c r="F125" s="183"/>
    </row>
    <row r="126" spans="1:6">
      <c r="A126" s="229" t="s">
        <v>0</v>
      </c>
      <c r="B126" s="230"/>
      <c r="C126" s="312"/>
      <c r="D126" s="135">
        <f>TRUNC(ROUND(SUM(D120:D125),2),2)</f>
        <v>504.02</v>
      </c>
    </row>
    <row r="128" spans="1:6">
      <c r="A128" s="295" t="s">
        <v>64</v>
      </c>
      <c r="B128" s="295"/>
      <c r="C128" s="295"/>
      <c r="D128" s="295"/>
    </row>
    <row r="129" spans="1:4">
      <c r="A129" s="120"/>
      <c r="B129" s="306" t="s">
        <v>65</v>
      </c>
      <c r="C129" s="306"/>
      <c r="D129" s="119" t="s">
        <v>57</v>
      </c>
    </row>
    <row r="130" spans="1:4">
      <c r="A130" s="159" t="s">
        <v>2</v>
      </c>
      <c r="B130" s="307" t="s">
        <v>66</v>
      </c>
      <c r="C130" s="307"/>
      <c r="D130" s="160">
        <f>$D$38</f>
        <v>2494.71</v>
      </c>
    </row>
    <row r="131" spans="1:4">
      <c r="A131" s="159" t="s">
        <v>3</v>
      </c>
      <c r="B131" s="307" t="s">
        <v>67</v>
      </c>
      <c r="C131" s="307"/>
      <c r="D131" s="160">
        <f>$D$75</f>
        <v>2322.38</v>
      </c>
    </row>
    <row r="132" spans="1:4">
      <c r="A132" s="159" t="s">
        <v>4</v>
      </c>
      <c r="B132" s="307" t="s">
        <v>68</v>
      </c>
      <c r="C132" s="307"/>
      <c r="D132" s="160">
        <f>$D$85</f>
        <v>183.64</v>
      </c>
    </row>
    <row r="133" spans="1:4">
      <c r="A133" s="159" t="s">
        <v>5</v>
      </c>
      <c r="B133" s="307" t="s">
        <v>69</v>
      </c>
      <c r="C133" s="307"/>
      <c r="D133" s="160">
        <f>$D$108</f>
        <v>74.989999999999995</v>
      </c>
    </row>
    <row r="134" spans="1:4">
      <c r="A134" s="159" t="s">
        <v>70</v>
      </c>
      <c r="B134" s="298" t="s">
        <v>71</v>
      </c>
      <c r="C134" s="299"/>
      <c r="D134" s="160">
        <f>$D$116</f>
        <v>20.89</v>
      </c>
    </row>
    <row r="135" spans="1:4">
      <c r="A135" s="296" t="s">
        <v>72</v>
      </c>
      <c r="B135" s="300"/>
      <c r="C135" s="297"/>
      <c r="D135" s="161">
        <f>TRUNC(ROUND(SUM(D130:D134),2),2)</f>
        <v>5096.6099999999997</v>
      </c>
    </row>
    <row r="136" spans="1:4">
      <c r="A136" s="106" t="s">
        <v>24</v>
      </c>
      <c r="B136" s="298" t="s">
        <v>99</v>
      </c>
      <c r="C136" s="299"/>
      <c r="D136" s="160">
        <f>$D$126</f>
        <v>504.02</v>
      </c>
    </row>
    <row r="137" spans="1:4">
      <c r="A137" s="296" t="s">
        <v>134</v>
      </c>
      <c r="B137" s="300"/>
      <c r="C137" s="297"/>
      <c r="D137" s="161">
        <f>TRUNC(ROUND(D135+D136,2),2)</f>
        <v>5600.63</v>
      </c>
    </row>
    <row r="138" spans="1:4">
      <c r="A138" s="296" t="s">
        <v>157</v>
      </c>
      <c r="B138" s="300"/>
      <c r="C138" s="297"/>
      <c r="D138" s="161">
        <f>D137*2</f>
        <v>11201.26</v>
      </c>
    </row>
    <row r="139" spans="1:4">
      <c r="A139" s="110"/>
      <c r="B139" s="110"/>
      <c r="C139" s="110"/>
      <c r="D139" s="110"/>
    </row>
  </sheetData>
  <mergeCells count="59">
    <mergeCell ref="B134:C134"/>
    <mergeCell ref="A135:C135"/>
    <mergeCell ref="B136:C136"/>
    <mergeCell ref="A137:C137"/>
    <mergeCell ref="A138:C138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14:C14"/>
    <mergeCell ref="A1:D1"/>
    <mergeCell ref="A2:C2"/>
    <mergeCell ref="C4:D4"/>
    <mergeCell ref="C5:D5"/>
    <mergeCell ref="A8:C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3" man="1"/>
    <brk id="98" max="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DF597-2CE9-424D-A819-F9747FC430EC}">
  <sheetPr>
    <tabColor theme="9" tint="0.59999389629810485"/>
  </sheetPr>
  <dimension ref="A1:F139"/>
  <sheetViews>
    <sheetView showGridLines="0" tabSelected="1" topLeftCell="A116" zoomScale="115" zoomScaleNormal="115" zoomScaleSheetLayoutView="70" workbookViewId="0">
      <selection activeCell="H18" sqref="H18:H20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22.5703125" style="98" customWidth="1"/>
    <col min="4" max="4" width="15.5703125" style="98" bestFit="1" customWidth="1"/>
    <col min="5" max="5" width="9.140625" style="98"/>
    <col min="6" max="6" width="21.140625" style="98" customWidth="1"/>
    <col min="7" max="16384" width="9.140625" style="98"/>
  </cols>
  <sheetData>
    <row r="1" spans="1:4">
      <c r="A1" s="308"/>
      <c r="B1" s="308"/>
      <c r="C1" s="308"/>
      <c r="D1" s="308"/>
    </row>
    <row r="2" spans="1:4">
      <c r="A2" s="308" t="s">
        <v>102</v>
      </c>
      <c r="B2" s="308"/>
      <c r="C2" s="308"/>
      <c r="D2" s="99"/>
    </row>
    <row r="4" spans="1:4">
      <c r="A4" s="100" t="s">
        <v>103</v>
      </c>
      <c r="B4" s="100"/>
      <c r="C4" s="309"/>
      <c r="D4" s="309"/>
    </row>
    <row r="5" spans="1:4">
      <c r="A5" s="100" t="s">
        <v>104</v>
      </c>
      <c r="B5" s="102" t="s">
        <v>208</v>
      </c>
      <c r="C5" s="310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1" t="s">
        <v>1</v>
      </c>
      <c r="B8" s="301"/>
      <c r="C8" s="301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>
      <c r="A10" s="106" t="s">
        <v>3</v>
      </c>
      <c r="B10" s="107" t="s">
        <v>106</v>
      </c>
      <c r="C10" s="111" t="s">
        <v>144</v>
      </c>
      <c r="D10" s="101"/>
    </row>
    <row r="11" spans="1:4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v>12</v>
      </c>
      <c r="D12" s="101"/>
    </row>
    <row r="13" spans="1:4">
      <c r="A13" s="97"/>
      <c r="B13" s="104"/>
      <c r="C13" s="97"/>
    </row>
    <row r="14" spans="1:4">
      <c r="A14" s="301" t="s">
        <v>7</v>
      </c>
      <c r="B14" s="301"/>
      <c r="C14" s="301"/>
      <c r="D14" s="110"/>
    </row>
    <row r="15" spans="1:4" ht="45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">
        <v>136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308" t="s">
        <v>110</v>
      </c>
      <c r="B18" s="308"/>
      <c r="C18" s="308"/>
      <c r="D18" s="99"/>
    </row>
    <row r="19" spans="1:4">
      <c r="A19" s="97"/>
      <c r="B19" s="97"/>
      <c r="C19" s="97"/>
      <c r="D19" s="97"/>
    </row>
    <row r="20" spans="1:4">
      <c r="A20" s="295" t="s">
        <v>111</v>
      </c>
      <c r="B20" s="295"/>
      <c r="C20" s="295"/>
      <c r="D20" s="110"/>
    </row>
    <row r="21" spans="1:4">
      <c r="A21" s="311" t="s">
        <v>10</v>
      </c>
      <c r="B21" s="311"/>
      <c r="C21" s="311"/>
      <c r="D21" s="110"/>
    </row>
    <row r="22" spans="1:4">
      <c r="A22" s="229" t="s">
        <v>11</v>
      </c>
      <c r="B22" s="230"/>
      <c r="C22" s="312"/>
      <c r="D22" s="110"/>
    </row>
    <row r="23" spans="1:4" ht="30">
      <c r="A23" s="111">
        <v>1</v>
      </c>
      <c r="B23" s="100" t="s">
        <v>135</v>
      </c>
      <c r="C23" s="111" t="s">
        <v>145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5" t="s">
        <v>120</v>
      </c>
      <c r="B29" s="295"/>
      <c r="C29" s="295"/>
      <c r="D29" s="295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22</v>
      </c>
      <c r="C34" s="123"/>
      <c r="D34" s="96">
        <f>((D31+D32)*58.33%*20%)*0</f>
        <v>0</v>
      </c>
    </row>
    <row r="35" spans="1:4">
      <c r="A35" s="106" t="s">
        <v>6</v>
      </c>
      <c r="B35" s="120" t="s">
        <v>23</v>
      </c>
      <c r="C35" s="123"/>
      <c r="D35" s="96">
        <f>((D31+D32)*8.33%*1.2)*0</f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20" t="s">
        <v>26</v>
      </c>
      <c r="C37" s="123"/>
      <c r="D37" s="96">
        <v>0</v>
      </c>
    </row>
    <row r="38" spans="1:4">
      <c r="A38" s="313" t="s">
        <v>27</v>
      </c>
      <c r="B38" s="300"/>
      <c r="C38" s="314"/>
      <c r="D38" s="125">
        <f>TRUNC(ROUND(SUM(D31:D37),2),2)</f>
        <v>2494.71</v>
      </c>
    </row>
    <row r="39" spans="1:4" s="113" customFormat="1" ht="13.5">
      <c r="A39" s="112"/>
      <c r="B39" s="112"/>
      <c r="C39" s="112"/>
      <c r="D39" s="112"/>
    </row>
    <row r="40" spans="1:4">
      <c r="A40" s="308" t="s">
        <v>143</v>
      </c>
      <c r="B40" s="308"/>
      <c r="C40" s="308"/>
      <c r="D40" s="308"/>
    </row>
    <row r="41" spans="1:4">
      <c r="A41" s="114"/>
      <c r="B41" s="114"/>
      <c r="C41" s="114"/>
      <c r="D41" s="114"/>
    </row>
    <row r="42" spans="1:4">
      <c r="A42" s="295" t="s">
        <v>116</v>
      </c>
      <c r="B42" s="295"/>
      <c r="C42" s="295"/>
      <c r="D42" s="295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v>8.3299999999999999E-2</v>
      </c>
      <c r="D44" s="91">
        <f>TRUNC(ROUND($D$38*C44,2),2)</f>
        <v>207.81</v>
      </c>
    </row>
    <row r="45" spans="1:4">
      <c r="A45" s="111" t="s">
        <v>3</v>
      </c>
      <c r="B45" s="130" t="s">
        <v>31</v>
      </c>
      <c r="C45" s="175">
        <v>0.1111</v>
      </c>
      <c r="D45" s="91">
        <f>TRUNC(ROUND($D$38*C45,2),2)</f>
        <v>277.16000000000003</v>
      </c>
    </row>
    <row r="46" spans="1:4">
      <c r="A46" s="232" t="s">
        <v>0</v>
      </c>
      <c r="B46" s="232"/>
      <c r="C46" s="131">
        <f>SUM(C44:C45)</f>
        <v>0.19440000000000002</v>
      </c>
      <c r="D46" s="132">
        <f>TRUNC(ROUND(SUM(D44:D45),2),2)</f>
        <v>484.97</v>
      </c>
    </row>
    <row r="47" spans="1:4" ht="16.5" customHeight="1">
      <c r="A47" s="105"/>
      <c r="B47" s="105"/>
      <c r="C47" s="105"/>
      <c r="D47" s="105"/>
    </row>
    <row r="48" spans="1:4" ht="23.25" customHeight="1">
      <c r="A48" s="308" t="s">
        <v>121</v>
      </c>
      <c r="B48" s="308"/>
      <c r="C48" s="308"/>
      <c r="D48" s="308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88">
        <v>0.2</v>
      </c>
      <c r="D50" s="134">
        <f>TRUNC(ROUND(($D$38+$D$46)*C50,2),2)</f>
        <v>595.94000000000005</v>
      </c>
    </row>
    <row r="51" spans="1:4">
      <c r="A51" s="106" t="s">
        <v>3</v>
      </c>
      <c r="B51" s="123" t="s">
        <v>35</v>
      </c>
      <c r="C51" s="88">
        <v>2.5000000000000001E-2</v>
      </c>
      <c r="D51" s="134">
        <f>TRUNC(ROUND(($D$38+$D$46)*C51,2),2)</f>
        <v>74.489999999999995</v>
      </c>
    </row>
    <row r="52" spans="1:4">
      <c r="A52" s="106" t="s">
        <v>4</v>
      </c>
      <c r="B52" s="120" t="s">
        <v>80</v>
      </c>
      <c r="C52" s="88">
        <v>1.6500000000000001E-2</v>
      </c>
      <c r="D52" s="134">
        <f t="shared" ref="D52:D57" si="0">TRUNC(ROUND(($D$38+$D$46)*C52,2),2)</f>
        <v>49.16</v>
      </c>
    </row>
    <row r="53" spans="1:4">
      <c r="A53" s="106" t="s">
        <v>5</v>
      </c>
      <c r="B53" s="123" t="s">
        <v>36</v>
      </c>
      <c r="C53" s="88">
        <v>1.4999999999999999E-2</v>
      </c>
      <c r="D53" s="134">
        <f t="shared" si="0"/>
        <v>44.7</v>
      </c>
    </row>
    <row r="54" spans="1:4">
      <c r="A54" s="106" t="s">
        <v>6</v>
      </c>
      <c r="B54" s="123" t="s">
        <v>37</v>
      </c>
      <c r="C54" s="88">
        <v>0.01</v>
      </c>
      <c r="D54" s="134">
        <f t="shared" si="0"/>
        <v>29.8</v>
      </c>
    </row>
    <row r="55" spans="1:4">
      <c r="A55" s="106" t="s">
        <v>24</v>
      </c>
      <c r="B55" s="123" t="s">
        <v>38</v>
      </c>
      <c r="C55" s="88">
        <v>6.0000000000000001E-3</v>
      </c>
      <c r="D55" s="134">
        <f t="shared" si="0"/>
        <v>17.88</v>
      </c>
    </row>
    <row r="56" spans="1:4">
      <c r="A56" s="106" t="s">
        <v>25</v>
      </c>
      <c r="B56" s="123" t="s">
        <v>39</v>
      </c>
      <c r="C56" s="88">
        <v>2E-3</v>
      </c>
      <c r="D56" s="134">
        <f t="shared" si="0"/>
        <v>5.96</v>
      </c>
    </row>
    <row r="57" spans="1:4">
      <c r="A57" s="106" t="s">
        <v>40</v>
      </c>
      <c r="B57" s="123" t="s">
        <v>41</v>
      </c>
      <c r="C57" s="88">
        <v>0.08</v>
      </c>
      <c r="D57" s="134">
        <f t="shared" si="0"/>
        <v>238.37</v>
      </c>
    </row>
    <row r="58" spans="1:4">
      <c r="A58" s="291" t="s">
        <v>42</v>
      </c>
      <c r="B58" s="292"/>
      <c r="C58" s="86">
        <f>SUM(C50:C57)</f>
        <v>0.35450000000000004</v>
      </c>
      <c r="D58" s="135">
        <f>TRUNC(ROUND(SUM(D50:D57),2),2)</f>
        <v>1056.3</v>
      </c>
    </row>
    <row r="59" spans="1:4">
      <c r="A59" s="136"/>
      <c r="B59" s="136"/>
      <c r="C59" s="137"/>
      <c r="D59" s="138"/>
    </row>
    <row r="60" spans="1:4">
      <c r="A60" s="295" t="s">
        <v>122</v>
      </c>
      <c r="B60" s="295"/>
      <c r="C60" s="295"/>
      <c r="D60" s="295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5.5</v>
      </c>
      <c r="D62" s="93">
        <f>(C62*2*15)-(6%*D31)</f>
        <v>49.859400000000008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6" t="s">
        <v>45</v>
      </c>
      <c r="B68" s="300"/>
      <c r="C68" s="297"/>
      <c r="D68" s="135">
        <f>TRUNC(ROUND(SUM(D62:D67),2),2)</f>
        <v>781.11</v>
      </c>
    </row>
    <row r="69" spans="1:4">
      <c r="A69" s="105"/>
      <c r="B69" s="105"/>
      <c r="C69" s="105"/>
      <c r="D69" s="105"/>
    </row>
    <row r="70" spans="1:4">
      <c r="A70" s="308" t="s">
        <v>46</v>
      </c>
      <c r="B70" s="308"/>
      <c r="C70" s="308"/>
      <c r="D70" s="308"/>
    </row>
    <row r="71" spans="1:4">
      <c r="A71" s="119">
        <v>2</v>
      </c>
      <c r="B71" s="296" t="s">
        <v>47</v>
      </c>
      <c r="C71" s="297"/>
      <c r="D71" s="119" t="s">
        <v>17</v>
      </c>
    </row>
    <row r="72" spans="1:4">
      <c r="A72" s="106" t="s">
        <v>28</v>
      </c>
      <c r="B72" s="298" t="str">
        <f>B43</f>
        <v>13º (décimo terceiro) Salário, Férias e Adicional de Férias</v>
      </c>
      <c r="C72" s="299"/>
      <c r="D72" s="93">
        <f>D46</f>
        <v>484.97</v>
      </c>
    </row>
    <row r="73" spans="1:4">
      <c r="A73" s="106" t="s">
        <v>32</v>
      </c>
      <c r="B73" s="298" t="str">
        <f>B49</f>
        <v>GPS, FGTS e outras contribuições</v>
      </c>
      <c r="C73" s="299"/>
      <c r="D73" s="93">
        <f>D58</f>
        <v>1056.3</v>
      </c>
    </row>
    <row r="74" spans="1:4">
      <c r="A74" s="106" t="s">
        <v>43</v>
      </c>
      <c r="B74" s="298" t="str">
        <f>B61</f>
        <v xml:space="preserve">Benefícios Mensais e Diários </v>
      </c>
      <c r="C74" s="299"/>
      <c r="D74" s="93">
        <f>D68</f>
        <v>781.11</v>
      </c>
    </row>
    <row r="75" spans="1:4">
      <c r="A75" s="296" t="s">
        <v>45</v>
      </c>
      <c r="B75" s="300"/>
      <c r="C75" s="297"/>
      <c r="D75" s="135">
        <f>TRUNC(ROUND(SUM(D72:D74),2),2)</f>
        <v>2322.38</v>
      </c>
    </row>
    <row r="76" spans="1:4">
      <c r="A76" s="105"/>
      <c r="B76" s="141"/>
      <c r="C76" s="141"/>
      <c r="D76" s="142"/>
    </row>
    <row r="77" spans="1:4">
      <c r="A77" s="301" t="s">
        <v>68</v>
      </c>
      <c r="B77" s="301"/>
      <c r="C77" s="301"/>
      <c r="D77" s="301"/>
    </row>
    <row r="78" spans="1:4">
      <c r="A78" s="133">
        <v>3</v>
      </c>
      <c r="B78" s="133" t="s">
        <v>48</v>
      </c>
      <c r="C78" s="133" t="s">
        <v>29</v>
      </c>
      <c r="D78" s="133" t="s">
        <v>30</v>
      </c>
    </row>
    <row r="79" spans="1:4">
      <c r="A79" s="106" t="s">
        <v>2</v>
      </c>
      <c r="B79" s="143" t="s">
        <v>49</v>
      </c>
      <c r="C79" s="85">
        <v>4.1999999999999997E-3</v>
      </c>
      <c r="D79" s="19">
        <f>$D$38*C79</f>
        <v>10.477781999999999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5" ht="30">
      <c r="A81" s="106" t="s">
        <v>4</v>
      </c>
      <c r="B81" s="145" t="s">
        <v>163</v>
      </c>
      <c r="C81" s="85">
        <v>3.4799999999999998E-2</v>
      </c>
      <c r="D81" s="19">
        <f t="shared" si="1"/>
        <v>86.815907999999993</v>
      </c>
    </row>
    <row r="82" spans="1:5">
      <c r="A82" s="106" t="s">
        <v>5</v>
      </c>
      <c r="B82" s="123" t="s">
        <v>52</v>
      </c>
      <c r="C82" s="85">
        <v>1.9400000000000001E-2</v>
      </c>
      <c r="D82" s="19">
        <f t="shared" si="1"/>
        <v>48.397373999999999</v>
      </c>
    </row>
    <row r="83" spans="1:5" ht="30">
      <c r="A83" s="106" t="s">
        <v>6</v>
      </c>
      <c r="B83" s="140" t="s">
        <v>101</v>
      </c>
      <c r="C83" s="85">
        <f>C82*C58</f>
        <v>6.8773000000000011E-3</v>
      </c>
      <c r="D83" s="19">
        <f t="shared" si="1"/>
        <v>17.156869083000004</v>
      </c>
    </row>
    <row r="84" spans="1:5">
      <c r="A84" s="106" t="s">
        <v>24</v>
      </c>
      <c r="B84" s="146" t="s">
        <v>73</v>
      </c>
      <c r="C84" s="85">
        <v>8.0000000000000002E-3</v>
      </c>
      <c r="D84" s="19">
        <f t="shared" si="1"/>
        <v>19.95768</v>
      </c>
    </row>
    <row r="85" spans="1:5">
      <c r="A85" s="291" t="s">
        <v>42</v>
      </c>
      <c r="B85" s="292"/>
      <c r="C85" s="86">
        <f>SUM(C79:C84)</f>
        <v>7.3613299999999993E-2</v>
      </c>
      <c r="D85" s="135">
        <f>TRUNC(ROUND(SUM(D79:D84),2),2)</f>
        <v>183.64</v>
      </c>
    </row>
    <row r="87" spans="1:5">
      <c r="A87" s="295" t="s">
        <v>123</v>
      </c>
      <c r="B87" s="295"/>
      <c r="C87" s="295"/>
      <c r="D87" s="295"/>
    </row>
    <row r="88" spans="1:5">
      <c r="A88" s="136"/>
      <c r="B88" s="136"/>
      <c r="C88" s="136"/>
      <c r="D88" s="136"/>
    </row>
    <row r="89" spans="1:5">
      <c r="A89" s="295" t="s">
        <v>53</v>
      </c>
      <c r="B89" s="295"/>
      <c r="C89" s="295"/>
      <c r="D89" s="295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9.2583000000000006E-3</v>
      </c>
      <c r="D91" s="19">
        <f>$D$38*C91</f>
        <v>23.096773593000002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6.985188</v>
      </c>
    </row>
    <row r="93" spans="1:5">
      <c r="A93" s="106" t="s">
        <v>4</v>
      </c>
      <c r="B93" s="148" t="s">
        <v>96</v>
      </c>
      <c r="C93" s="87">
        <v>2.0000000000000001E-4</v>
      </c>
      <c r="D93" s="19">
        <f t="shared" ref="D93:D96" si="2">$D$38*C93</f>
        <v>0.49894200000000005</v>
      </c>
    </row>
    <row r="94" spans="1:5">
      <c r="A94" s="106" t="s">
        <v>5</v>
      </c>
      <c r="B94" s="149" t="s">
        <v>100</v>
      </c>
      <c r="C94" s="87">
        <v>3.3E-3</v>
      </c>
      <c r="D94" s="19">
        <f t="shared" si="2"/>
        <v>8.2325429999999997</v>
      </c>
    </row>
    <row r="95" spans="1:5">
      <c r="A95" s="106" t="s">
        <v>6</v>
      </c>
      <c r="B95" s="98" t="s">
        <v>97</v>
      </c>
      <c r="C95" s="87">
        <v>6.9999999999999999E-4</v>
      </c>
      <c r="D95" s="19">
        <f t="shared" si="2"/>
        <v>1.746297</v>
      </c>
    </row>
    <row r="96" spans="1:5">
      <c r="A96" s="106" t="s">
        <v>24</v>
      </c>
      <c r="B96" s="146" t="s">
        <v>220</v>
      </c>
      <c r="C96" s="88">
        <v>1.38E-2</v>
      </c>
      <c r="D96" s="19">
        <f t="shared" si="2"/>
        <v>34.426997999999998</v>
      </c>
    </row>
    <row r="97" spans="1:4">
      <c r="A97" s="291" t="s">
        <v>0</v>
      </c>
      <c r="B97" s="292"/>
      <c r="C97" s="86">
        <f>SUM(C91:C96)</f>
        <v>3.00583E-2</v>
      </c>
      <c r="D97" s="135">
        <f>TRUNC(ROUND(SUM(D91:D96),2),2)</f>
        <v>74.989999999999995</v>
      </c>
    </row>
    <row r="99" spans="1:4">
      <c r="A99" s="295" t="s">
        <v>74</v>
      </c>
      <c r="B99" s="295"/>
      <c r="C99" s="295"/>
      <c r="D99" s="295"/>
    </row>
    <row r="100" spans="1:4">
      <c r="A100" s="119" t="s">
        <v>55</v>
      </c>
      <c r="B100" s="296" t="s">
        <v>75</v>
      </c>
      <c r="C100" s="297"/>
      <c r="D100" s="119" t="s">
        <v>17</v>
      </c>
    </row>
    <row r="101" spans="1:4">
      <c r="A101" s="106" t="s">
        <v>2</v>
      </c>
      <c r="B101" s="298" t="s">
        <v>98</v>
      </c>
      <c r="C101" s="299"/>
      <c r="D101" s="150">
        <f>TRUNC(ROUND((((D38+D75+D85)/220)*15),2),2)*0</f>
        <v>0</v>
      </c>
    </row>
    <row r="102" spans="1:4">
      <c r="A102" s="296" t="s">
        <v>45</v>
      </c>
      <c r="B102" s="300"/>
      <c r="C102" s="297"/>
      <c r="D102" s="135">
        <f>TRUNC(ROUND(SUM(D101),2),2)</f>
        <v>0</v>
      </c>
    </row>
    <row r="103" spans="1:4">
      <c r="A103" s="136"/>
      <c r="B103" s="136"/>
      <c r="C103" s="151"/>
      <c r="D103" s="152"/>
    </row>
    <row r="104" spans="1:4">
      <c r="A104" s="301" t="s">
        <v>56</v>
      </c>
      <c r="B104" s="301"/>
      <c r="C104" s="301"/>
      <c r="D104" s="301"/>
    </row>
    <row r="105" spans="1:4">
      <c r="A105" s="133">
        <v>4</v>
      </c>
      <c r="B105" s="291" t="s">
        <v>76</v>
      </c>
      <c r="C105" s="292"/>
      <c r="D105" s="133" t="s">
        <v>57</v>
      </c>
    </row>
    <row r="106" spans="1:4">
      <c r="A106" s="106" t="s">
        <v>54</v>
      </c>
      <c r="B106" s="293" t="s">
        <v>124</v>
      </c>
      <c r="C106" s="294"/>
      <c r="D106" s="92">
        <f>D97</f>
        <v>74.989999999999995</v>
      </c>
    </row>
    <row r="107" spans="1:4">
      <c r="A107" s="106" t="s">
        <v>55</v>
      </c>
      <c r="B107" s="293" t="s">
        <v>125</v>
      </c>
      <c r="C107" s="294"/>
      <c r="D107" s="150">
        <f>D102</f>
        <v>0</v>
      </c>
    </row>
    <row r="108" spans="1:4">
      <c r="A108" s="291" t="s">
        <v>0</v>
      </c>
      <c r="B108" s="230"/>
      <c r="C108" s="292"/>
      <c r="D108" s="135">
        <f>TRUNC(ROUND(SUM(D106:D107),2),2)</f>
        <v>74.989999999999995</v>
      </c>
    </row>
    <row r="109" spans="1:4">
      <c r="A109" s="114"/>
      <c r="B109" s="110"/>
      <c r="C109" s="137"/>
      <c r="D109" s="153"/>
    </row>
    <row r="110" spans="1:4">
      <c r="A110" s="295" t="s">
        <v>126</v>
      </c>
      <c r="B110" s="295"/>
      <c r="C110" s="295"/>
      <c r="D110" s="295"/>
    </row>
    <row r="111" spans="1:4">
      <c r="A111" s="119">
        <v>5</v>
      </c>
      <c r="B111" s="302" t="s">
        <v>58</v>
      </c>
      <c r="C111" s="303"/>
      <c r="D111" s="119" t="s">
        <v>17</v>
      </c>
    </row>
    <row r="112" spans="1:4">
      <c r="A112" s="106" t="s">
        <v>2</v>
      </c>
      <c r="B112" s="298" t="s">
        <v>59</v>
      </c>
      <c r="C112" s="299"/>
      <c r="D112" s="154">
        <f>UNIFORME!E18</f>
        <v>7.083333333333333</v>
      </c>
    </row>
    <row r="113" spans="1:6">
      <c r="A113" s="106" t="s">
        <v>3</v>
      </c>
      <c r="B113" s="298" t="s">
        <v>77</v>
      </c>
      <c r="C113" s="299"/>
      <c r="D113" s="154">
        <v>0</v>
      </c>
    </row>
    <row r="114" spans="1:6">
      <c r="A114" s="106" t="s">
        <v>4</v>
      </c>
      <c r="B114" s="298" t="s">
        <v>78</v>
      </c>
      <c r="C114" s="299"/>
      <c r="D114" s="154">
        <f>EQUIPAMENTO!E17</f>
        <v>13.810704607046072</v>
      </c>
    </row>
    <row r="115" spans="1:6">
      <c r="A115" s="106" t="s">
        <v>5</v>
      </c>
      <c r="B115" s="304" t="s">
        <v>26</v>
      </c>
      <c r="C115" s="305"/>
      <c r="D115" s="154">
        <v>0</v>
      </c>
    </row>
    <row r="116" spans="1:6">
      <c r="A116" s="296" t="s">
        <v>45</v>
      </c>
      <c r="B116" s="300"/>
      <c r="C116" s="297"/>
      <c r="D116" s="135">
        <f>TRUNC(ROUND(SUM(D112:D115),2),2)</f>
        <v>20.89</v>
      </c>
    </row>
    <row r="117" spans="1:6">
      <c r="A117" s="114"/>
      <c r="B117" s="110"/>
      <c r="C117" s="137"/>
      <c r="D117" s="153"/>
    </row>
    <row r="118" spans="1:6">
      <c r="A118" s="295" t="s">
        <v>127</v>
      </c>
      <c r="B118" s="295"/>
      <c r="C118" s="295"/>
      <c r="D118" s="295"/>
    </row>
    <row r="119" spans="1:6">
      <c r="A119" s="119">
        <v>6</v>
      </c>
      <c r="B119" s="155" t="s">
        <v>60</v>
      </c>
      <c r="C119" s="119" t="s">
        <v>29</v>
      </c>
      <c r="D119" s="119" t="s">
        <v>57</v>
      </c>
      <c r="F119" s="183"/>
    </row>
    <row r="120" spans="1:6">
      <c r="A120" s="106" t="s">
        <v>2</v>
      </c>
      <c r="B120" s="156" t="s">
        <v>61</v>
      </c>
      <c r="C120" s="89">
        <v>1.9425022600495232E-3</v>
      </c>
      <c r="D120" s="157">
        <f>TRUNC(ROUND($D$135*C120,2),2)</f>
        <v>9.9</v>
      </c>
      <c r="F120" s="183"/>
    </row>
    <row r="121" spans="1:6">
      <c r="A121" s="106" t="s">
        <v>3</v>
      </c>
      <c r="B121" s="120" t="s">
        <v>62</v>
      </c>
      <c r="C121" s="89">
        <v>1.8928443649373554E-3</v>
      </c>
      <c r="D121" s="157">
        <f>TRUNC(ROUND(($D$135+D120)*C121,2),2)</f>
        <v>9.67</v>
      </c>
      <c r="F121" s="183"/>
    </row>
    <row r="122" spans="1:6">
      <c r="A122" s="106" t="s">
        <v>4</v>
      </c>
      <c r="B122" s="120" t="s">
        <v>63</v>
      </c>
      <c r="C122" s="90">
        <f>SUM(C123:C125)</f>
        <v>8.6499999999999994E-2</v>
      </c>
      <c r="D122" s="158"/>
      <c r="F122" s="184"/>
    </row>
    <row r="123" spans="1:6">
      <c r="A123" s="106" t="s">
        <v>131</v>
      </c>
      <c r="B123" s="100" t="s">
        <v>128</v>
      </c>
      <c r="C123" s="89">
        <v>6.4999999999999997E-3</v>
      </c>
      <c r="D123" s="93">
        <f>TRUNC(ROUND(($D$135+$D$120+$D$121)/(100%-$C$122)*C123,2),2)</f>
        <v>36.4</v>
      </c>
      <c r="F123" s="183"/>
    </row>
    <row r="124" spans="1:6">
      <c r="A124" s="106" t="s">
        <v>132</v>
      </c>
      <c r="B124" s="100" t="s">
        <v>129</v>
      </c>
      <c r="C124" s="89">
        <v>0.03</v>
      </c>
      <c r="D124" s="93">
        <f>TRUNC(ROUND(($D$135+$D$120+$D$121)/(100%-$C$122)*C124,2),2)</f>
        <v>168.02</v>
      </c>
      <c r="F124" s="183"/>
    </row>
    <row r="125" spans="1:6">
      <c r="A125" s="106" t="s">
        <v>133</v>
      </c>
      <c r="B125" s="100" t="s">
        <v>130</v>
      </c>
      <c r="C125" s="89">
        <v>0.05</v>
      </c>
      <c r="D125" s="93">
        <f>TRUNC(ROUND(($D$135+$D$120+$D$121)/(100%-$C$122)*C125,2),2)</f>
        <v>280.02999999999997</v>
      </c>
      <c r="F125" s="183"/>
    </row>
    <row r="126" spans="1:6">
      <c r="A126" s="229" t="s">
        <v>0</v>
      </c>
      <c r="B126" s="230"/>
      <c r="C126" s="312"/>
      <c r="D126" s="135">
        <f>TRUNC(ROUND(SUM(D120:D125),2),2)</f>
        <v>504.02</v>
      </c>
    </row>
    <row r="128" spans="1:6">
      <c r="A128" s="295" t="s">
        <v>64</v>
      </c>
      <c r="B128" s="295"/>
      <c r="C128" s="295"/>
      <c r="D128" s="295"/>
    </row>
    <row r="129" spans="1:4">
      <c r="A129" s="120"/>
      <c r="B129" s="306" t="s">
        <v>65</v>
      </c>
      <c r="C129" s="306"/>
      <c r="D129" s="119" t="s">
        <v>57</v>
      </c>
    </row>
    <row r="130" spans="1:4">
      <c r="A130" s="159" t="s">
        <v>2</v>
      </c>
      <c r="B130" s="307" t="s">
        <v>66</v>
      </c>
      <c r="C130" s="307"/>
      <c r="D130" s="160">
        <f>$D$38</f>
        <v>2494.71</v>
      </c>
    </row>
    <row r="131" spans="1:4">
      <c r="A131" s="159" t="s">
        <v>3</v>
      </c>
      <c r="B131" s="307" t="s">
        <v>67</v>
      </c>
      <c r="C131" s="307"/>
      <c r="D131" s="160">
        <f>$D$75</f>
        <v>2322.38</v>
      </c>
    </row>
    <row r="132" spans="1:4">
      <c r="A132" s="159" t="s">
        <v>4</v>
      </c>
      <c r="B132" s="307" t="s">
        <v>68</v>
      </c>
      <c r="C132" s="307"/>
      <c r="D132" s="160">
        <f>$D$85</f>
        <v>183.64</v>
      </c>
    </row>
    <row r="133" spans="1:4">
      <c r="A133" s="159" t="s">
        <v>5</v>
      </c>
      <c r="B133" s="307" t="s">
        <v>69</v>
      </c>
      <c r="C133" s="307"/>
      <c r="D133" s="160">
        <f>$D$108</f>
        <v>74.989999999999995</v>
      </c>
    </row>
    <row r="134" spans="1:4">
      <c r="A134" s="159" t="s">
        <v>70</v>
      </c>
      <c r="B134" s="298" t="s">
        <v>71</v>
      </c>
      <c r="C134" s="299"/>
      <c r="D134" s="160">
        <f>$D$116</f>
        <v>20.89</v>
      </c>
    </row>
    <row r="135" spans="1:4">
      <c r="A135" s="296" t="s">
        <v>72</v>
      </c>
      <c r="B135" s="300"/>
      <c r="C135" s="297"/>
      <c r="D135" s="161">
        <f>TRUNC(ROUND(SUM(D130:D134),2),2)</f>
        <v>5096.6099999999997</v>
      </c>
    </row>
    <row r="136" spans="1:4">
      <c r="A136" s="106" t="s">
        <v>24</v>
      </c>
      <c r="B136" s="298" t="s">
        <v>99</v>
      </c>
      <c r="C136" s="299"/>
      <c r="D136" s="160">
        <f>$D$126</f>
        <v>504.02</v>
      </c>
    </row>
    <row r="137" spans="1:4">
      <c r="A137" s="296" t="s">
        <v>134</v>
      </c>
      <c r="B137" s="300"/>
      <c r="C137" s="297"/>
      <c r="D137" s="161">
        <f>TRUNC(ROUND(D135+D136,2),2)</f>
        <v>5600.63</v>
      </c>
    </row>
    <row r="138" spans="1:4">
      <c r="A138" s="296" t="s">
        <v>157</v>
      </c>
      <c r="B138" s="300"/>
      <c r="C138" s="297"/>
      <c r="D138" s="161">
        <f>D137*2</f>
        <v>11201.26</v>
      </c>
    </row>
    <row r="139" spans="1:4">
      <c r="A139" s="110"/>
      <c r="B139" s="110"/>
      <c r="C139" s="110"/>
      <c r="D139" s="110"/>
    </row>
  </sheetData>
  <mergeCells count="59">
    <mergeCell ref="B134:C134"/>
    <mergeCell ref="A135:C135"/>
    <mergeCell ref="B136:C136"/>
    <mergeCell ref="A137:C137"/>
    <mergeCell ref="A138:C138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14:C14"/>
    <mergeCell ref="A1:D1"/>
    <mergeCell ref="A2:C2"/>
    <mergeCell ref="C4:D4"/>
    <mergeCell ref="C5:D5"/>
    <mergeCell ref="A8:C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3" man="1"/>
    <brk id="98" max="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9B87-C6CC-4859-BF95-CAC5AAC47F76}">
  <sheetPr>
    <tabColor theme="9" tint="0.59999389629810485"/>
  </sheetPr>
  <dimension ref="A1:E139"/>
  <sheetViews>
    <sheetView showGridLines="0" tabSelected="1" topLeftCell="A111" zoomScaleNormal="100" zoomScaleSheetLayoutView="100" workbookViewId="0">
      <selection activeCell="H18" sqref="H18:H20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13.42578125" style="98" customWidth="1"/>
    <col min="4" max="4" width="17.42578125" style="98" customWidth="1"/>
    <col min="5" max="16384" width="9.140625" style="98"/>
  </cols>
  <sheetData>
    <row r="1" spans="1:4">
      <c r="A1" s="308"/>
      <c r="B1" s="308"/>
      <c r="C1" s="308"/>
      <c r="D1" s="308"/>
    </row>
    <row r="2" spans="1:4">
      <c r="A2" s="308" t="s">
        <v>102</v>
      </c>
      <c r="B2" s="308"/>
      <c r="C2" s="308"/>
      <c r="D2" s="99"/>
    </row>
    <row r="4" spans="1:4">
      <c r="A4" s="100" t="s">
        <v>103</v>
      </c>
      <c r="B4" s="100"/>
      <c r="C4" s="315"/>
      <c r="D4" s="309"/>
    </row>
    <row r="5" spans="1:4">
      <c r="A5" s="100" t="s">
        <v>104</v>
      </c>
      <c r="B5" s="100" t="s">
        <v>208</v>
      </c>
      <c r="C5" s="316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1" t="s">
        <v>1</v>
      </c>
      <c r="B8" s="301"/>
      <c r="C8" s="301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 ht="30">
      <c r="A10" s="106" t="s">
        <v>3</v>
      </c>
      <c r="B10" s="107" t="s">
        <v>106</v>
      </c>
      <c r="C10" s="111" t="str">
        <f>'12h dia-RG1'!C10</f>
        <v>Rio de Janeiro/RJ</v>
      </c>
      <c r="D10" s="101"/>
    </row>
    <row r="11" spans="1:4" ht="30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f>'12h dia-RG1'!C12</f>
        <v>12</v>
      </c>
      <c r="D12" s="101"/>
    </row>
    <row r="13" spans="1:4">
      <c r="A13" s="97"/>
      <c r="B13" s="104"/>
      <c r="C13" s="97"/>
    </row>
    <row r="14" spans="1:4">
      <c r="A14" s="301" t="s">
        <v>7</v>
      </c>
      <c r="B14" s="301"/>
      <c r="C14" s="301"/>
      <c r="D14" s="110"/>
    </row>
    <row r="15" spans="1:4" ht="90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tr">
        <f>'12h dia-RG1'!A16</f>
        <v>Vigilância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308" t="s">
        <v>110</v>
      </c>
      <c r="B18" s="308"/>
      <c r="C18" s="308"/>
      <c r="D18" s="99"/>
    </row>
    <row r="19" spans="1:4">
      <c r="A19" s="97"/>
      <c r="B19" s="97"/>
      <c r="C19" s="97"/>
      <c r="D19" s="97"/>
    </row>
    <row r="20" spans="1:4">
      <c r="A20" s="295" t="s">
        <v>111</v>
      </c>
      <c r="B20" s="295"/>
      <c r="C20" s="295"/>
      <c r="D20" s="110"/>
    </row>
    <row r="21" spans="1:4">
      <c r="A21" s="311" t="s">
        <v>10</v>
      </c>
      <c r="B21" s="311"/>
      <c r="C21" s="311"/>
      <c r="D21" s="110"/>
    </row>
    <row r="22" spans="1:4">
      <c r="A22" s="229" t="s">
        <v>11</v>
      </c>
      <c r="B22" s="230"/>
      <c r="C22" s="312"/>
      <c r="D22" s="110"/>
    </row>
    <row r="23" spans="1:4" ht="60">
      <c r="A23" s="111">
        <v>1</v>
      </c>
      <c r="B23" s="100" t="s">
        <v>135</v>
      </c>
      <c r="C23" s="111" t="s">
        <v>158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5" t="s">
        <v>120</v>
      </c>
      <c r="B29" s="295"/>
      <c r="C29" s="295"/>
      <c r="D29" s="295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162</v>
      </c>
      <c r="C34" s="123"/>
      <c r="D34" s="96">
        <f>((((D31+D32)/220)*20%)*8)*15</f>
        <v>272.15050909090905</v>
      </c>
    </row>
    <row r="35" spans="1:4">
      <c r="A35" s="106" t="s">
        <v>6</v>
      </c>
      <c r="B35" s="120" t="s">
        <v>23</v>
      </c>
      <c r="C35" s="123"/>
      <c r="D35" s="96"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00" t="s">
        <v>160</v>
      </c>
      <c r="C37" s="123"/>
      <c r="D37" s="96"/>
    </row>
    <row r="38" spans="1:4">
      <c r="A38" s="313" t="s">
        <v>27</v>
      </c>
      <c r="B38" s="300"/>
      <c r="C38" s="314"/>
      <c r="D38" s="125">
        <f>TRUNC(ROUND(SUM(D31:D37),2),2)</f>
        <v>2766.86</v>
      </c>
    </row>
    <row r="39" spans="1:4" s="113" customFormat="1" ht="13.5">
      <c r="A39" s="112"/>
      <c r="B39" s="112"/>
      <c r="C39" s="112"/>
      <c r="D39" s="112"/>
    </row>
    <row r="40" spans="1:4">
      <c r="A40" s="308" t="s">
        <v>143</v>
      </c>
      <c r="B40" s="308"/>
      <c r="C40" s="308"/>
      <c r="D40" s="308"/>
    </row>
    <row r="41" spans="1:4">
      <c r="A41" s="114"/>
      <c r="B41" s="114"/>
      <c r="C41" s="114"/>
      <c r="D41" s="114"/>
    </row>
    <row r="42" spans="1:4">
      <c r="A42" s="295" t="s">
        <v>116</v>
      </c>
      <c r="B42" s="295"/>
      <c r="C42" s="295"/>
      <c r="D42" s="295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f>'12h dia-RG1'!C44</f>
        <v>8.3299999999999999E-2</v>
      </c>
      <c r="D44" s="91">
        <f>TRUNC(ROUND($D$38*C44,2),2)</f>
        <v>230.48</v>
      </c>
    </row>
    <row r="45" spans="1:4">
      <c r="A45" s="111" t="s">
        <v>3</v>
      </c>
      <c r="B45" s="130" t="s">
        <v>31</v>
      </c>
      <c r="C45" s="175">
        <v>0.1111</v>
      </c>
      <c r="D45" s="91">
        <f>TRUNC(ROUND($D$38*C45,2),2)</f>
        <v>307.39999999999998</v>
      </c>
    </row>
    <row r="46" spans="1:4">
      <c r="A46" s="232" t="s">
        <v>0</v>
      </c>
      <c r="B46" s="232"/>
      <c r="C46" s="131">
        <f>SUM(C44:C45)</f>
        <v>0.19440000000000002</v>
      </c>
      <c r="D46" s="132">
        <f>TRUNC(ROUND(SUM(D44:D45),2),2)</f>
        <v>537.88</v>
      </c>
    </row>
    <row r="47" spans="1:4">
      <c r="A47" s="105"/>
      <c r="B47" s="105"/>
      <c r="C47" s="105"/>
      <c r="D47" s="105"/>
    </row>
    <row r="48" spans="1:4" ht="27" customHeight="1">
      <c r="A48" s="308" t="s">
        <v>121</v>
      </c>
      <c r="B48" s="308"/>
      <c r="C48" s="308"/>
      <c r="D48" s="308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129">
        <f>'12h dia-RG1'!C50</f>
        <v>0.2</v>
      </c>
      <c r="D50" s="134">
        <f t="shared" ref="D50:D57" si="0">TRUNC(ROUND(($D$38+$D$46)*C50,2),2)</f>
        <v>660.95</v>
      </c>
    </row>
    <row r="51" spans="1:4">
      <c r="A51" s="106" t="s">
        <v>3</v>
      </c>
      <c r="B51" s="123" t="s">
        <v>35</v>
      </c>
      <c r="C51" s="129">
        <f>'12h dia-RG1'!C51</f>
        <v>2.5000000000000001E-2</v>
      </c>
      <c r="D51" s="134">
        <f t="shared" si="0"/>
        <v>82.62</v>
      </c>
    </row>
    <row r="52" spans="1:4">
      <c r="A52" s="106" t="s">
        <v>4</v>
      </c>
      <c r="B52" s="120" t="s">
        <v>80</v>
      </c>
      <c r="C52" s="129">
        <f>'12h dia-RG1'!C52</f>
        <v>1.6500000000000001E-2</v>
      </c>
      <c r="D52" s="134">
        <f t="shared" si="0"/>
        <v>54.53</v>
      </c>
    </row>
    <row r="53" spans="1:4">
      <c r="A53" s="106" t="s">
        <v>5</v>
      </c>
      <c r="B53" s="123" t="s">
        <v>36</v>
      </c>
      <c r="C53" s="129">
        <f>'12h dia-RG1'!C53</f>
        <v>1.4999999999999999E-2</v>
      </c>
      <c r="D53" s="134">
        <f t="shared" si="0"/>
        <v>49.57</v>
      </c>
    </row>
    <row r="54" spans="1:4">
      <c r="A54" s="106" t="s">
        <v>6</v>
      </c>
      <c r="B54" s="123" t="s">
        <v>37</v>
      </c>
      <c r="C54" s="129">
        <f>'12h dia-RG1'!C54</f>
        <v>0.01</v>
      </c>
      <c r="D54" s="134">
        <f t="shared" si="0"/>
        <v>33.049999999999997</v>
      </c>
    </row>
    <row r="55" spans="1:4">
      <c r="A55" s="106" t="s">
        <v>24</v>
      </c>
      <c r="B55" s="123" t="s">
        <v>38</v>
      </c>
      <c r="C55" s="129">
        <f>'12h dia-RG1'!C55</f>
        <v>6.0000000000000001E-3</v>
      </c>
      <c r="D55" s="134">
        <f t="shared" si="0"/>
        <v>19.829999999999998</v>
      </c>
    </row>
    <row r="56" spans="1:4">
      <c r="A56" s="106" t="s">
        <v>25</v>
      </c>
      <c r="B56" s="123" t="s">
        <v>39</v>
      </c>
      <c r="C56" s="129">
        <f>'12h dia-RG1'!C56</f>
        <v>2E-3</v>
      </c>
      <c r="D56" s="134">
        <f t="shared" si="0"/>
        <v>6.61</v>
      </c>
    </row>
    <row r="57" spans="1:4">
      <c r="A57" s="106" t="s">
        <v>40</v>
      </c>
      <c r="B57" s="123" t="s">
        <v>41</v>
      </c>
      <c r="C57" s="129">
        <f>'12h dia-RG1'!C57</f>
        <v>0.08</v>
      </c>
      <c r="D57" s="134">
        <f t="shared" si="0"/>
        <v>264.38</v>
      </c>
    </row>
    <row r="58" spans="1:4">
      <c r="A58" s="291" t="s">
        <v>42</v>
      </c>
      <c r="B58" s="292"/>
      <c r="C58" s="86">
        <f>SUM(C50:C57)</f>
        <v>0.35450000000000004</v>
      </c>
      <c r="D58" s="135">
        <f>TRUNC(ROUND(SUM(D50:D57),2),2)</f>
        <v>1171.54</v>
      </c>
    </row>
    <row r="59" spans="1:4">
      <c r="A59" s="136"/>
      <c r="B59" s="136"/>
      <c r="C59" s="137"/>
      <c r="D59" s="138"/>
    </row>
    <row r="60" spans="1:4">
      <c r="A60" s="295" t="s">
        <v>122</v>
      </c>
      <c r="B60" s="295"/>
      <c r="C60" s="295"/>
      <c r="D60" s="295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5.5</v>
      </c>
      <c r="D62" s="93">
        <f>(C62*2*15)-(6%*D31)</f>
        <v>49.859400000000008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6" t="s">
        <v>45</v>
      </c>
      <c r="B68" s="300"/>
      <c r="C68" s="297"/>
      <c r="D68" s="135">
        <f>TRUNC(ROUND(SUM(D62:D67),2),2)</f>
        <v>781.11</v>
      </c>
    </row>
    <row r="69" spans="1:4">
      <c r="A69" s="105"/>
      <c r="B69" s="105"/>
      <c r="C69" s="105"/>
      <c r="D69" s="105"/>
    </row>
    <row r="70" spans="1:4">
      <c r="A70" s="308" t="s">
        <v>46</v>
      </c>
      <c r="B70" s="308"/>
      <c r="C70" s="308"/>
      <c r="D70" s="308"/>
    </row>
    <row r="71" spans="1:4">
      <c r="A71" s="119">
        <v>2</v>
      </c>
      <c r="B71" s="296" t="s">
        <v>47</v>
      </c>
      <c r="C71" s="297"/>
      <c r="D71" s="119" t="s">
        <v>17</v>
      </c>
    </row>
    <row r="72" spans="1:4">
      <c r="A72" s="106" t="s">
        <v>28</v>
      </c>
      <c r="B72" s="298" t="str">
        <f>B43</f>
        <v>13º (décimo terceiro) Salário, Férias e Adicional de Férias</v>
      </c>
      <c r="C72" s="299"/>
      <c r="D72" s="93">
        <f>D46</f>
        <v>537.88</v>
      </c>
    </row>
    <row r="73" spans="1:4">
      <c r="A73" s="106" t="s">
        <v>32</v>
      </c>
      <c r="B73" s="298" t="str">
        <f>B49</f>
        <v>GPS, FGTS e outras contribuições</v>
      </c>
      <c r="C73" s="299"/>
      <c r="D73" s="93">
        <f>D58</f>
        <v>1171.54</v>
      </c>
    </row>
    <row r="74" spans="1:4">
      <c r="A74" s="106" t="s">
        <v>43</v>
      </c>
      <c r="B74" s="298" t="str">
        <f>B61</f>
        <v xml:space="preserve">Benefícios Mensais e Diários </v>
      </c>
      <c r="C74" s="299"/>
      <c r="D74" s="93">
        <f>D68</f>
        <v>781.11</v>
      </c>
    </row>
    <row r="75" spans="1:4">
      <c r="A75" s="296" t="s">
        <v>45</v>
      </c>
      <c r="B75" s="300"/>
      <c r="C75" s="297"/>
      <c r="D75" s="135">
        <f>TRUNC(ROUND(SUM(D72:D74),2),2)</f>
        <v>2490.5300000000002</v>
      </c>
    </row>
    <row r="76" spans="1:4">
      <c r="A76" s="105"/>
      <c r="B76" s="141"/>
      <c r="C76" s="141"/>
      <c r="D76" s="142"/>
    </row>
    <row r="77" spans="1:4">
      <c r="A77" s="301" t="s">
        <v>68</v>
      </c>
      <c r="B77" s="301"/>
      <c r="C77" s="301"/>
      <c r="D77" s="301"/>
    </row>
    <row r="78" spans="1:4">
      <c r="A78" s="133">
        <v>3</v>
      </c>
      <c r="B78" s="133" t="s">
        <v>48</v>
      </c>
      <c r="C78" s="133" t="s">
        <v>29</v>
      </c>
      <c r="D78" s="115" t="s">
        <v>30</v>
      </c>
    </row>
    <row r="79" spans="1:4">
      <c r="A79" s="106" t="s">
        <v>2</v>
      </c>
      <c r="B79" s="143" t="s">
        <v>49</v>
      </c>
      <c r="C79" s="129">
        <f>'12h dia-RG1'!C79</f>
        <v>4.1999999999999997E-3</v>
      </c>
      <c r="D79" s="19">
        <f>$D$38*C79</f>
        <v>11.620811999999999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0.92966495999999998</v>
      </c>
    </row>
    <row r="81" spans="1:5">
      <c r="A81" s="106" t="s">
        <v>4</v>
      </c>
      <c r="B81" s="145" t="s">
        <v>51</v>
      </c>
      <c r="C81" s="129">
        <v>3.4799999999999998E-2</v>
      </c>
      <c r="D81" s="19">
        <f t="shared" si="1"/>
        <v>96.286727999999997</v>
      </c>
    </row>
    <row r="82" spans="1:5">
      <c r="A82" s="106" t="s">
        <v>5</v>
      </c>
      <c r="B82" s="123" t="s">
        <v>52</v>
      </c>
      <c r="C82" s="129">
        <v>1.9400000000000001E-2</v>
      </c>
      <c r="D82" s="19">
        <f t="shared" si="1"/>
        <v>53.677084000000001</v>
      </c>
    </row>
    <row r="83" spans="1:5" ht="30">
      <c r="A83" s="106" t="s">
        <v>6</v>
      </c>
      <c r="B83" s="140" t="s">
        <v>101</v>
      </c>
      <c r="C83" s="129">
        <f>C82*C58</f>
        <v>6.8773000000000011E-3</v>
      </c>
      <c r="D83" s="19">
        <f t="shared" si="1"/>
        <v>19.028526278000005</v>
      </c>
    </row>
    <row r="84" spans="1:5">
      <c r="A84" s="106" t="s">
        <v>24</v>
      </c>
      <c r="B84" s="146" t="s">
        <v>73</v>
      </c>
      <c r="C84" s="129">
        <v>8.0000000000000002E-3</v>
      </c>
      <c r="D84" s="19">
        <f t="shared" si="1"/>
        <v>22.134880000000003</v>
      </c>
    </row>
    <row r="85" spans="1:5">
      <c r="A85" s="291" t="s">
        <v>42</v>
      </c>
      <c r="B85" s="292"/>
      <c r="C85" s="86">
        <f>SUM(C79:C84)</f>
        <v>7.3613299999999993E-2</v>
      </c>
      <c r="D85" s="162">
        <f>TRUNC(ROUND(SUM(D79:D84),2),2)</f>
        <v>203.68</v>
      </c>
    </row>
    <row r="87" spans="1:5">
      <c r="A87" s="295" t="s">
        <v>123</v>
      </c>
      <c r="B87" s="295"/>
      <c r="C87" s="295"/>
      <c r="D87" s="295"/>
    </row>
    <row r="88" spans="1:5">
      <c r="A88" s="136"/>
      <c r="B88" s="136"/>
      <c r="C88" s="136"/>
      <c r="D88" s="136"/>
    </row>
    <row r="89" spans="1:5">
      <c r="A89" s="295" t="s">
        <v>53</v>
      </c>
      <c r="B89" s="295"/>
      <c r="C89" s="295"/>
      <c r="D89" s="295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9.2999999999999992E-3</v>
      </c>
      <c r="D91" s="19">
        <f>$D$38*C91</f>
        <v>25.731797999999998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7.7472080000000005</v>
      </c>
    </row>
    <row r="93" spans="1:5">
      <c r="A93" s="106" t="s">
        <v>4</v>
      </c>
      <c r="B93" s="148" t="s">
        <v>96</v>
      </c>
      <c r="C93" s="129">
        <f>'12h dia-RG1'!C93</f>
        <v>2.0000000000000001E-4</v>
      </c>
      <c r="D93" s="19">
        <f t="shared" ref="D93:D96" si="2">$D$38*C93</f>
        <v>0.55337200000000009</v>
      </c>
    </row>
    <row r="94" spans="1:5">
      <c r="A94" s="106" t="s">
        <v>5</v>
      </c>
      <c r="B94" s="149" t="s">
        <v>100</v>
      </c>
      <c r="C94" s="129">
        <v>3.3E-3</v>
      </c>
      <c r="D94" s="19">
        <f t="shared" si="2"/>
        <v>9.1306380000000011</v>
      </c>
    </row>
    <row r="95" spans="1:5">
      <c r="A95" s="106" t="s">
        <v>6</v>
      </c>
      <c r="B95" s="98" t="s">
        <v>97</v>
      </c>
      <c r="C95" s="129">
        <v>6.9999999999999999E-4</v>
      </c>
      <c r="D95" s="19">
        <f t="shared" si="2"/>
        <v>1.9368020000000001</v>
      </c>
    </row>
    <row r="96" spans="1:5">
      <c r="A96" s="106" t="s">
        <v>24</v>
      </c>
      <c r="B96" s="146" t="s">
        <v>220</v>
      </c>
      <c r="C96" s="129">
        <v>1.38E-2</v>
      </c>
      <c r="D96" s="19">
        <f t="shared" si="2"/>
        <v>38.182668</v>
      </c>
    </row>
    <row r="97" spans="1:5">
      <c r="A97" s="291" t="s">
        <v>0</v>
      </c>
      <c r="B97" s="292"/>
      <c r="C97" s="86">
        <f>SUM(C91:C96)</f>
        <v>3.0099999999999998E-2</v>
      </c>
      <c r="D97" s="135">
        <f>TRUNC(ROUND(SUM(D91:D96),2),2)</f>
        <v>83.28</v>
      </c>
    </row>
    <row r="99" spans="1:5">
      <c r="A99" s="295" t="s">
        <v>74</v>
      </c>
      <c r="B99" s="295"/>
      <c r="C99" s="295"/>
      <c r="D99" s="295"/>
    </row>
    <row r="100" spans="1:5">
      <c r="A100" s="119" t="s">
        <v>55</v>
      </c>
      <c r="B100" s="296" t="s">
        <v>75</v>
      </c>
      <c r="C100" s="297"/>
      <c r="D100" s="119" t="s">
        <v>17</v>
      </c>
    </row>
    <row r="101" spans="1:5">
      <c r="A101" s="106" t="s">
        <v>2</v>
      </c>
      <c r="B101" s="298" t="s">
        <v>98</v>
      </c>
      <c r="C101" s="299"/>
      <c r="D101" s="150">
        <f>TRUNC(ROUND((((D38+D75+D85)/220)*15),2),2)*0</f>
        <v>0</v>
      </c>
    </row>
    <row r="102" spans="1:5">
      <c r="A102" s="296" t="s">
        <v>45</v>
      </c>
      <c r="B102" s="300"/>
      <c r="C102" s="297"/>
      <c r="D102" s="135">
        <f>TRUNC(ROUND(SUM(D101),2),2)</f>
        <v>0</v>
      </c>
    </row>
    <row r="103" spans="1:5">
      <c r="A103" s="136"/>
      <c r="B103" s="136"/>
      <c r="C103" s="151"/>
      <c r="D103" s="152"/>
    </row>
    <row r="104" spans="1:5">
      <c r="A104" s="301" t="s">
        <v>56</v>
      </c>
      <c r="B104" s="301"/>
      <c r="C104" s="301"/>
      <c r="D104" s="301"/>
    </row>
    <row r="105" spans="1:5">
      <c r="A105" s="133">
        <v>4</v>
      </c>
      <c r="B105" s="291" t="s">
        <v>76</v>
      </c>
      <c r="C105" s="292"/>
      <c r="D105" s="133" t="s">
        <v>57</v>
      </c>
    </row>
    <row r="106" spans="1:5">
      <c r="A106" s="106" t="s">
        <v>54</v>
      </c>
      <c r="B106" s="293" t="s">
        <v>124</v>
      </c>
      <c r="C106" s="294"/>
      <c r="D106" s="92">
        <f>D97</f>
        <v>83.28</v>
      </c>
    </row>
    <row r="107" spans="1:5">
      <c r="A107" s="106" t="s">
        <v>55</v>
      </c>
      <c r="B107" s="293" t="s">
        <v>125</v>
      </c>
      <c r="C107" s="294"/>
      <c r="D107" s="150">
        <f>D102</f>
        <v>0</v>
      </c>
      <c r="E107" s="84"/>
    </row>
    <row r="108" spans="1:5">
      <c r="A108" s="291" t="s">
        <v>0</v>
      </c>
      <c r="B108" s="230"/>
      <c r="C108" s="292"/>
      <c r="D108" s="135">
        <f>TRUNC(ROUND(SUM(D106:D107),2),2)</f>
        <v>83.28</v>
      </c>
      <c r="E108" s="126"/>
    </row>
    <row r="109" spans="1:5">
      <c r="A109" s="114"/>
      <c r="B109" s="110"/>
      <c r="C109" s="137"/>
      <c r="D109" s="153"/>
    </row>
    <row r="110" spans="1:5">
      <c r="A110" s="295" t="s">
        <v>126</v>
      </c>
      <c r="B110" s="295"/>
      <c r="C110" s="295"/>
      <c r="D110" s="295"/>
    </row>
    <row r="111" spans="1:5">
      <c r="A111" s="119">
        <v>5</v>
      </c>
      <c r="B111" s="302" t="s">
        <v>58</v>
      </c>
      <c r="C111" s="303"/>
      <c r="D111" s="119" t="s">
        <v>17</v>
      </c>
    </row>
    <row r="112" spans="1:5">
      <c r="A112" s="106" t="s">
        <v>2</v>
      </c>
      <c r="B112" s="298" t="s">
        <v>59</v>
      </c>
      <c r="C112" s="299"/>
      <c r="D112" s="154">
        <f>UNIFORME!E18</f>
        <v>7.083333333333333</v>
      </c>
    </row>
    <row r="113" spans="1:4">
      <c r="A113" s="106" t="s">
        <v>3</v>
      </c>
      <c r="B113" s="298" t="s">
        <v>77</v>
      </c>
      <c r="C113" s="299"/>
      <c r="D113" s="154">
        <v>0</v>
      </c>
    </row>
    <row r="114" spans="1:4">
      <c r="A114" s="106" t="s">
        <v>4</v>
      </c>
      <c r="B114" s="298" t="s">
        <v>78</v>
      </c>
      <c r="C114" s="299"/>
      <c r="D114" s="154">
        <f>EQUIPAMENTO!E17</f>
        <v>13.810704607046072</v>
      </c>
    </row>
    <row r="115" spans="1:4">
      <c r="A115" s="106" t="s">
        <v>5</v>
      </c>
      <c r="B115" s="304" t="s">
        <v>26</v>
      </c>
      <c r="C115" s="305"/>
      <c r="D115" s="154">
        <v>0</v>
      </c>
    </row>
    <row r="116" spans="1:4">
      <c r="A116" s="296" t="s">
        <v>45</v>
      </c>
      <c r="B116" s="300"/>
      <c r="C116" s="297"/>
      <c r="D116" s="135">
        <f>TRUNC(ROUND(SUM(D112:D115),2),2)</f>
        <v>20.89</v>
      </c>
    </row>
    <row r="117" spans="1:4">
      <c r="A117" s="114"/>
      <c r="B117" s="110"/>
      <c r="C117" s="137"/>
      <c r="D117" s="153"/>
    </row>
    <row r="118" spans="1:4">
      <c r="A118" s="295" t="s">
        <v>127</v>
      </c>
      <c r="B118" s="295"/>
      <c r="C118" s="295"/>
      <c r="D118" s="295"/>
    </row>
    <row r="119" spans="1:4">
      <c r="A119" s="119">
        <v>6</v>
      </c>
      <c r="B119" s="155" t="s">
        <v>60</v>
      </c>
      <c r="C119" s="119" t="s">
        <v>29</v>
      </c>
      <c r="D119" s="119" t="s">
        <v>57</v>
      </c>
    </row>
    <row r="120" spans="1:4">
      <c r="A120" s="106" t="s">
        <v>2</v>
      </c>
      <c r="B120" s="156" t="s">
        <v>61</v>
      </c>
      <c r="C120" s="129">
        <v>0.01</v>
      </c>
      <c r="D120" s="157">
        <f>TRUNC(ROUND($D$135*C120,2),2)</f>
        <v>55.65</v>
      </c>
    </row>
    <row r="121" spans="1:4">
      <c r="A121" s="106" t="s">
        <v>3</v>
      </c>
      <c r="B121" s="120" t="s">
        <v>62</v>
      </c>
      <c r="C121" s="129">
        <v>6.8682240969213555E-3</v>
      </c>
      <c r="D121" s="157">
        <f>TRUNC(ROUND(($D$135+D120)*C121,2),2)</f>
        <v>38.61</v>
      </c>
    </row>
    <row r="122" spans="1:4">
      <c r="A122" s="106" t="s">
        <v>4</v>
      </c>
      <c r="B122" s="120" t="s">
        <v>63</v>
      </c>
      <c r="C122" s="90">
        <f>SUM(C123:C125)</f>
        <v>8.6499999999999994E-2</v>
      </c>
      <c r="D122" s="158"/>
    </row>
    <row r="123" spans="1:4">
      <c r="A123" s="106" t="s">
        <v>131</v>
      </c>
      <c r="B123" s="100" t="s">
        <v>128</v>
      </c>
      <c r="C123" s="129">
        <f>'12h dia-RG1'!C123</f>
        <v>6.4999999999999997E-3</v>
      </c>
      <c r="D123" s="93">
        <f>TRUNC(ROUND(($D$135+$D$120+$D$121)/(100%-$C$122)*C123,2),2)</f>
        <v>40.270000000000003</v>
      </c>
    </row>
    <row r="124" spans="1:4">
      <c r="A124" s="106" t="s">
        <v>132</v>
      </c>
      <c r="B124" s="100" t="s">
        <v>129</v>
      </c>
      <c r="C124" s="129">
        <f>'12h dia-RG1'!C124</f>
        <v>0.03</v>
      </c>
      <c r="D124" s="93">
        <f>TRUNC(ROUND(($D$135+$D$120+$D$121)/(100%-$C$122)*C124,2),2)</f>
        <v>185.86</v>
      </c>
    </row>
    <row r="125" spans="1:4">
      <c r="A125" s="106" t="s">
        <v>133</v>
      </c>
      <c r="B125" s="100" t="s">
        <v>130</v>
      </c>
      <c r="C125" s="129">
        <f>'12h dia-RG1'!C125</f>
        <v>0.05</v>
      </c>
      <c r="D125" s="93">
        <f>TRUNC(ROUND(($D$135+$D$120+$D$121)/(100%-$C$122)*C125,2),2)</f>
        <v>309.77</v>
      </c>
    </row>
    <row r="126" spans="1:4">
      <c r="A126" s="229" t="s">
        <v>0</v>
      </c>
      <c r="B126" s="230"/>
      <c r="C126" s="312"/>
      <c r="D126" s="135">
        <f>TRUNC(ROUND(SUM(D120:D125),2),2)</f>
        <v>630.16</v>
      </c>
    </row>
    <row r="128" spans="1:4">
      <c r="A128" s="295" t="s">
        <v>64</v>
      </c>
      <c r="B128" s="295"/>
      <c r="C128" s="295"/>
      <c r="D128" s="295"/>
    </row>
    <row r="129" spans="1:4">
      <c r="A129" s="120"/>
      <c r="B129" s="306" t="s">
        <v>65</v>
      </c>
      <c r="C129" s="306"/>
      <c r="D129" s="119" t="s">
        <v>57</v>
      </c>
    </row>
    <row r="130" spans="1:4">
      <c r="A130" s="159" t="s">
        <v>2</v>
      </c>
      <c r="B130" s="307" t="s">
        <v>66</v>
      </c>
      <c r="C130" s="307"/>
      <c r="D130" s="150">
        <f>$D$38</f>
        <v>2766.86</v>
      </c>
    </row>
    <row r="131" spans="1:4">
      <c r="A131" s="159" t="s">
        <v>3</v>
      </c>
      <c r="B131" s="307" t="s">
        <v>67</v>
      </c>
      <c r="C131" s="307"/>
      <c r="D131" s="150">
        <f>$D$75</f>
        <v>2490.5300000000002</v>
      </c>
    </row>
    <row r="132" spans="1:4">
      <c r="A132" s="159" t="s">
        <v>4</v>
      </c>
      <c r="B132" s="307" t="s">
        <v>68</v>
      </c>
      <c r="C132" s="307"/>
      <c r="D132" s="150">
        <f>$D$85</f>
        <v>203.68</v>
      </c>
    </row>
    <row r="133" spans="1:4">
      <c r="A133" s="159" t="s">
        <v>5</v>
      </c>
      <c r="B133" s="307" t="s">
        <v>69</v>
      </c>
      <c r="C133" s="307"/>
      <c r="D133" s="150">
        <f>$D$108</f>
        <v>83.28</v>
      </c>
    </row>
    <row r="134" spans="1:4">
      <c r="A134" s="159" t="s">
        <v>70</v>
      </c>
      <c r="B134" s="298" t="s">
        <v>71</v>
      </c>
      <c r="C134" s="299"/>
      <c r="D134" s="150">
        <f>$D$116</f>
        <v>20.89</v>
      </c>
    </row>
    <row r="135" spans="1:4">
      <c r="A135" s="296" t="s">
        <v>72</v>
      </c>
      <c r="B135" s="300"/>
      <c r="C135" s="297"/>
      <c r="D135" s="163">
        <f>TRUNC(ROUND(SUM(D130:D134),2),2)</f>
        <v>5565.24</v>
      </c>
    </row>
    <row r="136" spans="1:4">
      <c r="A136" s="106" t="s">
        <v>24</v>
      </c>
      <c r="B136" s="298" t="s">
        <v>99</v>
      </c>
      <c r="C136" s="299"/>
      <c r="D136" s="150">
        <f>$D$126</f>
        <v>630.16</v>
      </c>
    </row>
    <row r="137" spans="1:4">
      <c r="A137" s="296" t="s">
        <v>134</v>
      </c>
      <c r="B137" s="300"/>
      <c r="C137" s="297"/>
      <c r="D137" s="164">
        <f>TRUNC(ROUND(D135+D136,2),2)</f>
        <v>6195.4</v>
      </c>
    </row>
    <row r="138" spans="1:4">
      <c r="A138" s="296" t="s">
        <v>157</v>
      </c>
      <c r="B138" s="300"/>
      <c r="C138" s="297"/>
      <c r="D138" s="164">
        <f>D137*2</f>
        <v>12390.8</v>
      </c>
    </row>
    <row r="139" spans="1:4">
      <c r="A139" s="110"/>
      <c r="B139" s="110"/>
      <c r="C139" s="110"/>
      <c r="D139" s="110"/>
    </row>
  </sheetData>
  <mergeCells count="59">
    <mergeCell ref="B134:C134"/>
    <mergeCell ref="A135:C135"/>
    <mergeCell ref="B136:C136"/>
    <mergeCell ref="A137:C137"/>
    <mergeCell ref="A138:C138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14:C14"/>
    <mergeCell ref="A1:D1"/>
    <mergeCell ref="A2:C2"/>
    <mergeCell ref="C4:D4"/>
    <mergeCell ref="C5:D5"/>
    <mergeCell ref="A8:C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1" fitToHeight="4" orientation="portrait" r:id="rId1"/>
  <rowBreaks count="2" manualBreakCount="2">
    <brk id="41" max="4" man="1"/>
    <brk id="87" max="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19D18-9ADF-4189-9F60-38C5086B10B6}">
  <sheetPr>
    <tabColor theme="9" tint="0.59999389629810485"/>
  </sheetPr>
  <dimension ref="A1:E139"/>
  <sheetViews>
    <sheetView showGridLines="0" tabSelected="1" topLeftCell="A115" zoomScale="115" zoomScaleNormal="115" zoomScaleSheetLayoutView="100" workbookViewId="0">
      <selection activeCell="H18" sqref="H18:H20"/>
    </sheetView>
  </sheetViews>
  <sheetFormatPr defaultRowHeight="15"/>
  <cols>
    <col min="1" max="1" width="12.28515625" style="2" bestFit="1" customWidth="1"/>
    <col min="2" max="2" width="66.7109375" style="2" bestFit="1" customWidth="1"/>
    <col min="3" max="3" width="21.5703125" style="2" customWidth="1"/>
    <col min="4" max="4" width="17" style="2" bestFit="1" customWidth="1"/>
    <col min="5" max="16384" width="9.140625" style="2"/>
  </cols>
  <sheetData>
    <row r="1" spans="1:4">
      <c r="A1" s="262"/>
      <c r="B1" s="262"/>
      <c r="C1" s="262"/>
      <c r="D1" s="262"/>
    </row>
    <row r="2" spans="1:4">
      <c r="A2" s="262" t="s">
        <v>102</v>
      </c>
      <c r="B2" s="262"/>
      <c r="C2" s="262"/>
      <c r="D2" s="47"/>
    </row>
    <row r="4" spans="1:4">
      <c r="A4" s="45" t="s">
        <v>103</v>
      </c>
      <c r="B4" s="45"/>
      <c r="C4" s="324"/>
      <c r="D4" s="324"/>
    </row>
    <row r="5" spans="1:4">
      <c r="A5" s="45" t="s">
        <v>104</v>
      </c>
      <c r="B5" s="45" t="s">
        <v>208</v>
      </c>
      <c r="C5" s="325"/>
      <c r="D5" s="325"/>
    </row>
    <row r="6" spans="1:4">
      <c r="A6" s="171"/>
      <c r="B6" s="171"/>
      <c r="C6" s="83"/>
      <c r="D6" s="83"/>
    </row>
    <row r="7" spans="1:4">
      <c r="A7" s="3"/>
      <c r="B7" s="3"/>
      <c r="C7" s="4"/>
    </row>
    <row r="8" spans="1:4">
      <c r="A8" s="249" t="s">
        <v>1</v>
      </c>
      <c r="B8" s="249"/>
      <c r="C8" s="249"/>
    </row>
    <row r="9" spans="1:4">
      <c r="A9" s="57" t="s">
        <v>2</v>
      </c>
      <c r="B9" s="6" t="s">
        <v>105</v>
      </c>
      <c r="C9" s="166">
        <v>45846</v>
      </c>
      <c r="D9" s="46"/>
    </row>
    <row r="10" spans="1:4">
      <c r="A10" s="57" t="s">
        <v>3</v>
      </c>
      <c r="B10" s="6" t="s">
        <v>106</v>
      </c>
      <c r="C10" s="12" t="str">
        <f>'12h dia-RG1'!C10</f>
        <v>Rio de Janeiro/RJ</v>
      </c>
      <c r="D10" s="82"/>
    </row>
    <row r="11" spans="1:4">
      <c r="A11" s="57" t="s">
        <v>4</v>
      </c>
      <c r="B11" s="6" t="s">
        <v>107</v>
      </c>
      <c r="C11" s="12" t="s">
        <v>170</v>
      </c>
      <c r="D11" s="82"/>
    </row>
    <row r="12" spans="1:4">
      <c r="A12" s="57" t="s">
        <v>5</v>
      </c>
      <c r="B12" s="6" t="s">
        <v>108</v>
      </c>
      <c r="C12" s="12">
        <f>'12h dia-RG1'!C12</f>
        <v>12</v>
      </c>
      <c r="D12" s="82"/>
    </row>
    <row r="13" spans="1:4">
      <c r="A13" s="77"/>
      <c r="B13" s="3"/>
      <c r="C13" s="77"/>
    </row>
    <row r="14" spans="1:4">
      <c r="A14" s="249" t="s">
        <v>7</v>
      </c>
      <c r="B14" s="249"/>
      <c r="C14" s="249"/>
      <c r="D14" s="38"/>
    </row>
    <row r="15" spans="1:4" ht="45">
      <c r="A15" s="45" t="s">
        <v>8</v>
      </c>
      <c r="B15" s="45" t="s">
        <v>9</v>
      </c>
      <c r="C15" s="45" t="s">
        <v>109</v>
      </c>
      <c r="D15" s="3"/>
    </row>
    <row r="16" spans="1:4">
      <c r="A16" s="12" t="str">
        <f>'12h dia-RG1'!A16</f>
        <v>Vigilância</v>
      </c>
      <c r="B16" s="12" t="s">
        <v>137</v>
      </c>
      <c r="C16" s="12">
        <v>1</v>
      </c>
      <c r="D16" s="3"/>
    </row>
    <row r="17" spans="1:4" s="62" customFormat="1" ht="13.5">
      <c r="A17" s="60"/>
      <c r="B17" s="60"/>
      <c r="C17" s="60"/>
      <c r="D17" s="60"/>
    </row>
    <row r="18" spans="1:4">
      <c r="A18" s="262" t="s">
        <v>110</v>
      </c>
      <c r="B18" s="262"/>
      <c r="C18" s="262"/>
      <c r="D18" s="47"/>
    </row>
    <row r="19" spans="1:4">
      <c r="A19" s="77"/>
      <c r="B19" s="77"/>
      <c r="C19" s="77"/>
      <c r="D19" s="77"/>
    </row>
    <row r="20" spans="1:4">
      <c r="A20" s="227" t="s">
        <v>111</v>
      </c>
      <c r="B20" s="227"/>
      <c r="C20" s="227"/>
      <c r="D20" s="38"/>
    </row>
    <row r="21" spans="1:4">
      <c r="A21" s="319" t="s">
        <v>10</v>
      </c>
      <c r="B21" s="319"/>
      <c r="C21" s="319"/>
      <c r="D21" s="38"/>
    </row>
    <row r="22" spans="1:4">
      <c r="A22" s="235" t="s">
        <v>11</v>
      </c>
      <c r="B22" s="320"/>
      <c r="C22" s="236"/>
      <c r="D22" s="38"/>
    </row>
    <row r="23" spans="1:4" ht="30">
      <c r="A23" s="12">
        <v>1</v>
      </c>
      <c r="B23" s="45" t="s">
        <v>135</v>
      </c>
      <c r="C23" s="12" t="s">
        <v>159</v>
      </c>
      <c r="D23" s="3"/>
    </row>
    <row r="24" spans="1:4">
      <c r="A24" s="12">
        <v>2</v>
      </c>
      <c r="B24" s="45" t="s">
        <v>12</v>
      </c>
      <c r="C24" s="12" t="s">
        <v>138</v>
      </c>
      <c r="D24" s="3"/>
    </row>
    <row r="25" spans="1:4">
      <c r="A25" s="12">
        <v>3</v>
      </c>
      <c r="B25" s="45" t="s">
        <v>79</v>
      </c>
      <c r="C25" s="167">
        <v>1919.01</v>
      </c>
      <c r="D25" s="48"/>
    </row>
    <row r="26" spans="1:4">
      <c r="A26" s="12">
        <v>4</v>
      </c>
      <c r="B26" s="45" t="s">
        <v>13</v>
      </c>
      <c r="C26" s="12" t="s">
        <v>139</v>
      </c>
      <c r="D26" s="3"/>
    </row>
    <row r="27" spans="1:4">
      <c r="A27" s="12">
        <v>5</v>
      </c>
      <c r="B27" s="45" t="s">
        <v>14</v>
      </c>
      <c r="C27" s="168">
        <v>45658</v>
      </c>
      <c r="D27" s="49"/>
    </row>
    <row r="28" spans="1:4">
      <c r="A28" s="61"/>
      <c r="B28" s="61"/>
      <c r="C28" s="61"/>
    </row>
    <row r="29" spans="1:4">
      <c r="A29" s="227" t="s">
        <v>120</v>
      </c>
      <c r="B29" s="227"/>
      <c r="C29" s="227"/>
      <c r="D29" s="227"/>
    </row>
    <row r="30" spans="1:4">
      <c r="A30" s="5">
        <v>1</v>
      </c>
      <c r="B30" s="5" t="s">
        <v>15</v>
      </c>
      <c r="C30" s="5" t="s">
        <v>16</v>
      </c>
      <c r="D30" s="5" t="s">
        <v>17</v>
      </c>
    </row>
    <row r="31" spans="1:4">
      <c r="A31" s="57" t="s">
        <v>18</v>
      </c>
      <c r="B31" s="7" t="s">
        <v>19</v>
      </c>
      <c r="C31" s="8"/>
      <c r="D31" s="96">
        <f>C25</f>
        <v>1919.01</v>
      </c>
    </row>
    <row r="32" spans="1:4">
      <c r="A32" s="57" t="s">
        <v>3</v>
      </c>
      <c r="B32" s="7" t="s">
        <v>20</v>
      </c>
      <c r="C32" s="10">
        <v>0.3</v>
      </c>
      <c r="D32" s="50">
        <f>D31*C32</f>
        <v>575.70299999999997</v>
      </c>
    </row>
    <row r="33" spans="1:4">
      <c r="A33" s="57" t="s">
        <v>4</v>
      </c>
      <c r="B33" s="7" t="s">
        <v>21</v>
      </c>
      <c r="C33" s="11"/>
      <c r="D33" s="50">
        <v>0</v>
      </c>
    </row>
    <row r="34" spans="1:4">
      <c r="A34" s="57" t="s">
        <v>5</v>
      </c>
      <c r="B34" s="7" t="s">
        <v>22</v>
      </c>
      <c r="C34" s="11"/>
      <c r="D34" s="50">
        <f>((D31+D32)*58.33%*20%)*0</f>
        <v>0</v>
      </c>
    </row>
    <row r="35" spans="1:4">
      <c r="A35" s="57" t="s">
        <v>6</v>
      </c>
      <c r="B35" s="7" t="s">
        <v>23</v>
      </c>
      <c r="C35" s="11"/>
      <c r="D35" s="50">
        <f>((D31+D32)*8.33%*1.2)*0</f>
        <v>0</v>
      </c>
    </row>
    <row r="36" spans="1:4">
      <c r="A36" s="12" t="s">
        <v>24</v>
      </c>
      <c r="B36" s="45" t="s">
        <v>112</v>
      </c>
      <c r="C36" s="44"/>
      <c r="D36" s="50">
        <v>0</v>
      </c>
    </row>
    <row r="37" spans="1:4">
      <c r="A37" s="57" t="s">
        <v>25</v>
      </c>
      <c r="B37" s="7" t="s">
        <v>26</v>
      </c>
      <c r="C37" s="11"/>
      <c r="D37" s="50">
        <v>0</v>
      </c>
    </row>
    <row r="38" spans="1:4">
      <c r="A38" s="321" t="s">
        <v>27</v>
      </c>
      <c r="B38" s="322"/>
      <c r="C38" s="323"/>
      <c r="D38" s="51">
        <f>TRUNC(ROUND(SUM(D31:D37),2),2)</f>
        <v>2494.71</v>
      </c>
    </row>
    <row r="39" spans="1:4" s="62" customFormat="1" ht="13.5">
      <c r="A39" s="60"/>
      <c r="B39" s="60"/>
      <c r="C39" s="60"/>
      <c r="D39" s="60"/>
    </row>
    <row r="40" spans="1:4">
      <c r="A40" s="262" t="s">
        <v>143</v>
      </c>
      <c r="B40" s="262"/>
      <c r="C40" s="262"/>
      <c r="D40" s="262"/>
    </row>
    <row r="41" spans="1:4">
      <c r="A41" s="80"/>
      <c r="B41" s="80"/>
      <c r="C41" s="80"/>
      <c r="D41" s="80"/>
    </row>
    <row r="42" spans="1:4">
      <c r="A42" s="227" t="s">
        <v>116</v>
      </c>
      <c r="B42" s="227"/>
      <c r="C42" s="227"/>
      <c r="D42" s="227"/>
    </row>
    <row r="43" spans="1:4">
      <c r="A43" s="58" t="s">
        <v>28</v>
      </c>
      <c r="B43" s="58" t="s">
        <v>113</v>
      </c>
      <c r="C43" s="58" t="s">
        <v>29</v>
      </c>
      <c r="D43" s="58" t="s">
        <v>30</v>
      </c>
    </row>
    <row r="44" spans="1:4">
      <c r="A44" s="12" t="s">
        <v>2</v>
      </c>
      <c r="B44" s="13" t="s">
        <v>114</v>
      </c>
      <c r="C44" s="14">
        <f>'12h dia-RG1'!C44</f>
        <v>8.3299999999999999E-2</v>
      </c>
      <c r="D44" s="1">
        <f>TRUNC(ROUND($D$38*C44,2),2)</f>
        <v>207.81</v>
      </c>
    </row>
    <row r="45" spans="1:4">
      <c r="A45" s="12" t="s">
        <v>3</v>
      </c>
      <c r="B45" s="15" t="s">
        <v>31</v>
      </c>
      <c r="C45" s="175">
        <v>0.1111</v>
      </c>
      <c r="D45" s="91">
        <f>TRUNC(ROUND($D$38*C45,2),2)</f>
        <v>277.16000000000003</v>
      </c>
    </row>
    <row r="46" spans="1:4">
      <c r="A46" s="234" t="s">
        <v>0</v>
      </c>
      <c r="B46" s="234"/>
      <c r="C46" s="16">
        <f>SUM(C44:C45)</f>
        <v>0.19440000000000002</v>
      </c>
      <c r="D46" s="17">
        <f>TRUNC(ROUND(SUM(D44:D45),2),2)</f>
        <v>484.97</v>
      </c>
    </row>
    <row r="47" spans="1:4">
      <c r="A47" s="4"/>
      <c r="B47" s="4"/>
      <c r="C47" s="4"/>
      <c r="D47" s="4"/>
    </row>
    <row r="48" spans="1:4" ht="27" customHeight="1">
      <c r="A48" s="262" t="s">
        <v>121</v>
      </c>
      <c r="B48" s="262"/>
      <c r="C48" s="262"/>
      <c r="D48" s="262"/>
    </row>
    <row r="49" spans="1:4">
      <c r="A49" s="18" t="s">
        <v>32</v>
      </c>
      <c r="B49" s="18" t="s">
        <v>115</v>
      </c>
      <c r="C49" s="18" t="s">
        <v>29</v>
      </c>
      <c r="D49" s="18" t="s">
        <v>33</v>
      </c>
    </row>
    <row r="50" spans="1:4">
      <c r="A50" s="57" t="s">
        <v>2</v>
      </c>
      <c r="B50" s="11" t="s">
        <v>34</v>
      </c>
      <c r="C50" s="14">
        <f>'12h dia-RG1'!C50</f>
        <v>0.2</v>
      </c>
      <c r="D50" s="19">
        <f>TRUNC(ROUND(($D$38+$D$46)*C50,2),2)</f>
        <v>595.94000000000005</v>
      </c>
    </row>
    <row r="51" spans="1:4">
      <c r="A51" s="57" t="s">
        <v>3</v>
      </c>
      <c r="B51" s="11" t="s">
        <v>35</v>
      </c>
      <c r="C51" s="14">
        <f>'12h dia-RG1'!C51</f>
        <v>2.5000000000000001E-2</v>
      </c>
      <c r="D51" s="19">
        <f t="shared" ref="D51:D57" si="0">TRUNC(ROUND(($D$38+$D$46)*C51,2),2)</f>
        <v>74.489999999999995</v>
      </c>
    </row>
    <row r="52" spans="1:4">
      <c r="A52" s="57" t="s">
        <v>4</v>
      </c>
      <c r="B52" s="7" t="s">
        <v>80</v>
      </c>
      <c r="C52" s="14">
        <f>'12h dia-RG1'!C52</f>
        <v>1.6500000000000001E-2</v>
      </c>
      <c r="D52" s="19">
        <f t="shared" si="0"/>
        <v>49.16</v>
      </c>
    </row>
    <row r="53" spans="1:4">
      <c r="A53" s="57" t="s">
        <v>5</v>
      </c>
      <c r="B53" s="11" t="s">
        <v>36</v>
      </c>
      <c r="C53" s="14">
        <f>'12h dia-RG1'!C53</f>
        <v>1.4999999999999999E-2</v>
      </c>
      <c r="D53" s="19">
        <f t="shared" si="0"/>
        <v>44.7</v>
      </c>
    </row>
    <row r="54" spans="1:4">
      <c r="A54" s="57" t="s">
        <v>6</v>
      </c>
      <c r="B54" s="11" t="s">
        <v>37</v>
      </c>
      <c r="C54" s="14">
        <f>'12h dia-RG1'!C54</f>
        <v>0.01</v>
      </c>
      <c r="D54" s="19">
        <f t="shared" si="0"/>
        <v>29.8</v>
      </c>
    </row>
    <row r="55" spans="1:4">
      <c r="A55" s="57" t="s">
        <v>24</v>
      </c>
      <c r="B55" s="11" t="s">
        <v>38</v>
      </c>
      <c r="C55" s="14">
        <f>'12h dia-RG1'!C55</f>
        <v>6.0000000000000001E-3</v>
      </c>
      <c r="D55" s="19">
        <f t="shared" si="0"/>
        <v>17.88</v>
      </c>
    </row>
    <row r="56" spans="1:4">
      <c r="A56" s="57" t="s">
        <v>25</v>
      </c>
      <c r="B56" s="11" t="s">
        <v>39</v>
      </c>
      <c r="C56" s="14">
        <f>'12h dia-RG1'!C56</f>
        <v>2E-3</v>
      </c>
      <c r="D56" s="19">
        <f t="shared" si="0"/>
        <v>5.96</v>
      </c>
    </row>
    <row r="57" spans="1:4">
      <c r="A57" s="57" t="s">
        <v>40</v>
      </c>
      <c r="B57" s="11" t="s">
        <v>41</v>
      </c>
      <c r="C57" s="14">
        <f>'12h dia-RG1'!C57</f>
        <v>0.08</v>
      </c>
      <c r="D57" s="19">
        <f t="shared" si="0"/>
        <v>238.37</v>
      </c>
    </row>
    <row r="58" spans="1:4">
      <c r="A58" s="317" t="s">
        <v>42</v>
      </c>
      <c r="B58" s="318"/>
      <c r="C58" s="20">
        <f>SUM(C50:C57)</f>
        <v>0.35450000000000004</v>
      </c>
      <c r="D58" s="21">
        <f>TRUNC(ROUND(SUM(D50:D57),2),2)</f>
        <v>1056.3</v>
      </c>
    </row>
    <row r="59" spans="1:4">
      <c r="A59" s="22"/>
      <c r="B59" s="22"/>
      <c r="C59" s="23"/>
      <c r="D59" s="24"/>
    </row>
    <row r="60" spans="1:4">
      <c r="A60" s="227" t="s">
        <v>122</v>
      </c>
      <c r="B60" s="227"/>
      <c r="C60" s="227"/>
      <c r="D60" s="227"/>
    </row>
    <row r="61" spans="1:4">
      <c r="A61" s="5" t="s">
        <v>43</v>
      </c>
      <c r="B61" s="52" t="s">
        <v>44</v>
      </c>
      <c r="C61" s="5" t="s">
        <v>17</v>
      </c>
      <c r="D61" s="5" t="s">
        <v>17</v>
      </c>
    </row>
    <row r="62" spans="1:4">
      <c r="A62" s="57" t="s">
        <v>2</v>
      </c>
      <c r="B62" s="11" t="s">
        <v>81</v>
      </c>
      <c r="C62" s="92">
        <v>5.5</v>
      </c>
      <c r="D62" s="93">
        <f>(C62*2*22)-(6%*D31)</f>
        <v>126.85940000000001</v>
      </c>
    </row>
    <row r="63" spans="1:4">
      <c r="A63" s="57" t="s">
        <v>3</v>
      </c>
      <c r="B63" s="11" t="s">
        <v>82</v>
      </c>
      <c r="C63" s="92">
        <v>37.85</v>
      </c>
      <c r="D63" s="94">
        <f>(C63*22*0.8)</f>
        <v>666.16000000000008</v>
      </c>
    </row>
    <row r="64" spans="1:4">
      <c r="A64" s="57" t="s">
        <v>4</v>
      </c>
      <c r="B64" s="11" t="s">
        <v>83</v>
      </c>
      <c r="C64" s="95">
        <v>0</v>
      </c>
      <c r="D64" s="94">
        <f>C64</f>
        <v>0</v>
      </c>
    </row>
    <row r="65" spans="1:4">
      <c r="A65" s="57" t="s">
        <v>5</v>
      </c>
      <c r="B65" s="11" t="s">
        <v>118</v>
      </c>
      <c r="C65" s="95">
        <v>20</v>
      </c>
      <c r="D65" s="94">
        <f>C65</f>
        <v>20</v>
      </c>
    </row>
    <row r="66" spans="1:4">
      <c r="A66" s="57" t="s">
        <v>6</v>
      </c>
      <c r="B66" s="11" t="s">
        <v>119</v>
      </c>
      <c r="C66" s="95">
        <v>31.07</v>
      </c>
      <c r="D66" s="94">
        <f>C66</f>
        <v>31.07</v>
      </c>
    </row>
    <row r="67" spans="1:4">
      <c r="A67" s="57" t="s">
        <v>24</v>
      </c>
      <c r="B67" s="11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326" t="s">
        <v>45</v>
      </c>
      <c r="B68" s="322"/>
      <c r="C68" s="327"/>
      <c r="D68" s="21">
        <f>TRUNC(ROUND(SUM(D62:D67),2),2)</f>
        <v>858.11</v>
      </c>
    </row>
    <row r="69" spans="1:4">
      <c r="A69" s="4"/>
      <c r="B69" s="4"/>
      <c r="C69" s="4"/>
      <c r="D69" s="4"/>
    </row>
    <row r="70" spans="1:4">
      <c r="A70" s="262" t="s">
        <v>46</v>
      </c>
      <c r="B70" s="262"/>
      <c r="C70" s="262"/>
      <c r="D70" s="262"/>
    </row>
    <row r="71" spans="1:4">
      <c r="A71" s="5">
        <v>2</v>
      </c>
      <c r="B71" s="326" t="s">
        <v>47</v>
      </c>
      <c r="C71" s="327"/>
      <c r="D71" s="5" t="s">
        <v>17</v>
      </c>
    </row>
    <row r="72" spans="1:4">
      <c r="A72" s="57" t="s">
        <v>28</v>
      </c>
      <c r="B72" s="328" t="str">
        <f>B43</f>
        <v>13º (décimo terceiro) Salário, Férias e Adicional de Férias</v>
      </c>
      <c r="C72" s="329"/>
      <c r="D72" s="26">
        <f>D46</f>
        <v>484.97</v>
      </c>
    </row>
    <row r="73" spans="1:4">
      <c r="A73" s="57" t="s">
        <v>32</v>
      </c>
      <c r="B73" s="328" t="str">
        <f>B49</f>
        <v>GPS, FGTS e outras contribuições</v>
      </c>
      <c r="C73" s="329"/>
      <c r="D73" s="26">
        <f>D58</f>
        <v>1056.3</v>
      </c>
    </row>
    <row r="74" spans="1:4">
      <c r="A74" s="57" t="s">
        <v>43</v>
      </c>
      <c r="B74" s="328" t="str">
        <f>B61</f>
        <v xml:space="preserve">Benefícios Mensais e Diários </v>
      </c>
      <c r="C74" s="329"/>
      <c r="D74" s="26">
        <f>D68</f>
        <v>858.11</v>
      </c>
    </row>
    <row r="75" spans="1:4">
      <c r="A75" s="326" t="s">
        <v>45</v>
      </c>
      <c r="B75" s="322"/>
      <c r="C75" s="327"/>
      <c r="D75" s="21">
        <f>TRUNC(ROUND(SUM(D72:D74),2),2)</f>
        <v>2399.38</v>
      </c>
    </row>
    <row r="76" spans="1:4">
      <c r="A76" s="4"/>
      <c r="B76" s="27"/>
      <c r="C76" s="27"/>
      <c r="D76" s="28"/>
    </row>
    <row r="77" spans="1:4">
      <c r="A77" s="249" t="s">
        <v>68</v>
      </c>
      <c r="B77" s="249"/>
      <c r="C77" s="249"/>
      <c r="D77" s="249"/>
    </row>
    <row r="78" spans="1:4">
      <c r="A78" s="18">
        <v>3</v>
      </c>
      <c r="B78" s="18" t="s">
        <v>48</v>
      </c>
      <c r="C78" s="18" t="s">
        <v>29</v>
      </c>
      <c r="D78" s="18" t="s">
        <v>30</v>
      </c>
    </row>
    <row r="79" spans="1:4">
      <c r="A79" s="57" t="s">
        <v>2</v>
      </c>
      <c r="B79" s="29" t="s">
        <v>49</v>
      </c>
      <c r="C79" s="14">
        <v>4.1999999999999997E-3</v>
      </c>
      <c r="D79" s="19">
        <f>$D$38*C79</f>
        <v>10.477781999999999</v>
      </c>
    </row>
    <row r="80" spans="1:4">
      <c r="A80" s="57" t="s">
        <v>3</v>
      </c>
      <c r="B80" s="78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5">
      <c r="A81" s="57" t="s">
        <v>4</v>
      </c>
      <c r="B81" s="30" t="s">
        <v>51</v>
      </c>
      <c r="C81" s="14">
        <v>3.4799999999999998E-2</v>
      </c>
      <c r="D81" s="19">
        <f t="shared" si="1"/>
        <v>86.815907999999993</v>
      </c>
    </row>
    <row r="82" spans="1:5">
      <c r="A82" s="57" t="s">
        <v>5</v>
      </c>
      <c r="B82" s="11" t="s">
        <v>52</v>
      </c>
      <c r="C82" s="14">
        <v>1.9400000000000001E-2</v>
      </c>
      <c r="D82" s="19">
        <f t="shared" si="1"/>
        <v>48.397373999999999</v>
      </c>
    </row>
    <row r="83" spans="1:5" ht="30">
      <c r="A83" s="57" t="s">
        <v>6</v>
      </c>
      <c r="B83" s="79" t="s">
        <v>101</v>
      </c>
      <c r="C83" s="14">
        <f>C82*C58</f>
        <v>6.8773000000000011E-3</v>
      </c>
      <c r="D83" s="19">
        <f t="shared" si="1"/>
        <v>17.156869083000004</v>
      </c>
    </row>
    <row r="84" spans="1:5">
      <c r="A84" s="57" t="s">
        <v>24</v>
      </c>
      <c r="B84" s="31" t="s">
        <v>73</v>
      </c>
      <c r="C84" s="14">
        <v>8.0000000000000002E-3</v>
      </c>
      <c r="D84" s="19">
        <f t="shared" si="1"/>
        <v>19.95768</v>
      </c>
    </row>
    <row r="85" spans="1:5">
      <c r="A85" s="317" t="s">
        <v>42</v>
      </c>
      <c r="B85" s="318"/>
      <c r="C85" s="20">
        <f>SUM(C79:C84)</f>
        <v>7.3613299999999993E-2</v>
      </c>
      <c r="D85" s="21">
        <f>TRUNC(ROUND(SUM(D79:D84),2),2)</f>
        <v>183.64</v>
      </c>
    </row>
    <row r="87" spans="1:5">
      <c r="A87" s="227" t="s">
        <v>123</v>
      </c>
      <c r="B87" s="227"/>
      <c r="C87" s="227"/>
      <c r="D87" s="227"/>
    </row>
    <row r="88" spans="1:5">
      <c r="A88" s="22"/>
      <c r="B88" s="22"/>
      <c r="C88" s="22"/>
      <c r="D88" s="22"/>
    </row>
    <row r="89" spans="1:5">
      <c r="A89" s="227" t="s">
        <v>53</v>
      </c>
      <c r="B89" s="227"/>
      <c r="C89" s="227"/>
      <c r="D89" s="227"/>
    </row>
    <row r="90" spans="1:5">
      <c r="A90" s="18" t="s">
        <v>54</v>
      </c>
      <c r="B90" s="5" t="s">
        <v>124</v>
      </c>
      <c r="C90" s="18" t="s">
        <v>29</v>
      </c>
      <c r="D90" s="18" t="s">
        <v>30</v>
      </c>
    </row>
    <row r="91" spans="1:5">
      <c r="A91" s="57" t="s">
        <v>2</v>
      </c>
      <c r="B91" s="29" t="s">
        <v>94</v>
      </c>
      <c r="C91" s="14">
        <v>9.2999999999999992E-3</v>
      </c>
      <c r="D91" s="19">
        <f>$D$38*C91</f>
        <v>23.200802999999997</v>
      </c>
      <c r="E91" s="2">
        <f>11.11/12</f>
        <v>0.92583333333333329</v>
      </c>
    </row>
    <row r="92" spans="1:5">
      <c r="A92" s="57" t="s">
        <v>3</v>
      </c>
      <c r="B92" s="32" t="s">
        <v>95</v>
      </c>
      <c r="C92" s="85">
        <v>2.8E-3</v>
      </c>
      <c r="D92" s="19">
        <f>$D$38*C92</f>
        <v>6.985188</v>
      </c>
    </row>
    <row r="93" spans="1:5">
      <c r="A93" s="57" t="s">
        <v>4</v>
      </c>
      <c r="B93" s="33" t="s">
        <v>96</v>
      </c>
      <c r="C93" s="14">
        <f>'12h dia-RG1'!C93</f>
        <v>2.0000000000000001E-4</v>
      </c>
      <c r="D93" s="19">
        <f t="shared" ref="D93:D96" si="2">$D$38*C93</f>
        <v>0.49894200000000005</v>
      </c>
    </row>
    <row r="94" spans="1:5">
      <c r="A94" s="57" t="s">
        <v>5</v>
      </c>
      <c r="B94" s="34" t="s">
        <v>100</v>
      </c>
      <c r="C94" s="14">
        <v>3.3E-3</v>
      </c>
      <c r="D94" s="19">
        <f t="shared" si="2"/>
        <v>8.2325429999999997</v>
      </c>
    </row>
    <row r="95" spans="1:5">
      <c r="A95" s="57" t="s">
        <v>6</v>
      </c>
      <c r="B95" s="2" t="s">
        <v>97</v>
      </c>
      <c r="C95" s="14">
        <v>6.9999999999999999E-4</v>
      </c>
      <c r="D95" s="19">
        <f t="shared" si="2"/>
        <v>1.746297</v>
      </c>
    </row>
    <row r="96" spans="1:5">
      <c r="A96" s="57" t="s">
        <v>24</v>
      </c>
      <c r="B96" s="31" t="s">
        <v>220</v>
      </c>
      <c r="C96" s="14">
        <v>1.38E-2</v>
      </c>
      <c r="D96" s="19">
        <f t="shared" si="2"/>
        <v>34.426997999999998</v>
      </c>
    </row>
    <row r="97" spans="1:4">
      <c r="A97" s="317" t="s">
        <v>0</v>
      </c>
      <c r="B97" s="318"/>
      <c r="C97" s="20">
        <f>SUM(C91:C96)</f>
        <v>3.0099999999999998E-2</v>
      </c>
      <c r="D97" s="21">
        <f>TRUNC(ROUND(SUM(D91:D96),2),2)</f>
        <v>75.09</v>
      </c>
    </row>
    <row r="99" spans="1:4">
      <c r="A99" s="227" t="s">
        <v>74</v>
      </c>
      <c r="B99" s="227"/>
      <c r="C99" s="227"/>
      <c r="D99" s="227"/>
    </row>
    <row r="100" spans="1:4">
      <c r="A100" s="5" t="s">
        <v>55</v>
      </c>
      <c r="B100" s="326" t="s">
        <v>75</v>
      </c>
      <c r="C100" s="327"/>
      <c r="D100" s="5" t="s">
        <v>17</v>
      </c>
    </row>
    <row r="101" spans="1:4">
      <c r="A101" s="57" t="s">
        <v>2</v>
      </c>
      <c r="B101" s="328" t="s">
        <v>98</v>
      </c>
      <c r="C101" s="329"/>
      <c r="D101" s="37">
        <f>TRUNC(ROUND((((D38+D75+D85)/220)*22),2),2)*0</f>
        <v>0</v>
      </c>
    </row>
    <row r="102" spans="1:4">
      <c r="A102" s="326" t="s">
        <v>45</v>
      </c>
      <c r="B102" s="322"/>
      <c r="C102" s="327"/>
      <c r="D102" s="21">
        <f>TRUNC(ROUND(SUM(D101),2),2)</f>
        <v>0</v>
      </c>
    </row>
    <row r="103" spans="1:4">
      <c r="A103" s="22"/>
      <c r="B103" s="22"/>
      <c r="C103" s="35"/>
      <c r="D103" s="36"/>
    </row>
    <row r="104" spans="1:4">
      <c r="A104" s="249" t="s">
        <v>56</v>
      </c>
      <c r="B104" s="249"/>
      <c r="C104" s="249"/>
      <c r="D104" s="249"/>
    </row>
    <row r="105" spans="1:4">
      <c r="A105" s="18">
        <v>4</v>
      </c>
      <c r="B105" s="317" t="s">
        <v>76</v>
      </c>
      <c r="C105" s="318"/>
      <c r="D105" s="18" t="s">
        <v>57</v>
      </c>
    </row>
    <row r="106" spans="1:4">
      <c r="A106" s="57" t="s">
        <v>54</v>
      </c>
      <c r="B106" s="332" t="s">
        <v>124</v>
      </c>
      <c r="C106" s="333"/>
      <c r="D106" s="25">
        <f>D97</f>
        <v>75.09</v>
      </c>
    </row>
    <row r="107" spans="1:4">
      <c r="A107" s="57" t="s">
        <v>55</v>
      </c>
      <c r="B107" s="332" t="s">
        <v>125</v>
      </c>
      <c r="C107" s="333"/>
      <c r="D107" s="37">
        <f>D102</f>
        <v>0</v>
      </c>
    </row>
    <row r="108" spans="1:4">
      <c r="A108" s="317" t="s">
        <v>0</v>
      </c>
      <c r="B108" s="320"/>
      <c r="C108" s="318"/>
      <c r="D108" s="21">
        <f>TRUNC(ROUND(SUM(D106:D107),2),2)</f>
        <v>75.09</v>
      </c>
    </row>
    <row r="109" spans="1:4">
      <c r="A109" s="80"/>
      <c r="B109" s="38"/>
      <c r="C109" s="23"/>
      <c r="D109" s="39"/>
    </row>
    <row r="110" spans="1:4">
      <c r="A110" s="227" t="s">
        <v>126</v>
      </c>
      <c r="B110" s="227"/>
      <c r="C110" s="227"/>
      <c r="D110" s="227"/>
    </row>
    <row r="111" spans="1:4">
      <c r="A111" s="5">
        <v>5</v>
      </c>
      <c r="B111" s="330" t="s">
        <v>58</v>
      </c>
      <c r="C111" s="331"/>
      <c r="D111" s="5" t="s">
        <v>17</v>
      </c>
    </row>
    <row r="112" spans="1:4">
      <c r="A112" s="57" t="s">
        <v>2</v>
      </c>
      <c r="B112" s="328" t="s">
        <v>59</v>
      </c>
      <c r="C112" s="329"/>
      <c r="D112" s="53">
        <f>UNIFORME!E18</f>
        <v>7.083333333333333</v>
      </c>
    </row>
    <row r="113" spans="1:4">
      <c r="A113" s="57" t="s">
        <v>3</v>
      </c>
      <c r="B113" s="328" t="s">
        <v>77</v>
      </c>
      <c r="C113" s="329"/>
      <c r="D113" s="53">
        <v>0</v>
      </c>
    </row>
    <row r="114" spans="1:4">
      <c r="A114" s="57" t="s">
        <v>4</v>
      </c>
      <c r="B114" s="328" t="s">
        <v>78</v>
      </c>
      <c r="C114" s="329"/>
      <c r="D114" s="53">
        <f>EQUIPAMENTO!E17</f>
        <v>13.810704607046072</v>
      </c>
    </row>
    <row r="115" spans="1:4">
      <c r="A115" s="57" t="s">
        <v>5</v>
      </c>
      <c r="B115" s="335" t="s">
        <v>26</v>
      </c>
      <c r="C115" s="336"/>
      <c r="D115" s="53">
        <v>0</v>
      </c>
    </row>
    <row r="116" spans="1:4">
      <c r="A116" s="326" t="s">
        <v>45</v>
      </c>
      <c r="B116" s="322"/>
      <c r="C116" s="327"/>
      <c r="D116" s="21">
        <f>TRUNC(ROUND(SUM(D112:D115),2),2)</f>
        <v>20.89</v>
      </c>
    </row>
    <row r="117" spans="1:4">
      <c r="A117" s="80"/>
      <c r="B117" s="38"/>
      <c r="C117" s="23"/>
      <c r="D117" s="39"/>
    </row>
    <row r="118" spans="1:4">
      <c r="A118" s="227" t="s">
        <v>127</v>
      </c>
      <c r="B118" s="227"/>
      <c r="C118" s="227"/>
      <c r="D118" s="227"/>
    </row>
    <row r="119" spans="1:4">
      <c r="A119" s="5">
        <v>6</v>
      </c>
      <c r="B119" s="40" t="s">
        <v>60</v>
      </c>
      <c r="C119" s="5" t="s">
        <v>29</v>
      </c>
      <c r="D119" s="5" t="s">
        <v>57</v>
      </c>
    </row>
    <row r="120" spans="1:4">
      <c r="A120" s="57" t="s">
        <v>2</v>
      </c>
      <c r="B120" s="81" t="s">
        <v>61</v>
      </c>
      <c r="C120" s="14">
        <v>0.01</v>
      </c>
      <c r="D120" s="56">
        <f>TRUNC(ROUND($D$135*C120,2),2)</f>
        <v>51.74</v>
      </c>
    </row>
    <row r="121" spans="1:4">
      <c r="A121" s="57" t="s">
        <v>3</v>
      </c>
      <c r="B121" s="7" t="s">
        <v>62</v>
      </c>
      <c r="C121" s="14">
        <v>2.8396501840662579E-2</v>
      </c>
      <c r="D121" s="56">
        <f>TRUNC(ROUND(($D$135+D120)*C121,2),2)</f>
        <v>148.38</v>
      </c>
    </row>
    <row r="122" spans="1:4">
      <c r="A122" s="57" t="s">
        <v>4</v>
      </c>
      <c r="B122" s="7" t="s">
        <v>63</v>
      </c>
      <c r="C122" s="41">
        <f>SUM(C123:C125)</f>
        <v>8.6499999999999994E-2</v>
      </c>
      <c r="D122" s="42"/>
    </row>
    <row r="123" spans="1:4">
      <c r="A123" s="57" t="s">
        <v>131</v>
      </c>
      <c r="B123" s="45" t="s">
        <v>128</v>
      </c>
      <c r="C123" s="14">
        <f>'12h dia-RG1'!C123</f>
        <v>6.4999999999999997E-3</v>
      </c>
      <c r="D123" s="26">
        <f>TRUNC(ROUND(($D$135+$D$120+$D$121)/(100%-$C$122)*C123,2),2)</f>
        <v>38.24</v>
      </c>
    </row>
    <row r="124" spans="1:4">
      <c r="A124" s="57" t="s">
        <v>132</v>
      </c>
      <c r="B124" s="45" t="s">
        <v>129</v>
      </c>
      <c r="C124" s="14">
        <f>'12h dia-RG1'!C124</f>
        <v>0.03</v>
      </c>
      <c r="D124" s="26">
        <f>TRUNC(ROUND(($D$135+$D$120+$D$121)/(100%-$C$122)*C124,2),2)</f>
        <v>176.48</v>
      </c>
    </row>
    <row r="125" spans="1:4">
      <c r="A125" s="57" t="s">
        <v>133</v>
      </c>
      <c r="B125" s="45" t="s">
        <v>130</v>
      </c>
      <c r="C125" s="14">
        <f>'12h dia-RG1'!C125</f>
        <v>0.05</v>
      </c>
      <c r="D125" s="26">
        <f>TRUNC(ROUND(($D$135+$D$120+$D$121)/(100%-$C$122)*C125,2),2)</f>
        <v>294.13</v>
      </c>
    </row>
    <row r="126" spans="1:4">
      <c r="A126" s="235" t="s">
        <v>0</v>
      </c>
      <c r="B126" s="320"/>
      <c r="C126" s="236"/>
      <c r="D126" s="21">
        <f>TRUNC(ROUND(SUM(D120:D125),2),2)</f>
        <v>708.97</v>
      </c>
    </row>
    <row r="128" spans="1:4">
      <c r="A128" s="227" t="s">
        <v>64</v>
      </c>
      <c r="B128" s="227"/>
      <c r="C128" s="227"/>
      <c r="D128" s="227"/>
    </row>
    <row r="129" spans="1:4">
      <c r="A129" s="7"/>
      <c r="B129" s="337" t="s">
        <v>65</v>
      </c>
      <c r="C129" s="337"/>
      <c r="D129" s="5" t="s">
        <v>57</v>
      </c>
    </row>
    <row r="130" spans="1:4">
      <c r="A130" s="43" t="s">
        <v>2</v>
      </c>
      <c r="B130" s="334" t="s">
        <v>66</v>
      </c>
      <c r="C130" s="334"/>
      <c r="D130" s="37">
        <f>$D$38</f>
        <v>2494.71</v>
      </c>
    </row>
    <row r="131" spans="1:4">
      <c r="A131" s="43" t="s">
        <v>3</v>
      </c>
      <c r="B131" s="334" t="s">
        <v>67</v>
      </c>
      <c r="C131" s="334"/>
      <c r="D131" s="37">
        <f>$D$75</f>
        <v>2399.38</v>
      </c>
    </row>
    <row r="132" spans="1:4">
      <c r="A132" s="43" t="s">
        <v>4</v>
      </c>
      <c r="B132" s="334" t="s">
        <v>68</v>
      </c>
      <c r="C132" s="334"/>
      <c r="D132" s="37">
        <f>$D$85</f>
        <v>183.64</v>
      </c>
    </row>
    <row r="133" spans="1:4">
      <c r="A133" s="43" t="s">
        <v>5</v>
      </c>
      <c r="B133" s="334" t="s">
        <v>69</v>
      </c>
      <c r="C133" s="334"/>
      <c r="D133" s="37">
        <f>$D$108</f>
        <v>75.09</v>
      </c>
    </row>
    <row r="134" spans="1:4">
      <c r="A134" s="43" t="s">
        <v>70</v>
      </c>
      <c r="B134" s="328" t="s">
        <v>71</v>
      </c>
      <c r="C134" s="329"/>
      <c r="D134" s="37">
        <f>$D$116</f>
        <v>20.89</v>
      </c>
    </row>
    <row r="135" spans="1:4">
      <c r="A135" s="326" t="s">
        <v>72</v>
      </c>
      <c r="B135" s="322"/>
      <c r="C135" s="327"/>
      <c r="D135" s="55">
        <f>TRUNC(ROUND(SUM(D130:D134),2),2)</f>
        <v>5173.71</v>
      </c>
    </row>
    <row r="136" spans="1:4">
      <c r="A136" s="57" t="s">
        <v>24</v>
      </c>
      <c r="B136" s="328" t="s">
        <v>99</v>
      </c>
      <c r="C136" s="329"/>
      <c r="D136" s="37">
        <f>$D$126</f>
        <v>708.97</v>
      </c>
    </row>
    <row r="137" spans="1:4">
      <c r="A137" s="326" t="s">
        <v>134</v>
      </c>
      <c r="B137" s="322"/>
      <c r="C137" s="327"/>
      <c r="D137" s="54">
        <f>TRUNC(ROUND(D135+D136,2),2)</f>
        <v>5882.68</v>
      </c>
    </row>
    <row r="138" spans="1:4">
      <c r="A138" s="326" t="s">
        <v>157</v>
      </c>
      <c r="B138" s="322"/>
      <c r="C138" s="327"/>
      <c r="D138" s="54">
        <f>D137</f>
        <v>5882.68</v>
      </c>
    </row>
    <row r="139" spans="1:4">
      <c r="A139" s="38"/>
      <c r="B139" s="38"/>
      <c r="C139" s="38"/>
      <c r="D139" s="38"/>
    </row>
  </sheetData>
  <mergeCells count="59">
    <mergeCell ref="B134:C134"/>
    <mergeCell ref="A135:C135"/>
    <mergeCell ref="B136:C136"/>
    <mergeCell ref="A137:C137"/>
    <mergeCell ref="A138:C138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14:C14"/>
    <mergeCell ref="A1:D1"/>
    <mergeCell ref="A2:C2"/>
    <mergeCell ref="C4:D4"/>
    <mergeCell ref="C5:D5"/>
    <mergeCell ref="A8:C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16383" man="1"/>
    <brk id="98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7209B-D1FB-4F3D-8D9D-B52A3C42DDC8}">
  <sheetPr>
    <tabColor theme="8"/>
  </sheetPr>
  <dimension ref="A1:F139"/>
  <sheetViews>
    <sheetView showGridLines="0" tabSelected="1" topLeftCell="A113" zoomScale="115" zoomScaleNormal="115" zoomScaleSheetLayoutView="70" workbookViewId="0">
      <selection activeCell="H18" sqref="H18:H20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22.5703125" style="98" customWidth="1"/>
    <col min="4" max="4" width="15.5703125" style="98" bestFit="1" customWidth="1"/>
    <col min="5" max="5" width="9.140625" style="98"/>
    <col min="6" max="6" width="21.140625" style="98" customWidth="1"/>
    <col min="7" max="16384" width="9.140625" style="98"/>
  </cols>
  <sheetData>
    <row r="1" spans="1:4">
      <c r="A1" s="308"/>
      <c r="B1" s="308"/>
      <c r="C1" s="308"/>
      <c r="D1" s="308"/>
    </row>
    <row r="2" spans="1:4">
      <c r="A2" s="308" t="s">
        <v>102</v>
      </c>
      <c r="B2" s="308"/>
      <c r="C2" s="308"/>
      <c r="D2" s="99"/>
    </row>
    <row r="4" spans="1:4">
      <c r="A4" s="100" t="s">
        <v>103</v>
      </c>
      <c r="B4" s="100"/>
      <c r="C4" s="309"/>
      <c r="D4" s="309"/>
    </row>
    <row r="5" spans="1:4">
      <c r="A5" s="100" t="s">
        <v>104</v>
      </c>
      <c r="B5" s="102" t="s">
        <v>208</v>
      </c>
      <c r="C5" s="310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1" t="s">
        <v>1</v>
      </c>
      <c r="B8" s="301"/>
      <c r="C8" s="301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>
      <c r="A10" s="106" t="s">
        <v>3</v>
      </c>
      <c r="B10" s="107" t="s">
        <v>106</v>
      </c>
      <c r="C10" s="111" t="s">
        <v>144</v>
      </c>
      <c r="D10" s="101"/>
    </row>
    <row r="11" spans="1:4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v>12</v>
      </c>
      <c r="D12" s="101"/>
    </row>
    <row r="13" spans="1:4">
      <c r="A13" s="97"/>
      <c r="B13" s="104"/>
      <c r="C13" s="97"/>
    </row>
    <row r="14" spans="1:4">
      <c r="A14" s="301" t="s">
        <v>7</v>
      </c>
      <c r="B14" s="301"/>
      <c r="C14" s="301"/>
      <c r="D14" s="110"/>
    </row>
    <row r="15" spans="1:4" ht="45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">
        <v>136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308" t="s">
        <v>110</v>
      </c>
      <c r="B18" s="308"/>
      <c r="C18" s="308"/>
      <c r="D18" s="99"/>
    </row>
    <row r="19" spans="1:4">
      <c r="A19" s="97"/>
      <c r="B19" s="97"/>
      <c r="C19" s="97"/>
      <c r="D19" s="97"/>
    </row>
    <row r="20" spans="1:4">
      <c r="A20" s="295" t="s">
        <v>111</v>
      </c>
      <c r="B20" s="295"/>
      <c r="C20" s="295"/>
      <c r="D20" s="110"/>
    </row>
    <row r="21" spans="1:4">
      <c r="A21" s="311" t="s">
        <v>10</v>
      </c>
      <c r="B21" s="311"/>
      <c r="C21" s="311"/>
      <c r="D21" s="110"/>
    </row>
    <row r="22" spans="1:4">
      <c r="A22" s="229" t="s">
        <v>11</v>
      </c>
      <c r="B22" s="230"/>
      <c r="C22" s="312"/>
      <c r="D22" s="110"/>
    </row>
    <row r="23" spans="1:4" ht="30">
      <c r="A23" s="111">
        <v>1</v>
      </c>
      <c r="B23" s="100" t="s">
        <v>135</v>
      </c>
      <c r="C23" s="111" t="s">
        <v>145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5" t="s">
        <v>120</v>
      </c>
      <c r="B29" s="295"/>
      <c r="C29" s="295"/>
      <c r="D29" s="295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22</v>
      </c>
      <c r="C34" s="123"/>
      <c r="D34" s="96">
        <f>((D31+D32)*58.33%*20%)*0</f>
        <v>0</v>
      </c>
    </row>
    <row r="35" spans="1:4">
      <c r="A35" s="106" t="s">
        <v>6</v>
      </c>
      <c r="B35" s="120" t="s">
        <v>23</v>
      </c>
      <c r="C35" s="123"/>
      <c r="D35" s="96">
        <f>((D31+D32)*8.33%*1.2)*0</f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20" t="s">
        <v>26</v>
      </c>
      <c r="C37" s="123"/>
      <c r="D37" s="96">
        <v>0</v>
      </c>
    </row>
    <row r="38" spans="1:4">
      <c r="A38" s="313" t="s">
        <v>27</v>
      </c>
      <c r="B38" s="300"/>
      <c r="C38" s="314"/>
      <c r="D38" s="125">
        <f>TRUNC(ROUND(SUM(D31:D37),2),2)</f>
        <v>2494.71</v>
      </c>
    </row>
    <row r="39" spans="1:4" s="113" customFormat="1" ht="13.5">
      <c r="A39" s="112"/>
      <c r="B39" s="112"/>
      <c r="C39" s="112"/>
      <c r="D39" s="112"/>
    </row>
    <row r="40" spans="1:4">
      <c r="A40" s="308" t="s">
        <v>143</v>
      </c>
      <c r="B40" s="308"/>
      <c r="C40" s="308"/>
      <c r="D40" s="308"/>
    </row>
    <row r="41" spans="1:4">
      <c r="A41" s="114"/>
      <c r="B41" s="114"/>
      <c r="C41" s="114"/>
      <c r="D41" s="114"/>
    </row>
    <row r="42" spans="1:4">
      <c r="A42" s="295" t="s">
        <v>116</v>
      </c>
      <c r="B42" s="295"/>
      <c r="C42" s="295"/>
      <c r="D42" s="295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v>8.3299999999999999E-2</v>
      </c>
      <c r="D44" s="91">
        <f>TRUNC(ROUND($D$38*C44,2),2)</f>
        <v>207.81</v>
      </c>
    </row>
    <row r="45" spans="1:4">
      <c r="A45" s="111" t="s">
        <v>3</v>
      </c>
      <c r="B45" s="130" t="s">
        <v>31</v>
      </c>
      <c r="C45" s="175">
        <v>0.1111</v>
      </c>
      <c r="D45" s="91">
        <f>TRUNC(ROUND($D$38*C45,2),2)</f>
        <v>277.16000000000003</v>
      </c>
    </row>
    <row r="46" spans="1:4">
      <c r="A46" s="232" t="s">
        <v>0</v>
      </c>
      <c r="B46" s="232"/>
      <c r="C46" s="131">
        <f>SUM(C44:C45)</f>
        <v>0.19440000000000002</v>
      </c>
      <c r="D46" s="132">
        <f>TRUNC(ROUND(SUM(D44:D45),2),2)</f>
        <v>484.97</v>
      </c>
    </row>
    <row r="47" spans="1:4" ht="16.5" customHeight="1">
      <c r="A47" s="105"/>
      <c r="B47" s="105"/>
      <c r="C47" s="105"/>
      <c r="D47" s="105"/>
    </row>
    <row r="48" spans="1:4" ht="23.25" customHeight="1">
      <c r="A48" s="308" t="s">
        <v>121</v>
      </c>
      <c r="B48" s="308"/>
      <c r="C48" s="308"/>
      <c r="D48" s="308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88">
        <v>0.2</v>
      </c>
      <c r="D50" s="134">
        <f>TRUNC(ROUND(($D$38+$D$46)*C50,2),2)</f>
        <v>595.94000000000005</v>
      </c>
    </row>
    <row r="51" spans="1:4">
      <c r="A51" s="106" t="s">
        <v>3</v>
      </c>
      <c r="B51" s="123" t="s">
        <v>35</v>
      </c>
      <c r="C51" s="88">
        <v>2.5000000000000001E-2</v>
      </c>
      <c r="D51" s="134">
        <f>TRUNC(ROUND(($D$38+$D$46)*C51,2),2)</f>
        <v>74.489999999999995</v>
      </c>
    </row>
    <row r="52" spans="1:4">
      <c r="A52" s="106" t="s">
        <v>4</v>
      </c>
      <c r="B52" s="120" t="s">
        <v>80</v>
      </c>
      <c r="C52" s="88">
        <v>1.6500000000000001E-2</v>
      </c>
      <c r="D52" s="134">
        <f t="shared" ref="D52:D57" si="0">TRUNC(ROUND(($D$38+$D$46)*C52,2),2)</f>
        <v>49.16</v>
      </c>
    </row>
    <row r="53" spans="1:4">
      <c r="A53" s="106" t="s">
        <v>5</v>
      </c>
      <c r="B53" s="123" t="s">
        <v>36</v>
      </c>
      <c r="C53" s="88">
        <v>1.4999999999999999E-2</v>
      </c>
      <c r="D53" s="134">
        <f t="shared" si="0"/>
        <v>44.7</v>
      </c>
    </row>
    <row r="54" spans="1:4">
      <c r="A54" s="106" t="s">
        <v>6</v>
      </c>
      <c r="B54" s="123" t="s">
        <v>37</v>
      </c>
      <c r="C54" s="88">
        <v>0.01</v>
      </c>
      <c r="D54" s="134">
        <f t="shared" si="0"/>
        <v>29.8</v>
      </c>
    </row>
    <row r="55" spans="1:4">
      <c r="A55" s="106" t="s">
        <v>24</v>
      </c>
      <c r="B55" s="123" t="s">
        <v>38</v>
      </c>
      <c r="C55" s="88">
        <v>6.0000000000000001E-3</v>
      </c>
      <c r="D55" s="134">
        <f t="shared" si="0"/>
        <v>17.88</v>
      </c>
    </row>
    <row r="56" spans="1:4">
      <c r="A56" s="106" t="s">
        <v>25</v>
      </c>
      <c r="B56" s="123" t="s">
        <v>39</v>
      </c>
      <c r="C56" s="88">
        <v>2E-3</v>
      </c>
      <c r="D56" s="134">
        <f t="shared" si="0"/>
        <v>5.96</v>
      </c>
    </row>
    <row r="57" spans="1:4">
      <c r="A57" s="106" t="s">
        <v>40</v>
      </c>
      <c r="B57" s="123" t="s">
        <v>41</v>
      </c>
      <c r="C57" s="88">
        <v>0.08</v>
      </c>
      <c r="D57" s="134">
        <f t="shared" si="0"/>
        <v>238.37</v>
      </c>
    </row>
    <row r="58" spans="1:4">
      <c r="A58" s="291" t="s">
        <v>42</v>
      </c>
      <c r="B58" s="292"/>
      <c r="C58" s="86">
        <f>SUM(C50:C57)</f>
        <v>0.35450000000000004</v>
      </c>
      <c r="D58" s="135">
        <f>TRUNC(ROUND(SUM(D50:D57),2),2)</f>
        <v>1056.3</v>
      </c>
    </row>
    <row r="59" spans="1:4">
      <c r="A59" s="136"/>
      <c r="B59" s="136"/>
      <c r="C59" s="137"/>
      <c r="D59" s="138"/>
    </row>
    <row r="60" spans="1:4">
      <c r="A60" s="295" t="s">
        <v>122</v>
      </c>
      <c r="B60" s="295"/>
      <c r="C60" s="295"/>
      <c r="D60" s="295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5.85</v>
      </c>
      <c r="D62" s="93">
        <f>(C62*2*15)-(6%*D31)</f>
        <v>60.359400000000008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6" t="s">
        <v>45</v>
      </c>
      <c r="B68" s="300"/>
      <c r="C68" s="297"/>
      <c r="D68" s="135">
        <f>TRUNC(ROUND(SUM(D62:D67),2),2)</f>
        <v>791.61</v>
      </c>
    </row>
    <row r="69" spans="1:4">
      <c r="A69" s="105"/>
      <c r="B69" s="105"/>
      <c r="C69" s="105"/>
      <c r="D69" s="105"/>
    </row>
    <row r="70" spans="1:4">
      <c r="A70" s="308" t="s">
        <v>46</v>
      </c>
      <c r="B70" s="308"/>
      <c r="C70" s="308"/>
      <c r="D70" s="308"/>
    </row>
    <row r="71" spans="1:4">
      <c r="A71" s="119">
        <v>2</v>
      </c>
      <c r="B71" s="296" t="s">
        <v>47</v>
      </c>
      <c r="C71" s="297"/>
      <c r="D71" s="119" t="s">
        <v>17</v>
      </c>
    </row>
    <row r="72" spans="1:4">
      <c r="A72" s="106" t="s">
        <v>28</v>
      </c>
      <c r="B72" s="298" t="str">
        <f>B43</f>
        <v>13º (décimo terceiro) Salário, Férias e Adicional de Férias</v>
      </c>
      <c r="C72" s="299"/>
      <c r="D72" s="93">
        <f>D46</f>
        <v>484.97</v>
      </c>
    </row>
    <row r="73" spans="1:4">
      <c r="A73" s="106" t="s">
        <v>32</v>
      </c>
      <c r="B73" s="298" t="str">
        <f>B49</f>
        <v>GPS, FGTS e outras contribuições</v>
      </c>
      <c r="C73" s="299"/>
      <c r="D73" s="93">
        <f>D58</f>
        <v>1056.3</v>
      </c>
    </row>
    <row r="74" spans="1:4">
      <c r="A74" s="106" t="s">
        <v>43</v>
      </c>
      <c r="B74" s="298" t="str">
        <f>B61</f>
        <v xml:space="preserve">Benefícios Mensais e Diários </v>
      </c>
      <c r="C74" s="299"/>
      <c r="D74" s="93">
        <f>D68</f>
        <v>791.61</v>
      </c>
    </row>
    <row r="75" spans="1:4">
      <c r="A75" s="296" t="s">
        <v>45</v>
      </c>
      <c r="B75" s="300"/>
      <c r="C75" s="297"/>
      <c r="D75" s="135">
        <f>TRUNC(ROUND(SUM(D72:D74),2),2)</f>
        <v>2332.88</v>
      </c>
    </row>
    <row r="76" spans="1:4">
      <c r="A76" s="105"/>
      <c r="B76" s="141"/>
      <c r="C76" s="141"/>
      <c r="D76" s="142"/>
    </row>
    <row r="77" spans="1:4">
      <c r="A77" s="301" t="s">
        <v>68</v>
      </c>
      <c r="B77" s="301"/>
      <c r="C77" s="301"/>
      <c r="D77" s="301"/>
    </row>
    <row r="78" spans="1:4">
      <c r="A78" s="133">
        <v>3</v>
      </c>
      <c r="B78" s="133" t="s">
        <v>48</v>
      </c>
      <c r="C78" s="133" t="s">
        <v>29</v>
      </c>
      <c r="D78" s="133" t="s">
        <v>30</v>
      </c>
    </row>
    <row r="79" spans="1:4">
      <c r="A79" s="106" t="s">
        <v>2</v>
      </c>
      <c r="B79" s="143" t="s">
        <v>49</v>
      </c>
      <c r="C79" s="85">
        <v>4.1999999999999997E-3</v>
      </c>
      <c r="D79" s="19">
        <f>$D$38*C79</f>
        <v>10.477781999999999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5" ht="30">
      <c r="A81" s="106" t="s">
        <v>4</v>
      </c>
      <c r="B81" s="145" t="s">
        <v>163</v>
      </c>
      <c r="C81" s="85">
        <v>3.4799999999999998E-2</v>
      </c>
      <c r="D81" s="19">
        <f t="shared" si="1"/>
        <v>86.815907999999993</v>
      </c>
    </row>
    <row r="82" spans="1:5">
      <c r="A82" s="106" t="s">
        <v>5</v>
      </c>
      <c r="B82" s="123" t="s">
        <v>52</v>
      </c>
      <c r="C82" s="85">
        <v>1.9400000000000001E-2</v>
      </c>
      <c r="D82" s="19">
        <f t="shared" si="1"/>
        <v>48.397373999999999</v>
      </c>
    </row>
    <row r="83" spans="1:5" ht="30">
      <c r="A83" s="106" t="s">
        <v>6</v>
      </c>
      <c r="B83" s="140" t="s">
        <v>101</v>
      </c>
      <c r="C83" s="85">
        <f>C82*C58</f>
        <v>6.8773000000000011E-3</v>
      </c>
      <c r="D83" s="19">
        <f t="shared" si="1"/>
        <v>17.156869083000004</v>
      </c>
    </row>
    <row r="84" spans="1:5">
      <c r="A84" s="106" t="s">
        <v>24</v>
      </c>
      <c r="B84" s="146" t="s">
        <v>73</v>
      </c>
      <c r="C84" s="85">
        <v>8.0000000000000002E-3</v>
      </c>
      <c r="D84" s="19">
        <f t="shared" si="1"/>
        <v>19.95768</v>
      </c>
    </row>
    <row r="85" spans="1:5">
      <c r="A85" s="291" t="s">
        <v>42</v>
      </c>
      <c r="B85" s="292"/>
      <c r="C85" s="86">
        <f>SUM(C79:C84)</f>
        <v>7.3613299999999993E-2</v>
      </c>
      <c r="D85" s="135">
        <f>TRUNC(ROUND(SUM(D79:D84),2),2)</f>
        <v>183.64</v>
      </c>
    </row>
    <row r="87" spans="1:5">
      <c r="A87" s="295" t="s">
        <v>123</v>
      </c>
      <c r="B87" s="295"/>
      <c r="C87" s="295"/>
      <c r="D87" s="295"/>
    </row>
    <row r="88" spans="1:5">
      <c r="A88" s="136"/>
      <c r="B88" s="136"/>
      <c r="C88" s="136"/>
      <c r="D88" s="136"/>
    </row>
    <row r="89" spans="1:5">
      <c r="A89" s="295" t="s">
        <v>53</v>
      </c>
      <c r="B89" s="295"/>
      <c r="C89" s="295"/>
      <c r="D89" s="295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9.2583000000000006E-3</v>
      </c>
      <c r="D91" s="19">
        <f>$D$38*C91</f>
        <v>23.096773593000002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6.985188</v>
      </c>
    </row>
    <row r="93" spans="1:5">
      <c r="A93" s="106" t="s">
        <v>4</v>
      </c>
      <c r="B93" s="148" t="s">
        <v>96</v>
      </c>
      <c r="C93" s="87">
        <v>2.0000000000000001E-4</v>
      </c>
      <c r="D93" s="19">
        <f t="shared" ref="D93:D96" si="2">$D$38*C93</f>
        <v>0.49894200000000005</v>
      </c>
    </row>
    <row r="94" spans="1:5">
      <c r="A94" s="106" t="s">
        <v>5</v>
      </c>
      <c r="B94" s="149" t="s">
        <v>100</v>
      </c>
      <c r="C94" s="87">
        <v>3.3E-3</v>
      </c>
      <c r="D94" s="19">
        <f t="shared" si="2"/>
        <v>8.2325429999999997</v>
      </c>
    </row>
    <row r="95" spans="1:5">
      <c r="A95" s="106" t="s">
        <v>6</v>
      </c>
      <c r="B95" s="98" t="s">
        <v>97</v>
      </c>
      <c r="C95" s="87">
        <v>6.9999999999999999E-4</v>
      </c>
      <c r="D95" s="19">
        <f t="shared" si="2"/>
        <v>1.746297</v>
      </c>
    </row>
    <row r="96" spans="1:5">
      <c r="A96" s="106" t="s">
        <v>24</v>
      </c>
      <c r="B96" s="146" t="s">
        <v>220</v>
      </c>
      <c r="C96" s="88">
        <v>1.38E-2</v>
      </c>
      <c r="D96" s="19">
        <f t="shared" si="2"/>
        <v>34.426997999999998</v>
      </c>
    </row>
    <row r="97" spans="1:4">
      <c r="A97" s="291" t="s">
        <v>0</v>
      </c>
      <c r="B97" s="292"/>
      <c r="C97" s="86">
        <f>SUM(C91:C96)</f>
        <v>3.00583E-2</v>
      </c>
      <c r="D97" s="135">
        <f>TRUNC(ROUND(SUM(D91:D96),2),2)</f>
        <v>74.989999999999995</v>
      </c>
    </row>
    <row r="99" spans="1:4">
      <c r="A99" s="295" t="s">
        <v>74</v>
      </c>
      <c r="B99" s="295"/>
      <c r="C99" s="295"/>
      <c r="D99" s="295"/>
    </row>
    <row r="100" spans="1:4">
      <c r="A100" s="119" t="s">
        <v>55</v>
      </c>
      <c r="B100" s="296" t="s">
        <v>75</v>
      </c>
      <c r="C100" s="297"/>
      <c r="D100" s="119" t="s">
        <v>17</v>
      </c>
    </row>
    <row r="101" spans="1:4">
      <c r="A101" s="106" t="s">
        <v>2</v>
      </c>
      <c r="B101" s="298" t="s">
        <v>98</v>
      </c>
      <c r="C101" s="299"/>
      <c r="D101" s="150">
        <f>TRUNC(ROUND((((D38+D75+D85)/220)*15),2),2)*0</f>
        <v>0</v>
      </c>
    </row>
    <row r="102" spans="1:4">
      <c r="A102" s="296" t="s">
        <v>45</v>
      </c>
      <c r="B102" s="300"/>
      <c r="C102" s="297"/>
      <c r="D102" s="135">
        <f>TRUNC(ROUND(SUM(D101),2),2)</f>
        <v>0</v>
      </c>
    </row>
    <row r="103" spans="1:4">
      <c r="A103" s="136"/>
      <c r="B103" s="136"/>
      <c r="C103" s="151"/>
      <c r="D103" s="152"/>
    </row>
    <row r="104" spans="1:4">
      <c r="A104" s="301" t="s">
        <v>56</v>
      </c>
      <c r="B104" s="301"/>
      <c r="C104" s="301"/>
      <c r="D104" s="301"/>
    </row>
    <row r="105" spans="1:4">
      <c r="A105" s="133">
        <v>4</v>
      </c>
      <c r="B105" s="291" t="s">
        <v>76</v>
      </c>
      <c r="C105" s="292"/>
      <c r="D105" s="133" t="s">
        <v>57</v>
      </c>
    </row>
    <row r="106" spans="1:4">
      <c r="A106" s="106" t="s">
        <v>54</v>
      </c>
      <c r="B106" s="293" t="s">
        <v>124</v>
      </c>
      <c r="C106" s="294"/>
      <c r="D106" s="92">
        <f>D97</f>
        <v>74.989999999999995</v>
      </c>
    </row>
    <row r="107" spans="1:4">
      <c r="A107" s="106" t="s">
        <v>55</v>
      </c>
      <c r="B107" s="293" t="s">
        <v>125</v>
      </c>
      <c r="C107" s="294"/>
      <c r="D107" s="150">
        <f>D102</f>
        <v>0</v>
      </c>
    </row>
    <row r="108" spans="1:4">
      <c r="A108" s="291" t="s">
        <v>0</v>
      </c>
      <c r="B108" s="230"/>
      <c r="C108" s="292"/>
      <c r="D108" s="135">
        <f>TRUNC(ROUND(SUM(D106:D107),2),2)</f>
        <v>74.989999999999995</v>
      </c>
    </row>
    <row r="109" spans="1:4">
      <c r="A109" s="114"/>
      <c r="B109" s="110"/>
      <c r="C109" s="137"/>
      <c r="D109" s="153"/>
    </row>
    <row r="110" spans="1:4">
      <c r="A110" s="295" t="s">
        <v>126</v>
      </c>
      <c r="B110" s="295"/>
      <c r="C110" s="295"/>
      <c r="D110" s="295"/>
    </row>
    <row r="111" spans="1:4">
      <c r="A111" s="119">
        <v>5</v>
      </c>
      <c r="B111" s="302" t="s">
        <v>58</v>
      </c>
      <c r="C111" s="303"/>
      <c r="D111" s="119" t="s">
        <v>17</v>
      </c>
    </row>
    <row r="112" spans="1:4">
      <c r="A112" s="106" t="s">
        <v>2</v>
      </c>
      <c r="B112" s="298" t="s">
        <v>59</v>
      </c>
      <c r="C112" s="299"/>
      <c r="D112" s="154">
        <f>UNIFORME!E18</f>
        <v>7.083333333333333</v>
      </c>
    </row>
    <row r="113" spans="1:6">
      <c r="A113" s="106" t="s">
        <v>3</v>
      </c>
      <c r="B113" s="298" t="s">
        <v>77</v>
      </c>
      <c r="C113" s="299"/>
      <c r="D113" s="154">
        <v>0</v>
      </c>
    </row>
    <row r="114" spans="1:6">
      <c r="A114" s="106" t="s">
        <v>4</v>
      </c>
      <c r="B114" s="298" t="s">
        <v>78</v>
      </c>
      <c r="C114" s="299"/>
      <c r="D114" s="154">
        <f>EQUIPAMENTO!E17</f>
        <v>13.810704607046072</v>
      </c>
    </row>
    <row r="115" spans="1:6">
      <c r="A115" s="106" t="s">
        <v>5</v>
      </c>
      <c r="B115" s="304" t="s">
        <v>26</v>
      </c>
      <c r="C115" s="305"/>
      <c r="D115" s="154">
        <v>0</v>
      </c>
    </row>
    <row r="116" spans="1:6">
      <c r="A116" s="296" t="s">
        <v>45</v>
      </c>
      <c r="B116" s="300"/>
      <c r="C116" s="297"/>
      <c r="D116" s="135">
        <f>TRUNC(ROUND(SUM(D112:D115),2),2)</f>
        <v>20.89</v>
      </c>
    </row>
    <row r="117" spans="1:6">
      <c r="A117" s="114"/>
      <c r="B117" s="110"/>
      <c r="C117" s="137"/>
      <c r="D117" s="153"/>
    </row>
    <row r="118" spans="1:6">
      <c r="A118" s="295" t="s">
        <v>127</v>
      </c>
      <c r="B118" s="295"/>
      <c r="C118" s="295"/>
      <c r="D118" s="295"/>
    </row>
    <row r="119" spans="1:6">
      <c r="A119" s="119">
        <v>6</v>
      </c>
      <c r="B119" s="155" t="s">
        <v>60</v>
      </c>
      <c r="C119" s="119" t="s">
        <v>29</v>
      </c>
      <c r="D119" s="119" t="s">
        <v>57</v>
      </c>
      <c r="F119" s="183"/>
    </row>
    <row r="120" spans="1:6">
      <c r="A120" s="106" t="s">
        <v>2</v>
      </c>
      <c r="B120" s="156" t="s">
        <v>61</v>
      </c>
      <c r="C120" s="89">
        <v>9.6811414392071167E-4</v>
      </c>
      <c r="D120" s="157">
        <f>TRUNC(ROUND($D$135*C120,2),2)</f>
        <v>4.9400000000000004</v>
      </c>
      <c r="F120" s="183"/>
    </row>
    <row r="121" spans="1:6">
      <c r="A121" s="106" t="s">
        <v>3</v>
      </c>
      <c r="B121" s="120" t="s">
        <v>62</v>
      </c>
      <c r="C121" s="89">
        <v>8.079946404644339E-4</v>
      </c>
      <c r="D121" s="157">
        <f>TRUNC(ROUND(($D$135+D120)*C121,2),2)</f>
        <v>4.13</v>
      </c>
      <c r="F121" s="183"/>
    </row>
    <row r="122" spans="1:6">
      <c r="A122" s="106" t="s">
        <v>4</v>
      </c>
      <c r="B122" s="120" t="s">
        <v>63</v>
      </c>
      <c r="C122" s="90">
        <f>SUM(C123:C125)</f>
        <v>8.6499999999999994E-2</v>
      </c>
      <c r="D122" s="158"/>
      <c r="F122" s="184"/>
    </row>
    <row r="123" spans="1:6">
      <c r="A123" s="106" t="s">
        <v>131</v>
      </c>
      <c r="B123" s="100" t="s">
        <v>128</v>
      </c>
      <c r="C123" s="89">
        <v>6.4999999999999997E-3</v>
      </c>
      <c r="D123" s="93">
        <f>TRUNC(ROUND(($D$135+$D$120+$D$121)/(100%-$C$122)*C123,2),2)</f>
        <v>36.4</v>
      </c>
      <c r="F123" s="183"/>
    </row>
    <row r="124" spans="1:6">
      <c r="A124" s="106" t="s">
        <v>132</v>
      </c>
      <c r="B124" s="100" t="s">
        <v>129</v>
      </c>
      <c r="C124" s="89">
        <v>0.03</v>
      </c>
      <c r="D124" s="93">
        <f>TRUNC(ROUND(($D$135+$D$120+$D$121)/(100%-$C$122)*C124,2),2)</f>
        <v>168.02</v>
      </c>
      <c r="F124" s="183"/>
    </row>
    <row r="125" spans="1:6">
      <c r="A125" s="106" t="s">
        <v>133</v>
      </c>
      <c r="B125" s="100" t="s">
        <v>130</v>
      </c>
      <c r="C125" s="89">
        <v>0.05</v>
      </c>
      <c r="D125" s="93">
        <f>TRUNC(ROUND(($D$135+$D$120+$D$121)/(100%-$C$122)*C125,2),2)</f>
        <v>280.02999999999997</v>
      </c>
      <c r="F125" s="183"/>
    </row>
    <row r="126" spans="1:6">
      <c r="A126" s="229" t="s">
        <v>0</v>
      </c>
      <c r="B126" s="230"/>
      <c r="C126" s="312"/>
      <c r="D126" s="135">
        <f>TRUNC(ROUND(SUM(D120:D125),2),2)</f>
        <v>493.52</v>
      </c>
    </row>
    <row r="128" spans="1:6">
      <c r="A128" s="295" t="s">
        <v>64</v>
      </c>
      <c r="B128" s="295"/>
      <c r="C128" s="295"/>
      <c r="D128" s="295"/>
    </row>
    <row r="129" spans="1:4">
      <c r="A129" s="120"/>
      <c r="B129" s="306" t="s">
        <v>65</v>
      </c>
      <c r="C129" s="306"/>
      <c r="D129" s="119" t="s">
        <v>57</v>
      </c>
    </row>
    <row r="130" spans="1:4">
      <c r="A130" s="159" t="s">
        <v>2</v>
      </c>
      <c r="B130" s="307" t="s">
        <v>66</v>
      </c>
      <c r="C130" s="307"/>
      <c r="D130" s="160">
        <f>$D$38</f>
        <v>2494.71</v>
      </c>
    </row>
    <row r="131" spans="1:4">
      <c r="A131" s="159" t="s">
        <v>3</v>
      </c>
      <c r="B131" s="307" t="s">
        <v>67</v>
      </c>
      <c r="C131" s="307"/>
      <c r="D131" s="160">
        <f>$D$75</f>
        <v>2332.88</v>
      </c>
    </row>
    <row r="132" spans="1:4">
      <c r="A132" s="159" t="s">
        <v>4</v>
      </c>
      <c r="B132" s="307" t="s">
        <v>68</v>
      </c>
      <c r="C132" s="307"/>
      <c r="D132" s="160">
        <f>$D$85</f>
        <v>183.64</v>
      </c>
    </row>
    <row r="133" spans="1:4">
      <c r="A133" s="159" t="s">
        <v>5</v>
      </c>
      <c r="B133" s="307" t="s">
        <v>69</v>
      </c>
      <c r="C133" s="307"/>
      <c r="D133" s="160">
        <f>$D$108</f>
        <v>74.989999999999995</v>
      </c>
    </row>
    <row r="134" spans="1:4">
      <c r="A134" s="159" t="s">
        <v>70</v>
      </c>
      <c r="B134" s="298" t="s">
        <v>71</v>
      </c>
      <c r="C134" s="299"/>
      <c r="D134" s="160">
        <f>$D$116</f>
        <v>20.89</v>
      </c>
    </row>
    <row r="135" spans="1:4">
      <c r="A135" s="296" t="s">
        <v>72</v>
      </c>
      <c r="B135" s="300"/>
      <c r="C135" s="297"/>
      <c r="D135" s="161">
        <f>TRUNC(ROUND(SUM(D130:D134),2),2)</f>
        <v>5107.1099999999997</v>
      </c>
    </row>
    <row r="136" spans="1:4">
      <c r="A136" s="106" t="s">
        <v>24</v>
      </c>
      <c r="B136" s="298" t="s">
        <v>99</v>
      </c>
      <c r="C136" s="299"/>
      <c r="D136" s="160">
        <f>$D$126</f>
        <v>493.52</v>
      </c>
    </row>
    <row r="137" spans="1:4">
      <c r="A137" s="296" t="s">
        <v>134</v>
      </c>
      <c r="B137" s="300"/>
      <c r="C137" s="297"/>
      <c r="D137" s="161">
        <f>TRUNC(ROUND(D135+D136,2),2)</f>
        <v>5600.63</v>
      </c>
    </row>
    <row r="138" spans="1:4">
      <c r="A138" s="296" t="s">
        <v>157</v>
      </c>
      <c r="B138" s="300"/>
      <c r="C138" s="297"/>
      <c r="D138" s="161">
        <f>D137*2</f>
        <v>11201.26</v>
      </c>
    </row>
    <row r="139" spans="1:4">
      <c r="A139" s="110"/>
      <c r="B139" s="110"/>
      <c r="C139" s="110"/>
      <c r="D139" s="110"/>
    </row>
  </sheetData>
  <mergeCells count="59">
    <mergeCell ref="B134:C134"/>
    <mergeCell ref="A135:C135"/>
    <mergeCell ref="B136:C136"/>
    <mergeCell ref="A137:C137"/>
    <mergeCell ref="A138:C138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14:C14"/>
    <mergeCell ref="A1:D1"/>
    <mergeCell ref="A2:C2"/>
    <mergeCell ref="C4:D4"/>
    <mergeCell ref="C5:D5"/>
    <mergeCell ref="A8:C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3" man="1"/>
    <brk id="98" max="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DC5D-A99A-4348-9F00-996701809C3E}">
  <sheetPr>
    <tabColor theme="8"/>
  </sheetPr>
  <dimension ref="A1:E139"/>
  <sheetViews>
    <sheetView showGridLines="0" tabSelected="1" topLeftCell="A109" zoomScaleNormal="100" zoomScaleSheetLayoutView="100" workbookViewId="0">
      <selection activeCell="H18" sqref="H18:H20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13.42578125" style="98" customWidth="1"/>
    <col min="4" max="4" width="17.42578125" style="98" customWidth="1"/>
    <col min="5" max="16384" width="9.140625" style="98"/>
  </cols>
  <sheetData>
    <row r="1" spans="1:4">
      <c r="A1" s="308"/>
      <c r="B1" s="308"/>
      <c r="C1" s="308"/>
      <c r="D1" s="308"/>
    </row>
    <row r="2" spans="1:4">
      <c r="A2" s="308" t="s">
        <v>102</v>
      </c>
      <c r="B2" s="308"/>
      <c r="C2" s="308"/>
      <c r="D2" s="99"/>
    </row>
    <row r="4" spans="1:4">
      <c r="A4" s="100" t="s">
        <v>103</v>
      </c>
      <c r="B4" s="100"/>
      <c r="C4" s="315"/>
      <c r="D4" s="309"/>
    </row>
    <row r="5" spans="1:4">
      <c r="A5" s="100" t="s">
        <v>104</v>
      </c>
      <c r="B5" s="100" t="s">
        <v>208</v>
      </c>
      <c r="C5" s="316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1" t="s">
        <v>1</v>
      </c>
      <c r="B8" s="301"/>
      <c r="C8" s="301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 ht="30">
      <c r="A10" s="106" t="s">
        <v>3</v>
      </c>
      <c r="B10" s="107" t="s">
        <v>106</v>
      </c>
      <c r="C10" s="111" t="str">
        <f>'12h dia-RG2'!C10</f>
        <v>Rio de Janeiro/RJ</v>
      </c>
      <c r="D10" s="101"/>
    </row>
    <row r="11" spans="1:4" ht="30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f>'12h dia-RG2'!C12</f>
        <v>12</v>
      </c>
      <c r="D12" s="101"/>
    </row>
    <row r="13" spans="1:4">
      <c r="A13" s="97"/>
      <c r="B13" s="104"/>
      <c r="C13" s="97"/>
    </row>
    <row r="14" spans="1:4">
      <c r="A14" s="301" t="s">
        <v>7</v>
      </c>
      <c r="B14" s="301"/>
      <c r="C14" s="301"/>
      <c r="D14" s="110"/>
    </row>
    <row r="15" spans="1:4" ht="90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tr">
        <f>'12h dia-RG2'!A16</f>
        <v>Vigilância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308" t="s">
        <v>110</v>
      </c>
      <c r="B18" s="308"/>
      <c r="C18" s="308"/>
      <c r="D18" s="99"/>
    </row>
    <row r="19" spans="1:4">
      <c r="A19" s="97"/>
      <c r="B19" s="97"/>
      <c r="C19" s="97"/>
      <c r="D19" s="97"/>
    </row>
    <row r="20" spans="1:4">
      <c r="A20" s="295" t="s">
        <v>111</v>
      </c>
      <c r="B20" s="295"/>
      <c r="C20" s="295"/>
      <c r="D20" s="110"/>
    </row>
    <row r="21" spans="1:4">
      <c r="A21" s="311" t="s">
        <v>10</v>
      </c>
      <c r="B21" s="311"/>
      <c r="C21" s="311"/>
      <c r="D21" s="110"/>
    </row>
    <row r="22" spans="1:4">
      <c r="A22" s="229" t="s">
        <v>11</v>
      </c>
      <c r="B22" s="230"/>
      <c r="C22" s="312"/>
      <c r="D22" s="110"/>
    </row>
    <row r="23" spans="1:4" ht="60">
      <c r="A23" s="111">
        <v>1</v>
      </c>
      <c r="B23" s="100" t="s">
        <v>135</v>
      </c>
      <c r="C23" s="111" t="s">
        <v>158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5" t="s">
        <v>120</v>
      </c>
      <c r="B29" s="295"/>
      <c r="C29" s="295"/>
      <c r="D29" s="295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162</v>
      </c>
      <c r="C34" s="123"/>
      <c r="D34" s="96">
        <f>((((D31+D32)/220)*20%)*8)*15</f>
        <v>272.15050909090905</v>
      </c>
    </row>
    <row r="35" spans="1:4">
      <c r="A35" s="106" t="s">
        <v>6</v>
      </c>
      <c r="B35" s="120" t="s">
        <v>23</v>
      </c>
      <c r="C35" s="123"/>
      <c r="D35" s="96"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00" t="s">
        <v>160</v>
      </c>
      <c r="C37" s="123"/>
      <c r="D37" s="96"/>
    </row>
    <row r="38" spans="1:4">
      <c r="A38" s="313" t="s">
        <v>27</v>
      </c>
      <c r="B38" s="300"/>
      <c r="C38" s="314"/>
      <c r="D38" s="125">
        <f>TRUNC(ROUND(SUM(D31:D37),2),2)</f>
        <v>2766.86</v>
      </c>
    </row>
    <row r="39" spans="1:4" s="113" customFormat="1" ht="13.5">
      <c r="A39" s="112"/>
      <c r="B39" s="112"/>
      <c r="C39" s="112"/>
      <c r="D39" s="112"/>
    </row>
    <row r="40" spans="1:4">
      <c r="A40" s="308" t="s">
        <v>143</v>
      </c>
      <c r="B40" s="308"/>
      <c r="C40" s="308"/>
      <c r="D40" s="308"/>
    </row>
    <row r="41" spans="1:4">
      <c r="A41" s="114"/>
      <c r="B41" s="114"/>
      <c r="C41" s="114"/>
      <c r="D41" s="114"/>
    </row>
    <row r="42" spans="1:4">
      <c r="A42" s="295" t="s">
        <v>116</v>
      </c>
      <c r="B42" s="295"/>
      <c r="C42" s="295"/>
      <c r="D42" s="295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f>'12h dia-RG2'!C44</f>
        <v>8.3299999999999999E-2</v>
      </c>
      <c r="D44" s="91">
        <f>TRUNC(ROUND($D$38*C44,2),2)</f>
        <v>230.48</v>
      </c>
    </row>
    <row r="45" spans="1:4">
      <c r="A45" s="111" t="s">
        <v>3</v>
      </c>
      <c r="B45" s="130" t="s">
        <v>31</v>
      </c>
      <c r="C45" s="175">
        <v>0.1111</v>
      </c>
      <c r="D45" s="91">
        <f>TRUNC(ROUND($D$38*C45,2),2)</f>
        <v>307.39999999999998</v>
      </c>
    </row>
    <row r="46" spans="1:4">
      <c r="A46" s="232" t="s">
        <v>0</v>
      </c>
      <c r="B46" s="232"/>
      <c r="C46" s="131">
        <f>SUM(C44:C45)</f>
        <v>0.19440000000000002</v>
      </c>
      <c r="D46" s="132">
        <f>TRUNC(ROUND(SUM(D44:D45),2),2)</f>
        <v>537.88</v>
      </c>
    </row>
    <row r="47" spans="1:4">
      <c r="A47" s="105"/>
      <c r="B47" s="105"/>
      <c r="C47" s="105"/>
      <c r="D47" s="105"/>
    </row>
    <row r="48" spans="1:4" ht="27" customHeight="1">
      <c r="A48" s="308" t="s">
        <v>121</v>
      </c>
      <c r="B48" s="308"/>
      <c r="C48" s="308"/>
      <c r="D48" s="308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129">
        <f>'12h dia-RG2'!C50</f>
        <v>0.2</v>
      </c>
      <c r="D50" s="134">
        <f t="shared" ref="D50:D57" si="0">TRUNC(ROUND(($D$38+$D$46)*C50,2),2)</f>
        <v>660.95</v>
      </c>
    </row>
    <row r="51" spans="1:4">
      <c r="A51" s="106" t="s">
        <v>3</v>
      </c>
      <c r="B51" s="123" t="s">
        <v>35</v>
      </c>
      <c r="C51" s="129">
        <f>'12h dia-RG2'!C51</f>
        <v>2.5000000000000001E-2</v>
      </c>
      <c r="D51" s="134">
        <f t="shared" si="0"/>
        <v>82.62</v>
      </c>
    </row>
    <row r="52" spans="1:4">
      <c r="A52" s="106" t="s">
        <v>4</v>
      </c>
      <c r="B52" s="120" t="s">
        <v>80</v>
      </c>
      <c r="C52" s="129">
        <f>'12h dia-RG2'!C52</f>
        <v>1.6500000000000001E-2</v>
      </c>
      <c r="D52" s="134">
        <f t="shared" si="0"/>
        <v>54.53</v>
      </c>
    </row>
    <row r="53" spans="1:4">
      <c r="A53" s="106" t="s">
        <v>5</v>
      </c>
      <c r="B53" s="123" t="s">
        <v>36</v>
      </c>
      <c r="C53" s="129">
        <f>'12h dia-RG2'!C53</f>
        <v>1.4999999999999999E-2</v>
      </c>
      <c r="D53" s="134">
        <f t="shared" si="0"/>
        <v>49.57</v>
      </c>
    </row>
    <row r="54" spans="1:4">
      <c r="A54" s="106" t="s">
        <v>6</v>
      </c>
      <c r="B54" s="123" t="s">
        <v>37</v>
      </c>
      <c r="C54" s="129">
        <f>'12h dia-RG2'!C54</f>
        <v>0.01</v>
      </c>
      <c r="D54" s="134">
        <f t="shared" si="0"/>
        <v>33.049999999999997</v>
      </c>
    </row>
    <row r="55" spans="1:4">
      <c r="A55" s="106" t="s">
        <v>24</v>
      </c>
      <c r="B55" s="123" t="s">
        <v>38</v>
      </c>
      <c r="C55" s="129">
        <f>'12h dia-RG2'!C55</f>
        <v>6.0000000000000001E-3</v>
      </c>
      <c r="D55" s="134">
        <f t="shared" si="0"/>
        <v>19.829999999999998</v>
      </c>
    </row>
    <row r="56" spans="1:4">
      <c r="A56" s="106" t="s">
        <v>25</v>
      </c>
      <c r="B56" s="123" t="s">
        <v>39</v>
      </c>
      <c r="C56" s="129">
        <f>'12h dia-RG2'!C56</f>
        <v>2E-3</v>
      </c>
      <c r="D56" s="134">
        <f t="shared" si="0"/>
        <v>6.61</v>
      </c>
    </row>
    <row r="57" spans="1:4">
      <c r="A57" s="106" t="s">
        <v>40</v>
      </c>
      <c r="B57" s="123" t="s">
        <v>41</v>
      </c>
      <c r="C57" s="129">
        <f>'12h dia-RG2'!C57</f>
        <v>0.08</v>
      </c>
      <c r="D57" s="134">
        <f t="shared" si="0"/>
        <v>264.38</v>
      </c>
    </row>
    <row r="58" spans="1:4">
      <c r="A58" s="291" t="s">
        <v>42</v>
      </c>
      <c r="B58" s="292"/>
      <c r="C58" s="86">
        <f>SUM(C50:C57)</f>
        <v>0.35450000000000004</v>
      </c>
      <c r="D58" s="135">
        <f>TRUNC(ROUND(SUM(D50:D57),2),2)</f>
        <v>1171.54</v>
      </c>
    </row>
    <row r="59" spans="1:4">
      <c r="A59" s="136"/>
      <c r="B59" s="136"/>
      <c r="C59" s="137"/>
      <c r="D59" s="138"/>
    </row>
    <row r="60" spans="1:4">
      <c r="A60" s="295" t="s">
        <v>122</v>
      </c>
      <c r="B60" s="295"/>
      <c r="C60" s="295"/>
      <c r="D60" s="295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5.85</v>
      </c>
      <c r="D62" s="93">
        <f>(C62*2*15)-(6%*D31)</f>
        <v>60.359400000000008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6" t="s">
        <v>45</v>
      </c>
      <c r="B68" s="300"/>
      <c r="C68" s="297"/>
      <c r="D68" s="135">
        <f>TRUNC(ROUND(SUM(D62:D67),2),2)</f>
        <v>791.61</v>
      </c>
    </row>
    <row r="69" spans="1:4">
      <c r="A69" s="105"/>
      <c r="B69" s="105"/>
      <c r="C69" s="105"/>
      <c r="D69" s="105"/>
    </row>
    <row r="70" spans="1:4">
      <c r="A70" s="308" t="s">
        <v>46</v>
      </c>
      <c r="B70" s="308"/>
      <c r="C70" s="308"/>
      <c r="D70" s="308"/>
    </row>
    <row r="71" spans="1:4">
      <c r="A71" s="119">
        <v>2</v>
      </c>
      <c r="B71" s="296" t="s">
        <v>47</v>
      </c>
      <c r="C71" s="297"/>
      <c r="D71" s="119" t="s">
        <v>17</v>
      </c>
    </row>
    <row r="72" spans="1:4">
      <c r="A72" s="106" t="s">
        <v>28</v>
      </c>
      <c r="B72" s="298" t="str">
        <f>B43</f>
        <v>13º (décimo terceiro) Salário, Férias e Adicional de Férias</v>
      </c>
      <c r="C72" s="299"/>
      <c r="D72" s="93">
        <f>D46</f>
        <v>537.88</v>
      </c>
    </row>
    <row r="73" spans="1:4">
      <c r="A73" s="106" t="s">
        <v>32</v>
      </c>
      <c r="B73" s="298" t="str">
        <f>B49</f>
        <v>GPS, FGTS e outras contribuições</v>
      </c>
      <c r="C73" s="299"/>
      <c r="D73" s="93">
        <f>D58</f>
        <v>1171.54</v>
      </c>
    </row>
    <row r="74" spans="1:4">
      <c r="A74" s="106" t="s">
        <v>43</v>
      </c>
      <c r="B74" s="298" t="str">
        <f>B61</f>
        <v xml:space="preserve">Benefícios Mensais e Diários </v>
      </c>
      <c r="C74" s="299"/>
      <c r="D74" s="93">
        <f>D68</f>
        <v>791.61</v>
      </c>
    </row>
    <row r="75" spans="1:4">
      <c r="A75" s="296" t="s">
        <v>45</v>
      </c>
      <c r="B75" s="300"/>
      <c r="C75" s="297"/>
      <c r="D75" s="135">
        <f>TRUNC(ROUND(SUM(D72:D74),2),2)</f>
        <v>2501.0300000000002</v>
      </c>
    </row>
    <row r="76" spans="1:4">
      <c r="A76" s="105"/>
      <c r="B76" s="141"/>
      <c r="C76" s="141"/>
      <c r="D76" s="142"/>
    </row>
    <row r="77" spans="1:4">
      <c r="A77" s="301" t="s">
        <v>68</v>
      </c>
      <c r="B77" s="301"/>
      <c r="C77" s="301"/>
      <c r="D77" s="301"/>
    </row>
    <row r="78" spans="1:4">
      <c r="A78" s="133">
        <v>3</v>
      </c>
      <c r="B78" s="133" t="s">
        <v>48</v>
      </c>
      <c r="C78" s="133" t="s">
        <v>29</v>
      </c>
      <c r="D78" s="115" t="s">
        <v>30</v>
      </c>
    </row>
    <row r="79" spans="1:4">
      <c r="A79" s="106" t="s">
        <v>2</v>
      </c>
      <c r="B79" s="143" t="s">
        <v>49</v>
      </c>
      <c r="C79" s="129">
        <f>'12h dia-RG2'!C79</f>
        <v>4.1999999999999997E-3</v>
      </c>
      <c r="D79" s="19">
        <f>$D$38*C79</f>
        <v>11.620811999999999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0.92966495999999998</v>
      </c>
    </row>
    <row r="81" spans="1:5">
      <c r="A81" s="106" t="s">
        <v>4</v>
      </c>
      <c r="B81" s="145" t="s">
        <v>51</v>
      </c>
      <c r="C81" s="129">
        <v>3.4799999999999998E-2</v>
      </c>
      <c r="D81" s="19">
        <f t="shared" si="1"/>
        <v>96.286727999999997</v>
      </c>
    </row>
    <row r="82" spans="1:5">
      <c r="A82" s="106" t="s">
        <v>5</v>
      </c>
      <c r="B82" s="123" t="s">
        <v>52</v>
      </c>
      <c r="C82" s="129">
        <v>1.9400000000000001E-2</v>
      </c>
      <c r="D82" s="19">
        <f t="shared" si="1"/>
        <v>53.677084000000001</v>
      </c>
    </row>
    <row r="83" spans="1:5" ht="30">
      <c r="A83" s="106" t="s">
        <v>6</v>
      </c>
      <c r="B83" s="140" t="s">
        <v>101</v>
      </c>
      <c r="C83" s="129">
        <f>C82*C58</f>
        <v>6.8773000000000011E-3</v>
      </c>
      <c r="D83" s="19">
        <f t="shared" si="1"/>
        <v>19.028526278000005</v>
      </c>
    </row>
    <row r="84" spans="1:5">
      <c r="A84" s="106" t="s">
        <v>24</v>
      </c>
      <c r="B84" s="146" t="s">
        <v>73</v>
      </c>
      <c r="C84" s="129">
        <v>8.0000000000000002E-3</v>
      </c>
      <c r="D84" s="19">
        <f t="shared" si="1"/>
        <v>22.134880000000003</v>
      </c>
    </row>
    <row r="85" spans="1:5">
      <c r="A85" s="291" t="s">
        <v>42</v>
      </c>
      <c r="B85" s="292"/>
      <c r="C85" s="86">
        <f>SUM(C79:C84)</f>
        <v>7.3613299999999993E-2</v>
      </c>
      <c r="D85" s="162">
        <f>TRUNC(ROUND(SUM(D79:D84),2),2)</f>
        <v>203.68</v>
      </c>
    </row>
    <row r="87" spans="1:5">
      <c r="A87" s="295" t="s">
        <v>123</v>
      </c>
      <c r="B87" s="295"/>
      <c r="C87" s="295"/>
      <c r="D87" s="295"/>
    </row>
    <row r="88" spans="1:5">
      <c r="A88" s="136"/>
      <c r="B88" s="136"/>
      <c r="C88" s="136"/>
      <c r="D88" s="136"/>
    </row>
    <row r="89" spans="1:5">
      <c r="A89" s="295" t="s">
        <v>53</v>
      </c>
      <c r="B89" s="295"/>
      <c r="C89" s="295"/>
      <c r="D89" s="295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9.2999999999999992E-3</v>
      </c>
      <c r="D91" s="19">
        <f>$D$38*C91</f>
        <v>25.731797999999998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7.7472080000000005</v>
      </c>
    </row>
    <row r="93" spans="1:5">
      <c r="A93" s="106" t="s">
        <v>4</v>
      </c>
      <c r="B93" s="148" t="s">
        <v>96</v>
      </c>
      <c r="C93" s="129">
        <f>'12h dia-RG2'!C93</f>
        <v>2.0000000000000001E-4</v>
      </c>
      <c r="D93" s="19">
        <f t="shared" ref="D93:D96" si="2">$D$38*C93</f>
        <v>0.55337200000000009</v>
      </c>
    </row>
    <row r="94" spans="1:5">
      <c r="A94" s="106" t="s">
        <v>5</v>
      </c>
      <c r="B94" s="149" t="s">
        <v>100</v>
      </c>
      <c r="C94" s="129">
        <v>3.3E-3</v>
      </c>
      <c r="D94" s="19">
        <f t="shared" si="2"/>
        <v>9.1306380000000011</v>
      </c>
    </row>
    <row r="95" spans="1:5">
      <c r="A95" s="106" t="s">
        <v>6</v>
      </c>
      <c r="B95" s="98" t="s">
        <v>97</v>
      </c>
      <c r="C95" s="129">
        <v>6.9999999999999999E-4</v>
      </c>
      <c r="D95" s="19">
        <f t="shared" si="2"/>
        <v>1.9368020000000001</v>
      </c>
    </row>
    <row r="96" spans="1:5">
      <c r="A96" s="106" t="s">
        <v>24</v>
      </c>
      <c r="B96" s="146" t="s">
        <v>220</v>
      </c>
      <c r="C96" s="129">
        <v>1.38E-2</v>
      </c>
      <c r="D96" s="19">
        <f t="shared" si="2"/>
        <v>38.182668</v>
      </c>
    </row>
    <row r="97" spans="1:5">
      <c r="A97" s="291" t="s">
        <v>0</v>
      </c>
      <c r="B97" s="292"/>
      <c r="C97" s="86">
        <f>SUM(C91:C96)</f>
        <v>3.0099999999999998E-2</v>
      </c>
      <c r="D97" s="135">
        <f>TRUNC(ROUND(SUM(D91:D96),2),2)</f>
        <v>83.28</v>
      </c>
    </row>
    <row r="99" spans="1:5">
      <c r="A99" s="295" t="s">
        <v>74</v>
      </c>
      <c r="B99" s="295"/>
      <c r="C99" s="295"/>
      <c r="D99" s="295"/>
    </row>
    <row r="100" spans="1:5">
      <c r="A100" s="119" t="s">
        <v>55</v>
      </c>
      <c r="B100" s="296" t="s">
        <v>75</v>
      </c>
      <c r="C100" s="297"/>
      <c r="D100" s="119" t="s">
        <v>17</v>
      </c>
    </row>
    <row r="101" spans="1:5">
      <c r="A101" s="106" t="s">
        <v>2</v>
      </c>
      <c r="B101" s="298" t="s">
        <v>98</v>
      </c>
      <c r="C101" s="299"/>
      <c r="D101" s="150">
        <f>TRUNC(ROUND((((D38+D75+D85)/220)*15),2),2)*0</f>
        <v>0</v>
      </c>
    </row>
    <row r="102" spans="1:5">
      <c r="A102" s="296" t="s">
        <v>45</v>
      </c>
      <c r="B102" s="300"/>
      <c r="C102" s="297"/>
      <c r="D102" s="135">
        <f>TRUNC(ROUND(SUM(D101),2),2)</f>
        <v>0</v>
      </c>
    </row>
    <row r="103" spans="1:5">
      <c r="A103" s="136"/>
      <c r="B103" s="136"/>
      <c r="C103" s="151"/>
      <c r="D103" s="152"/>
    </row>
    <row r="104" spans="1:5">
      <c r="A104" s="301" t="s">
        <v>56</v>
      </c>
      <c r="B104" s="301"/>
      <c r="C104" s="301"/>
      <c r="D104" s="301"/>
    </row>
    <row r="105" spans="1:5">
      <c r="A105" s="133">
        <v>4</v>
      </c>
      <c r="B105" s="291" t="s">
        <v>76</v>
      </c>
      <c r="C105" s="292"/>
      <c r="D105" s="133" t="s">
        <v>57</v>
      </c>
    </row>
    <row r="106" spans="1:5">
      <c r="A106" s="106" t="s">
        <v>54</v>
      </c>
      <c r="B106" s="293" t="s">
        <v>124</v>
      </c>
      <c r="C106" s="294"/>
      <c r="D106" s="92">
        <f>D97</f>
        <v>83.28</v>
      </c>
    </row>
    <row r="107" spans="1:5">
      <c r="A107" s="106" t="s">
        <v>55</v>
      </c>
      <c r="B107" s="293" t="s">
        <v>125</v>
      </c>
      <c r="C107" s="294"/>
      <c r="D107" s="150">
        <f>D102</f>
        <v>0</v>
      </c>
      <c r="E107" s="84"/>
    </row>
    <row r="108" spans="1:5">
      <c r="A108" s="291" t="s">
        <v>0</v>
      </c>
      <c r="B108" s="230"/>
      <c r="C108" s="292"/>
      <c r="D108" s="135">
        <f>TRUNC(ROUND(SUM(D106:D107),2),2)</f>
        <v>83.28</v>
      </c>
      <c r="E108" s="126"/>
    </row>
    <row r="109" spans="1:5">
      <c r="A109" s="114"/>
      <c r="B109" s="110"/>
      <c r="C109" s="137"/>
      <c r="D109" s="153"/>
    </row>
    <row r="110" spans="1:5">
      <c r="A110" s="295" t="s">
        <v>126</v>
      </c>
      <c r="B110" s="295"/>
      <c r="C110" s="295"/>
      <c r="D110" s="295"/>
    </row>
    <row r="111" spans="1:5">
      <c r="A111" s="119">
        <v>5</v>
      </c>
      <c r="B111" s="302" t="s">
        <v>58</v>
      </c>
      <c r="C111" s="303"/>
      <c r="D111" s="119" t="s">
        <v>17</v>
      </c>
    </row>
    <row r="112" spans="1:5">
      <c r="A112" s="106" t="s">
        <v>2</v>
      </c>
      <c r="B112" s="298" t="s">
        <v>59</v>
      </c>
      <c r="C112" s="299"/>
      <c r="D112" s="154">
        <f>UNIFORME!E18</f>
        <v>7.083333333333333</v>
      </c>
    </row>
    <row r="113" spans="1:4">
      <c r="A113" s="106" t="s">
        <v>3</v>
      </c>
      <c r="B113" s="298" t="s">
        <v>77</v>
      </c>
      <c r="C113" s="299"/>
      <c r="D113" s="154">
        <v>0</v>
      </c>
    </row>
    <row r="114" spans="1:4">
      <c r="A114" s="106" t="s">
        <v>4</v>
      </c>
      <c r="B114" s="298" t="s">
        <v>78</v>
      </c>
      <c r="C114" s="299"/>
      <c r="D114" s="154">
        <f>EQUIPAMENTO!E17</f>
        <v>13.810704607046072</v>
      </c>
    </row>
    <row r="115" spans="1:4">
      <c r="A115" s="106" t="s">
        <v>5</v>
      </c>
      <c r="B115" s="304" t="s">
        <v>26</v>
      </c>
      <c r="C115" s="305"/>
      <c r="D115" s="154">
        <v>0</v>
      </c>
    </row>
    <row r="116" spans="1:4">
      <c r="A116" s="296" t="s">
        <v>45</v>
      </c>
      <c r="B116" s="300"/>
      <c r="C116" s="297"/>
      <c r="D116" s="135">
        <f>TRUNC(ROUND(SUM(D112:D115),2),2)</f>
        <v>20.89</v>
      </c>
    </row>
    <row r="117" spans="1:4">
      <c r="A117" s="114"/>
      <c r="B117" s="110"/>
      <c r="C117" s="137"/>
      <c r="D117" s="153"/>
    </row>
    <row r="118" spans="1:4">
      <c r="A118" s="295" t="s">
        <v>127</v>
      </c>
      <c r="B118" s="295"/>
      <c r="C118" s="295"/>
      <c r="D118" s="295"/>
    </row>
    <row r="119" spans="1:4">
      <c r="A119" s="119">
        <v>6</v>
      </c>
      <c r="B119" s="155" t="s">
        <v>60</v>
      </c>
      <c r="C119" s="119" t="s">
        <v>29</v>
      </c>
      <c r="D119" s="119" t="s">
        <v>57</v>
      </c>
    </row>
    <row r="120" spans="1:4">
      <c r="A120" s="106" t="s">
        <v>2</v>
      </c>
      <c r="B120" s="156" t="s">
        <v>61</v>
      </c>
      <c r="C120" s="129">
        <v>0.01</v>
      </c>
      <c r="D120" s="157">
        <f>TRUNC(ROUND($D$135*C120,2),2)</f>
        <v>55.76</v>
      </c>
    </row>
    <row r="121" spans="1:4">
      <c r="A121" s="106" t="s">
        <v>3</v>
      </c>
      <c r="B121" s="120" t="s">
        <v>62</v>
      </c>
      <c r="C121" s="129">
        <v>4.9713653470354353E-3</v>
      </c>
      <c r="D121" s="157">
        <f>TRUNC(ROUND(($D$135+D120)*C121,2),2)</f>
        <v>28</v>
      </c>
    </row>
    <row r="122" spans="1:4">
      <c r="A122" s="106" t="s">
        <v>4</v>
      </c>
      <c r="B122" s="120" t="s">
        <v>63</v>
      </c>
      <c r="C122" s="90">
        <f>SUM(C123:C125)</f>
        <v>8.6499999999999994E-2</v>
      </c>
      <c r="D122" s="158"/>
    </row>
    <row r="123" spans="1:4">
      <c r="A123" s="106" t="s">
        <v>131</v>
      </c>
      <c r="B123" s="100" t="s">
        <v>128</v>
      </c>
      <c r="C123" s="129">
        <f>'12h dia-RG2'!C123</f>
        <v>6.4999999999999997E-3</v>
      </c>
      <c r="D123" s="93">
        <f>TRUNC(ROUND(($D$135+$D$120+$D$121)/(100%-$C$122)*C123,2),2)</f>
        <v>40.270000000000003</v>
      </c>
    </row>
    <row r="124" spans="1:4">
      <c r="A124" s="106" t="s">
        <v>132</v>
      </c>
      <c r="B124" s="100" t="s">
        <v>129</v>
      </c>
      <c r="C124" s="129">
        <f>'12h dia-RG2'!C124</f>
        <v>0.03</v>
      </c>
      <c r="D124" s="93">
        <f>TRUNC(ROUND(($D$135+$D$120+$D$121)/(100%-$C$122)*C124,2),2)</f>
        <v>185.86</v>
      </c>
    </row>
    <row r="125" spans="1:4">
      <c r="A125" s="106" t="s">
        <v>133</v>
      </c>
      <c r="B125" s="100" t="s">
        <v>130</v>
      </c>
      <c r="C125" s="129">
        <f>'12h dia-RG2'!C125</f>
        <v>0.05</v>
      </c>
      <c r="D125" s="93">
        <f>TRUNC(ROUND(($D$135+$D$120+$D$121)/(100%-$C$122)*C125,2),2)</f>
        <v>309.77</v>
      </c>
    </row>
    <row r="126" spans="1:4">
      <c r="A126" s="229" t="s">
        <v>0</v>
      </c>
      <c r="B126" s="230"/>
      <c r="C126" s="312"/>
      <c r="D126" s="135">
        <f>TRUNC(ROUND(SUM(D120:D125),2),2)</f>
        <v>619.66</v>
      </c>
    </row>
    <row r="128" spans="1:4">
      <c r="A128" s="295" t="s">
        <v>64</v>
      </c>
      <c r="B128" s="295"/>
      <c r="C128" s="295"/>
      <c r="D128" s="295"/>
    </row>
    <row r="129" spans="1:4">
      <c r="A129" s="120"/>
      <c r="B129" s="306" t="s">
        <v>65</v>
      </c>
      <c r="C129" s="306"/>
      <c r="D129" s="119" t="s">
        <v>57</v>
      </c>
    </row>
    <row r="130" spans="1:4">
      <c r="A130" s="159" t="s">
        <v>2</v>
      </c>
      <c r="B130" s="307" t="s">
        <v>66</v>
      </c>
      <c r="C130" s="307"/>
      <c r="D130" s="150">
        <f>$D$38</f>
        <v>2766.86</v>
      </c>
    </row>
    <row r="131" spans="1:4">
      <c r="A131" s="159" t="s">
        <v>3</v>
      </c>
      <c r="B131" s="307" t="s">
        <v>67</v>
      </c>
      <c r="C131" s="307"/>
      <c r="D131" s="150">
        <f>$D$75</f>
        <v>2501.0300000000002</v>
      </c>
    </row>
    <row r="132" spans="1:4">
      <c r="A132" s="159" t="s">
        <v>4</v>
      </c>
      <c r="B132" s="307" t="s">
        <v>68</v>
      </c>
      <c r="C132" s="307"/>
      <c r="D132" s="150">
        <f>$D$85</f>
        <v>203.68</v>
      </c>
    </row>
    <row r="133" spans="1:4">
      <c r="A133" s="159" t="s">
        <v>5</v>
      </c>
      <c r="B133" s="307" t="s">
        <v>69</v>
      </c>
      <c r="C133" s="307"/>
      <c r="D133" s="150">
        <f>$D$108</f>
        <v>83.28</v>
      </c>
    </row>
    <row r="134" spans="1:4">
      <c r="A134" s="159" t="s">
        <v>70</v>
      </c>
      <c r="B134" s="298" t="s">
        <v>71</v>
      </c>
      <c r="C134" s="299"/>
      <c r="D134" s="150">
        <f>$D$116</f>
        <v>20.89</v>
      </c>
    </row>
    <row r="135" spans="1:4">
      <c r="A135" s="296" t="s">
        <v>72</v>
      </c>
      <c r="B135" s="300"/>
      <c r="C135" s="297"/>
      <c r="D135" s="163">
        <f>TRUNC(ROUND(SUM(D130:D134),2),2)</f>
        <v>5575.74</v>
      </c>
    </row>
    <row r="136" spans="1:4">
      <c r="A136" s="106" t="s">
        <v>24</v>
      </c>
      <c r="B136" s="298" t="s">
        <v>99</v>
      </c>
      <c r="C136" s="299"/>
      <c r="D136" s="150">
        <f>$D$126</f>
        <v>619.66</v>
      </c>
    </row>
    <row r="137" spans="1:4">
      <c r="A137" s="296" t="s">
        <v>134</v>
      </c>
      <c r="B137" s="300"/>
      <c r="C137" s="297"/>
      <c r="D137" s="164">
        <f>TRUNC(ROUND(D135+D136,2),2)</f>
        <v>6195.4</v>
      </c>
    </row>
    <row r="138" spans="1:4">
      <c r="A138" s="296" t="s">
        <v>157</v>
      </c>
      <c r="B138" s="300"/>
      <c r="C138" s="297"/>
      <c r="D138" s="164">
        <f>D137*2</f>
        <v>12390.8</v>
      </c>
    </row>
    <row r="139" spans="1:4">
      <c r="A139" s="110"/>
      <c r="B139" s="110"/>
      <c r="C139" s="110"/>
      <c r="D139" s="110"/>
    </row>
  </sheetData>
  <mergeCells count="59">
    <mergeCell ref="B134:C134"/>
    <mergeCell ref="A135:C135"/>
    <mergeCell ref="B136:C136"/>
    <mergeCell ref="A137:C137"/>
    <mergeCell ref="A138:C138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14:C14"/>
    <mergeCell ref="A1:D1"/>
    <mergeCell ref="A2:C2"/>
    <mergeCell ref="C4:D4"/>
    <mergeCell ref="C5:D5"/>
    <mergeCell ref="A8:C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1" fitToHeight="4" orientation="portrait" r:id="rId1"/>
  <rowBreaks count="2" manualBreakCount="2">
    <brk id="41" max="4" man="1"/>
    <brk id="8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42B56-931D-45A1-B9EC-38C512CAF59D}">
  <sheetPr>
    <pageSetUpPr fitToPage="1"/>
  </sheetPr>
  <dimension ref="A1:L205"/>
  <sheetViews>
    <sheetView tabSelected="1" view="pageBreakPreview" topLeftCell="B19" zoomScale="130" zoomScaleNormal="70" zoomScaleSheetLayoutView="130" workbookViewId="0">
      <selection activeCell="H18" sqref="H18:H20"/>
    </sheetView>
  </sheetViews>
  <sheetFormatPr defaultRowHeight="15"/>
  <cols>
    <col min="1" max="1" width="0" style="2" hidden="1" customWidth="1"/>
    <col min="2" max="2" width="16" style="178" customWidth="1"/>
    <col min="3" max="3" width="10.42578125" style="173" customWidth="1"/>
    <col min="4" max="4" width="15" style="173" customWidth="1"/>
    <col min="5" max="5" width="34" style="173" customWidth="1"/>
    <col min="6" max="6" width="22.5703125" style="173" customWidth="1"/>
    <col min="7" max="7" width="10.140625" style="173" customWidth="1"/>
    <col min="8" max="9" width="18" style="173" customWidth="1"/>
    <col min="10" max="10" width="30.85546875" style="173" customWidth="1"/>
    <col min="11" max="11" width="19.85546875" style="2" bestFit="1" customWidth="1"/>
    <col min="12" max="12" width="19.85546875" style="73" customWidth="1"/>
    <col min="13" max="13" width="17.7109375" style="2" bestFit="1" customWidth="1"/>
    <col min="14" max="16384" width="9.140625" style="2"/>
  </cols>
  <sheetData>
    <row r="1" spans="1:10" ht="78.75" customHeight="1">
      <c r="B1" s="38"/>
      <c r="C1" s="38"/>
      <c r="D1" s="38"/>
      <c r="E1" s="38"/>
      <c r="F1" s="80"/>
      <c r="G1" s="38"/>
      <c r="H1" s="38"/>
      <c r="I1" s="38"/>
      <c r="J1" s="38"/>
    </row>
    <row r="2" spans="1:10" ht="24" customHeight="1">
      <c r="B2" s="246" t="s">
        <v>229</v>
      </c>
      <c r="C2" s="247"/>
      <c r="D2" s="247"/>
      <c r="E2" s="247"/>
      <c r="F2" s="247"/>
      <c r="G2" s="247"/>
      <c r="H2" s="240" t="s">
        <v>230</v>
      </c>
      <c r="I2" s="241"/>
      <c r="J2" s="242"/>
    </row>
    <row r="3" spans="1:10" ht="51" customHeight="1">
      <c r="A3" s="38" t="s">
        <v>228</v>
      </c>
      <c r="B3" s="248" t="s">
        <v>228</v>
      </c>
      <c r="C3" s="249"/>
      <c r="D3" s="249"/>
      <c r="E3" s="249"/>
      <c r="F3" s="249"/>
      <c r="G3" s="249"/>
      <c r="H3" s="243"/>
      <c r="I3" s="244"/>
      <c r="J3" s="245"/>
    </row>
    <row r="4" spans="1:10" ht="20.25" customHeight="1">
      <c r="A4" s="38"/>
      <c r="B4" s="259" t="s">
        <v>231</v>
      </c>
      <c r="C4" s="260"/>
      <c r="D4" s="260"/>
      <c r="E4" s="260"/>
      <c r="F4" s="260"/>
      <c r="G4" s="260"/>
      <c r="H4" s="246"/>
      <c r="I4" s="247"/>
      <c r="J4" s="265"/>
    </row>
    <row r="5" spans="1:10" ht="20.25" customHeight="1">
      <c r="A5" s="38"/>
      <c r="B5" s="261"/>
      <c r="C5" s="262"/>
      <c r="D5" s="262"/>
      <c r="E5" s="262"/>
      <c r="F5" s="262"/>
      <c r="G5" s="262"/>
      <c r="H5" s="258"/>
      <c r="I5" s="227"/>
      <c r="J5" s="266"/>
    </row>
    <row r="6" spans="1:10" ht="20.25" customHeight="1">
      <c r="A6" s="38"/>
      <c r="B6" s="261"/>
      <c r="C6" s="262"/>
      <c r="D6" s="262"/>
      <c r="E6" s="262"/>
      <c r="F6" s="262"/>
      <c r="G6" s="262"/>
      <c r="H6" s="258"/>
      <c r="I6" s="227"/>
      <c r="J6" s="266"/>
    </row>
    <row r="7" spans="1:10" ht="14.25" customHeight="1">
      <c r="A7" s="38"/>
      <c r="B7" s="261"/>
      <c r="C7" s="262"/>
      <c r="D7" s="262"/>
      <c r="E7" s="262"/>
      <c r="F7" s="262"/>
      <c r="G7" s="262"/>
      <c r="H7" s="258"/>
      <c r="I7" s="227"/>
      <c r="J7" s="266"/>
    </row>
    <row r="8" spans="1:10" ht="59.25" customHeight="1">
      <c r="A8" s="38"/>
      <c r="B8" s="261"/>
      <c r="C8" s="262"/>
      <c r="D8" s="262"/>
      <c r="E8" s="262"/>
      <c r="F8" s="262"/>
      <c r="G8" s="262"/>
      <c r="H8" s="258"/>
      <c r="I8" s="227"/>
      <c r="J8" s="266"/>
    </row>
    <row r="9" spans="1:10" ht="30" customHeight="1">
      <c r="A9" s="38"/>
      <c r="B9" s="263"/>
      <c r="C9" s="264"/>
      <c r="D9" s="264"/>
      <c r="E9" s="264"/>
      <c r="F9" s="264"/>
      <c r="G9" s="264"/>
      <c r="H9" s="248"/>
      <c r="I9" s="249"/>
      <c r="J9" s="267"/>
    </row>
    <row r="10" spans="1:10" ht="61.5" customHeight="1">
      <c r="A10" s="38"/>
      <c r="B10" s="252" t="s">
        <v>232</v>
      </c>
      <c r="C10" s="214" t="s">
        <v>187</v>
      </c>
      <c r="D10" s="217" t="s">
        <v>233</v>
      </c>
      <c r="E10" s="217" t="s">
        <v>234</v>
      </c>
      <c r="F10" s="174" t="s">
        <v>235</v>
      </c>
      <c r="G10" s="174" t="s">
        <v>236</v>
      </c>
      <c r="H10" s="234" t="s">
        <v>237</v>
      </c>
      <c r="I10" s="234"/>
      <c r="J10" s="234"/>
    </row>
    <row r="11" spans="1:10" ht="20.25" customHeight="1">
      <c r="A11" s="38"/>
      <c r="B11" s="253"/>
      <c r="C11" s="214"/>
      <c r="D11" s="220"/>
      <c r="E11" s="220"/>
      <c r="F11" s="219"/>
      <c r="G11" s="220"/>
      <c r="H11" s="219" t="s">
        <v>238</v>
      </c>
      <c r="I11" s="219" t="s">
        <v>245</v>
      </c>
      <c r="J11" s="219" t="s">
        <v>0</v>
      </c>
    </row>
    <row r="12" spans="1:10" ht="166.5" customHeight="1">
      <c r="A12" s="38"/>
      <c r="B12" s="253"/>
      <c r="C12" s="252">
        <v>1</v>
      </c>
      <c r="D12" s="252" t="s">
        <v>239</v>
      </c>
      <c r="E12" s="222" t="s">
        <v>251</v>
      </c>
      <c r="F12" s="252" t="s">
        <v>244</v>
      </c>
      <c r="G12" s="252">
        <v>52</v>
      </c>
      <c r="H12" s="255">
        <f>5600.63</f>
        <v>5600.63</v>
      </c>
      <c r="I12" s="271">
        <f>H12*G12</f>
        <v>291232.76</v>
      </c>
      <c r="J12" s="268">
        <f>I12*24</f>
        <v>6989586.2400000002</v>
      </c>
    </row>
    <row r="13" spans="1:10">
      <c r="A13" s="38"/>
      <c r="B13" s="253"/>
      <c r="C13" s="253"/>
      <c r="D13" s="253"/>
      <c r="E13" s="47" t="s">
        <v>252</v>
      </c>
      <c r="F13" s="253"/>
      <c r="G13" s="253"/>
      <c r="H13" s="256"/>
      <c r="I13" s="272"/>
      <c r="J13" s="269"/>
    </row>
    <row r="14" spans="1:10">
      <c r="A14" s="38"/>
      <c r="B14" s="253"/>
      <c r="C14" s="254"/>
      <c r="D14" s="254"/>
      <c r="E14" s="47" t="s">
        <v>151</v>
      </c>
      <c r="F14" s="254"/>
      <c r="G14" s="254"/>
      <c r="H14" s="257"/>
      <c r="I14" s="273"/>
      <c r="J14" s="270"/>
    </row>
    <row r="15" spans="1:10" ht="166.5" customHeight="1">
      <c r="A15" s="38"/>
      <c r="B15" s="253"/>
      <c r="C15" s="252">
        <v>2</v>
      </c>
      <c r="D15" s="246" t="s">
        <v>240</v>
      </c>
      <c r="E15" s="223" t="s">
        <v>242</v>
      </c>
      <c r="F15" s="265" t="s">
        <v>244</v>
      </c>
      <c r="G15" s="252">
        <v>48</v>
      </c>
      <c r="H15" s="255">
        <f>6195.4</f>
        <v>6195.4</v>
      </c>
      <c r="I15" s="271">
        <f>H15*G15</f>
        <v>297379.19999999995</v>
      </c>
      <c r="J15" s="268">
        <f>I15*24</f>
        <v>7137100.7999999989</v>
      </c>
    </row>
    <row r="16" spans="1:10">
      <c r="A16" s="38"/>
      <c r="B16" s="253"/>
      <c r="C16" s="253"/>
      <c r="D16" s="258"/>
      <c r="E16" s="224" t="s">
        <v>252</v>
      </c>
      <c r="F16" s="266"/>
      <c r="G16" s="253"/>
      <c r="H16" s="256"/>
      <c r="I16" s="272"/>
      <c r="J16" s="269"/>
    </row>
    <row r="17" spans="1:10">
      <c r="A17" s="38"/>
      <c r="B17" s="253"/>
      <c r="C17" s="254"/>
      <c r="D17" s="248"/>
      <c r="E17" s="221" t="s">
        <v>151</v>
      </c>
      <c r="F17" s="267"/>
      <c r="G17" s="254"/>
      <c r="H17" s="257"/>
      <c r="I17" s="273"/>
      <c r="J17" s="270"/>
    </row>
    <row r="18" spans="1:10" ht="166.5" customHeight="1">
      <c r="A18" s="38"/>
      <c r="B18" s="253"/>
      <c r="C18" s="252">
        <v>3</v>
      </c>
      <c r="D18" s="246" t="s">
        <v>241</v>
      </c>
      <c r="E18" s="223" t="s">
        <v>243</v>
      </c>
      <c r="F18" s="265" t="s">
        <v>244</v>
      </c>
      <c r="G18" s="252">
        <v>23</v>
      </c>
      <c r="H18" s="255">
        <v>5882.68</v>
      </c>
      <c r="I18" s="271">
        <f>H18*G18</f>
        <v>135301.64000000001</v>
      </c>
      <c r="J18" s="268">
        <f>I18*24</f>
        <v>3247239.3600000003</v>
      </c>
    </row>
    <row r="19" spans="1:10">
      <c r="A19" s="38"/>
      <c r="B19" s="253"/>
      <c r="C19" s="253"/>
      <c r="D19" s="258"/>
      <c r="E19" s="224" t="s">
        <v>252</v>
      </c>
      <c r="F19" s="266"/>
      <c r="G19" s="253"/>
      <c r="H19" s="256"/>
      <c r="I19" s="272"/>
      <c r="J19" s="269"/>
    </row>
    <row r="20" spans="1:10">
      <c r="A20" s="38"/>
      <c r="B20" s="254"/>
      <c r="C20" s="254"/>
      <c r="D20" s="248"/>
      <c r="E20" s="221" t="s">
        <v>151</v>
      </c>
      <c r="F20" s="267"/>
      <c r="G20" s="254"/>
      <c r="H20" s="257"/>
      <c r="I20" s="273"/>
      <c r="J20" s="270"/>
    </row>
    <row r="21" spans="1:10" ht="43.5" customHeight="1">
      <c r="A21" s="38"/>
      <c r="B21" s="250" t="s">
        <v>246</v>
      </c>
      <c r="C21" s="250"/>
      <c r="D21" s="250"/>
      <c r="E21" s="251"/>
      <c r="F21" s="250"/>
      <c r="G21" s="250"/>
      <c r="H21" s="250"/>
      <c r="I21" s="250"/>
      <c r="J21" s="218">
        <f>SUM(J12:J18)</f>
        <v>17373926.399999999</v>
      </c>
    </row>
    <row r="22" spans="1:10" ht="20.25" customHeight="1">
      <c r="A22" s="38"/>
      <c r="B22" s="38" t="s">
        <v>253</v>
      </c>
      <c r="C22" s="38"/>
      <c r="D22" s="38"/>
      <c r="E22" s="38"/>
      <c r="F22" s="80"/>
      <c r="G22" s="2" t="s">
        <v>247</v>
      </c>
      <c r="H22" s="38"/>
      <c r="I22" s="38"/>
      <c r="J22" s="38"/>
    </row>
    <row r="23" spans="1:10" ht="20.25" customHeight="1">
      <c r="A23" s="38"/>
      <c r="B23" s="2"/>
      <c r="C23" s="38"/>
      <c r="D23" s="38"/>
      <c r="E23" s="38"/>
      <c r="F23" s="80"/>
      <c r="G23" s="2" t="s">
        <v>248</v>
      </c>
      <c r="H23" s="38"/>
      <c r="I23" s="38"/>
      <c r="J23" s="38"/>
    </row>
    <row r="24" spans="1:10" ht="20.25" customHeight="1">
      <c r="A24" s="38"/>
      <c r="B24" s="2"/>
      <c r="C24" s="38"/>
      <c r="D24" s="38"/>
      <c r="E24" s="38"/>
      <c r="F24" s="80"/>
      <c r="G24" s="2" t="s">
        <v>249</v>
      </c>
      <c r="H24" s="38"/>
      <c r="I24" s="38"/>
      <c r="J24" s="38"/>
    </row>
    <row r="25" spans="1:10" ht="20.25" customHeight="1">
      <c r="A25" s="38"/>
      <c r="B25" s="2"/>
      <c r="C25" s="38"/>
      <c r="D25" s="38"/>
      <c r="E25" s="38"/>
      <c r="F25" s="80"/>
      <c r="G25" s="2" t="s">
        <v>250</v>
      </c>
      <c r="H25" s="38"/>
      <c r="I25" s="38"/>
      <c r="J25" s="38"/>
    </row>
    <row r="26" spans="1:10" ht="20.25" customHeight="1">
      <c r="A26" s="38"/>
      <c r="B26" s="239" t="s">
        <v>182</v>
      </c>
      <c r="C26" s="239"/>
      <c r="D26" s="239"/>
      <c r="E26" s="239"/>
      <c r="F26" s="239"/>
      <c r="G26" s="38"/>
      <c r="H26" s="38"/>
      <c r="I26" s="38"/>
      <c r="J26" s="38"/>
    </row>
    <row r="27" spans="1:10" ht="20.25" customHeight="1">
      <c r="A27" s="38"/>
      <c r="B27" s="213" t="s">
        <v>189</v>
      </c>
      <c r="C27" s="213"/>
      <c r="G27" s="2" t="s">
        <v>254</v>
      </c>
      <c r="H27" s="38"/>
      <c r="I27" s="38"/>
      <c r="J27" s="38"/>
    </row>
    <row r="28" spans="1:10" ht="20.25" customHeight="1">
      <c r="A28" s="38"/>
      <c r="B28" s="213" t="s">
        <v>184</v>
      </c>
      <c r="C28" s="213"/>
      <c r="G28" s="38"/>
      <c r="H28" s="38"/>
      <c r="I28" s="38"/>
      <c r="J28" s="38"/>
    </row>
    <row r="29" spans="1:10" ht="50.25" customHeight="1">
      <c r="A29" s="38"/>
      <c r="B29" s="213" t="s">
        <v>185</v>
      </c>
      <c r="C29" s="213"/>
      <c r="G29" s="38"/>
      <c r="H29" s="38"/>
      <c r="I29" s="38"/>
      <c r="J29" s="38"/>
    </row>
    <row r="30" spans="1:10" ht="20.25" customHeight="1">
      <c r="A30" s="38"/>
      <c r="G30" s="38"/>
      <c r="H30" s="38"/>
      <c r="I30" s="38"/>
      <c r="J30" s="38"/>
    </row>
    <row r="31" spans="1:10" ht="20.25" customHeight="1">
      <c r="A31" s="38"/>
      <c r="G31" s="38"/>
      <c r="H31" s="38"/>
      <c r="I31" s="38"/>
      <c r="J31" s="38"/>
    </row>
    <row r="32" spans="1:10" ht="20.25" customHeight="1">
      <c r="A32" s="38"/>
      <c r="G32" s="38"/>
      <c r="H32" s="38"/>
      <c r="I32" s="38"/>
      <c r="J32" s="38"/>
    </row>
    <row r="33" spans="1:10" ht="20.25" customHeight="1">
      <c r="A33" s="38"/>
      <c r="G33" s="38"/>
      <c r="H33" s="38"/>
      <c r="I33" s="38"/>
      <c r="J33" s="38"/>
    </row>
    <row r="34" spans="1:10" ht="20.25" customHeight="1">
      <c r="A34" s="38"/>
      <c r="B34" s="38"/>
      <c r="C34" s="38"/>
      <c r="D34" s="38"/>
      <c r="E34" s="38"/>
      <c r="F34" s="80"/>
      <c r="G34" s="38"/>
      <c r="H34" s="38"/>
      <c r="I34" s="38"/>
      <c r="J34" s="38"/>
    </row>
    <row r="35" spans="1:10" ht="20.25" customHeight="1">
      <c r="A35" s="38"/>
      <c r="B35" s="38"/>
      <c r="C35" s="38"/>
      <c r="D35" s="38"/>
      <c r="E35" s="38"/>
      <c r="F35" s="80"/>
      <c r="G35" s="38"/>
      <c r="H35" s="38"/>
      <c r="I35" s="38"/>
      <c r="J35" s="38"/>
    </row>
    <row r="36" spans="1:10" ht="20.25" customHeight="1">
      <c r="A36" s="38"/>
      <c r="B36" s="38"/>
      <c r="C36" s="38"/>
      <c r="D36" s="38"/>
      <c r="E36" s="38"/>
      <c r="F36" s="80"/>
      <c r="G36" s="38"/>
      <c r="H36" s="38"/>
      <c r="I36" s="38"/>
      <c r="J36" s="38"/>
    </row>
    <row r="37" spans="1:10" ht="20.25" customHeight="1">
      <c r="A37" s="38"/>
      <c r="B37" s="38"/>
      <c r="C37" s="38"/>
      <c r="D37" s="38"/>
      <c r="E37" s="38"/>
      <c r="F37" s="80"/>
      <c r="G37" s="38"/>
      <c r="H37" s="38"/>
      <c r="I37" s="38"/>
      <c r="J37" s="38"/>
    </row>
    <row r="38" spans="1:10" ht="20.25" customHeight="1">
      <c r="A38" s="38"/>
      <c r="B38" s="38"/>
      <c r="C38" s="38"/>
      <c r="D38" s="38"/>
      <c r="E38" s="38"/>
      <c r="F38" s="80"/>
      <c r="G38" s="38"/>
      <c r="H38" s="38"/>
      <c r="I38" s="38"/>
      <c r="J38" s="38"/>
    </row>
    <row r="39" spans="1:10" ht="20.25" customHeight="1">
      <c r="A39" s="38"/>
      <c r="B39" s="38"/>
      <c r="C39" s="38"/>
      <c r="D39" s="38"/>
      <c r="E39" s="38"/>
      <c r="F39" s="80"/>
      <c r="G39" s="38"/>
      <c r="H39" s="38"/>
      <c r="I39" s="38"/>
      <c r="J39" s="38"/>
    </row>
    <row r="40" spans="1:10" ht="20.25" customHeight="1">
      <c r="A40" s="38"/>
      <c r="B40" s="38"/>
      <c r="C40" s="38"/>
      <c r="D40" s="38"/>
      <c r="E40" s="38"/>
      <c r="F40" s="80"/>
      <c r="G40" s="38"/>
      <c r="H40" s="38"/>
      <c r="I40" s="38"/>
      <c r="J40" s="38"/>
    </row>
    <row r="41" spans="1:10" ht="20.25" customHeight="1">
      <c r="A41" s="38"/>
      <c r="B41" s="38"/>
      <c r="C41" s="38"/>
      <c r="D41" s="38"/>
      <c r="E41" s="38"/>
      <c r="F41" s="80"/>
      <c r="G41" s="38"/>
      <c r="H41" s="38"/>
      <c r="I41" s="38"/>
      <c r="J41" s="38"/>
    </row>
    <row r="42" spans="1:10" ht="20.25" customHeight="1">
      <c r="A42" s="38"/>
      <c r="B42" s="38"/>
      <c r="C42" s="38"/>
      <c r="D42" s="38"/>
      <c r="E42" s="38"/>
      <c r="F42" s="80"/>
      <c r="G42" s="38"/>
      <c r="H42" s="38"/>
      <c r="I42" s="38"/>
      <c r="J42" s="38"/>
    </row>
    <row r="43" spans="1:10" ht="20.25" customHeight="1">
      <c r="A43" s="38"/>
      <c r="B43" s="38"/>
      <c r="C43" s="38"/>
      <c r="D43" s="38"/>
      <c r="E43" s="38"/>
      <c r="F43" s="80"/>
      <c r="G43" s="38"/>
      <c r="H43" s="38"/>
      <c r="I43" s="38"/>
      <c r="J43" s="38"/>
    </row>
    <row r="44" spans="1:10" ht="20.25" customHeight="1">
      <c r="A44" s="38"/>
      <c r="B44" s="38"/>
      <c r="C44" s="38"/>
      <c r="D44" s="38"/>
      <c r="E44" s="38"/>
      <c r="F44" s="80"/>
      <c r="G44" s="38"/>
      <c r="H44" s="38"/>
      <c r="I44" s="38"/>
      <c r="J44" s="38"/>
    </row>
    <row r="45" spans="1:10" ht="20.25" customHeight="1">
      <c r="A45" s="38"/>
      <c r="B45" s="38"/>
      <c r="C45" s="38"/>
      <c r="D45" s="38"/>
      <c r="E45" s="38"/>
      <c r="F45" s="80"/>
      <c r="G45" s="38"/>
      <c r="H45" s="38"/>
      <c r="I45" s="38"/>
      <c r="J45" s="38"/>
    </row>
    <row r="46" spans="1:10" ht="20.25" customHeight="1">
      <c r="A46" s="38"/>
      <c r="B46" s="38"/>
      <c r="C46" s="38"/>
      <c r="D46" s="38"/>
      <c r="E46" s="38"/>
      <c r="F46" s="80"/>
      <c r="G46" s="38"/>
      <c r="H46" s="38"/>
      <c r="I46" s="38"/>
      <c r="J46" s="38"/>
    </row>
    <row r="47" spans="1:10" ht="20.25" customHeight="1">
      <c r="A47" s="38"/>
      <c r="B47" s="38"/>
      <c r="C47" s="38"/>
      <c r="D47" s="38"/>
      <c r="E47" s="38"/>
      <c r="F47" s="80"/>
      <c r="G47" s="38"/>
      <c r="H47" s="38"/>
      <c r="I47" s="38"/>
      <c r="J47" s="38"/>
    </row>
    <row r="48" spans="1:10" ht="20.25" customHeight="1">
      <c r="A48" s="38"/>
      <c r="B48" s="38"/>
      <c r="C48" s="38"/>
      <c r="D48" s="38"/>
      <c r="E48" s="38"/>
      <c r="F48" s="80"/>
      <c r="G48" s="38"/>
      <c r="H48" s="38"/>
      <c r="I48" s="38"/>
      <c r="J48" s="38"/>
    </row>
    <row r="49" spans="1:10" ht="20.25" customHeight="1">
      <c r="A49" s="38"/>
      <c r="B49" s="38"/>
      <c r="C49" s="38"/>
      <c r="D49" s="38"/>
      <c r="E49" s="38"/>
      <c r="F49" s="80"/>
      <c r="G49" s="38"/>
      <c r="H49" s="38"/>
      <c r="I49" s="38"/>
      <c r="J49" s="38"/>
    </row>
    <row r="50" spans="1:10" ht="20.25" customHeight="1">
      <c r="A50" s="38"/>
      <c r="B50" s="38"/>
      <c r="C50" s="38"/>
      <c r="D50" s="38"/>
      <c r="E50" s="38"/>
      <c r="F50" s="80"/>
      <c r="G50" s="38"/>
      <c r="H50" s="38"/>
      <c r="I50" s="38"/>
      <c r="J50" s="38"/>
    </row>
    <row r="51" spans="1:10" ht="20.25" customHeight="1">
      <c r="A51" s="38"/>
      <c r="B51" s="38"/>
      <c r="C51" s="38"/>
      <c r="D51" s="38"/>
      <c r="E51" s="38"/>
      <c r="F51" s="80"/>
      <c r="G51" s="38"/>
      <c r="H51" s="38"/>
      <c r="I51" s="38"/>
      <c r="J51" s="38"/>
    </row>
    <row r="52" spans="1:10" ht="20.25" customHeight="1">
      <c r="A52" s="38"/>
      <c r="B52" s="38"/>
      <c r="C52" s="38"/>
      <c r="D52" s="38"/>
      <c r="E52" s="38"/>
      <c r="F52" s="80"/>
      <c r="G52" s="38"/>
      <c r="H52" s="38"/>
      <c r="I52" s="38"/>
      <c r="J52" s="38"/>
    </row>
    <row r="53" spans="1:10" ht="20.25" customHeight="1">
      <c r="A53" s="38"/>
      <c r="B53" s="38"/>
      <c r="C53" s="38"/>
      <c r="D53" s="38"/>
      <c r="E53" s="38"/>
      <c r="F53" s="80"/>
      <c r="G53" s="38"/>
      <c r="H53" s="38"/>
      <c r="I53" s="38"/>
      <c r="J53" s="38"/>
    </row>
    <row r="54" spans="1:10" ht="20.25" customHeight="1">
      <c r="A54" s="38"/>
      <c r="B54" s="38"/>
      <c r="C54" s="38"/>
      <c r="D54" s="38"/>
      <c r="E54" s="38"/>
      <c r="F54" s="80"/>
      <c r="G54" s="38"/>
      <c r="H54" s="38"/>
      <c r="I54" s="38"/>
      <c r="J54" s="38"/>
    </row>
    <row r="55" spans="1:10" ht="20.25" customHeight="1">
      <c r="A55" s="38"/>
      <c r="B55" s="38"/>
      <c r="C55" s="38"/>
      <c r="D55" s="38"/>
      <c r="E55" s="38"/>
      <c r="F55" s="80"/>
      <c r="G55" s="38"/>
      <c r="H55" s="38"/>
      <c r="I55" s="38"/>
      <c r="J55" s="38"/>
    </row>
    <row r="56" spans="1:10" ht="20.25" customHeight="1">
      <c r="A56" s="38"/>
      <c r="B56" s="38"/>
      <c r="C56" s="38"/>
      <c r="D56" s="38"/>
      <c r="E56" s="38"/>
      <c r="F56" s="80"/>
      <c r="G56" s="38"/>
      <c r="H56" s="38"/>
      <c r="I56" s="38"/>
      <c r="J56" s="38"/>
    </row>
    <row r="57" spans="1:10" ht="20.25" customHeight="1">
      <c r="A57" s="38"/>
      <c r="B57" s="38"/>
      <c r="C57" s="38"/>
      <c r="D57" s="38"/>
      <c r="E57" s="38"/>
      <c r="F57" s="80"/>
      <c r="G57" s="38"/>
      <c r="H57" s="38"/>
      <c r="I57" s="38"/>
      <c r="J57" s="38"/>
    </row>
    <row r="58" spans="1:10" ht="20.25" customHeight="1">
      <c r="A58" s="38"/>
      <c r="B58" s="38"/>
      <c r="C58" s="38"/>
      <c r="D58" s="38"/>
      <c r="E58" s="38"/>
      <c r="F58" s="80"/>
      <c r="G58" s="38"/>
      <c r="H58" s="38"/>
      <c r="I58" s="38"/>
      <c r="J58" s="38"/>
    </row>
    <row r="59" spans="1:10" ht="20.25" customHeight="1">
      <c r="A59" s="38"/>
      <c r="B59" s="38"/>
      <c r="C59" s="38"/>
      <c r="D59" s="38"/>
      <c r="E59" s="38"/>
      <c r="F59" s="80"/>
      <c r="G59" s="38"/>
      <c r="H59" s="38"/>
      <c r="I59" s="38"/>
      <c r="J59" s="38"/>
    </row>
    <row r="60" spans="1:10" ht="20.25" customHeight="1">
      <c r="A60" s="38"/>
      <c r="B60" s="38"/>
      <c r="C60" s="38"/>
      <c r="D60" s="38"/>
      <c r="E60" s="38"/>
      <c r="F60" s="80"/>
      <c r="G60" s="38"/>
      <c r="H60" s="38"/>
      <c r="I60" s="38"/>
      <c r="J60" s="38"/>
    </row>
    <row r="61" spans="1:10" ht="20.25" customHeight="1">
      <c r="A61" s="38"/>
      <c r="B61" s="38"/>
      <c r="C61" s="38"/>
      <c r="D61" s="38"/>
      <c r="E61" s="38"/>
      <c r="F61" s="80"/>
      <c r="G61" s="38"/>
      <c r="H61" s="38"/>
      <c r="I61" s="38"/>
      <c r="J61" s="38"/>
    </row>
    <row r="62" spans="1:10" ht="20.25" customHeight="1">
      <c r="A62" s="38"/>
      <c r="B62" s="38"/>
      <c r="C62" s="38"/>
      <c r="D62" s="38"/>
      <c r="E62" s="38"/>
      <c r="F62" s="80"/>
      <c r="G62" s="38"/>
      <c r="H62" s="38"/>
      <c r="I62" s="38"/>
      <c r="J62" s="38"/>
    </row>
    <row r="63" spans="1:10" ht="20.25" customHeight="1">
      <c r="A63" s="38"/>
      <c r="B63" s="38"/>
      <c r="C63" s="38"/>
      <c r="D63" s="38"/>
      <c r="E63" s="38"/>
      <c r="F63" s="80"/>
      <c r="G63" s="38"/>
      <c r="H63" s="38"/>
      <c r="I63" s="38"/>
      <c r="J63" s="38"/>
    </row>
    <row r="64" spans="1:10" ht="20.25" customHeight="1">
      <c r="A64" s="38"/>
      <c r="B64" s="38"/>
      <c r="C64" s="38"/>
      <c r="D64" s="38"/>
      <c r="E64" s="38"/>
      <c r="F64" s="80"/>
      <c r="G64" s="38"/>
      <c r="H64" s="38"/>
      <c r="I64" s="38"/>
      <c r="J64" s="38"/>
    </row>
    <row r="65" spans="1:10" ht="20.25" customHeight="1">
      <c r="A65" s="38"/>
      <c r="B65" s="38"/>
      <c r="C65" s="38"/>
      <c r="D65" s="38"/>
      <c r="E65" s="38"/>
      <c r="F65" s="80"/>
      <c r="G65" s="38"/>
      <c r="H65" s="38"/>
      <c r="I65" s="38"/>
      <c r="J65" s="38"/>
    </row>
    <row r="66" spans="1:10" ht="20.25" customHeight="1">
      <c r="A66" s="38"/>
      <c r="B66" s="38"/>
      <c r="C66" s="38"/>
      <c r="D66" s="38"/>
      <c r="E66" s="38"/>
      <c r="F66" s="80"/>
      <c r="G66" s="38"/>
      <c r="H66" s="38"/>
      <c r="I66" s="38"/>
      <c r="J66" s="38"/>
    </row>
    <row r="67" spans="1:10" ht="20.25" customHeight="1">
      <c r="A67" s="38"/>
      <c r="B67" s="38"/>
      <c r="C67" s="38"/>
      <c r="D67" s="38"/>
      <c r="E67" s="38"/>
      <c r="F67" s="80"/>
      <c r="G67" s="38"/>
      <c r="H67" s="38"/>
      <c r="I67" s="38"/>
      <c r="J67" s="38"/>
    </row>
    <row r="68" spans="1:10" ht="20.25" customHeight="1">
      <c r="A68" s="38"/>
      <c r="B68" s="38"/>
      <c r="C68" s="38"/>
      <c r="D68" s="38"/>
      <c r="E68" s="38"/>
      <c r="F68" s="80"/>
      <c r="G68" s="38"/>
      <c r="H68" s="38"/>
      <c r="I68" s="38"/>
      <c r="J68" s="38"/>
    </row>
    <row r="69" spans="1:10" ht="20.25" customHeight="1">
      <c r="A69" s="38"/>
      <c r="B69" s="38"/>
      <c r="C69" s="38"/>
      <c r="D69" s="38"/>
      <c r="E69" s="38"/>
      <c r="F69" s="80"/>
      <c r="G69" s="38"/>
      <c r="H69" s="38"/>
      <c r="I69" s="38"/>
      <c r="J69" s="38"/>
    </row>
    <row r="70" spans="1:10" ht="20.25" customHeight="1">
      <c r="A70" s="38"/>
      <c r="B70" s="38"/>
      <c r="C70" s="38"/>
      <c r="D70" s="38"/>
      <c r="E70" s="38"/>
      <c r="F70" s="80"/>
      <c r="G70" s="38"/>
      <c r="H70" s="38"/>
      <c r="I70" s="38"/>
      <c r="J70" s="38"/>
    </row>
    <row r="71" spans="1:10" ht="20.25" customHeight="1">
      <c r="A71" s="38"/>
      <c r="B71" s="38"/>
      <c r="C71" s="38"/>
      <c r="D71" s="38"/>
      <c r="E71" s="38"/>
      <c r="F71" s="80"/>
      <c r="G71" s="38"/>
      <c r="H71" s="38"/>
      <c r="I71" s="38"/>
      <c r="J71" s="38"/>
    </row>
    <row r="72" spans="1:10" ht="20.25" customHeight="1">
      <c r="A72" s="38"/>
      <c r="B72" s="38"/>
      <c r="C72" s="38"/>
      <c r="D72" s="38"/>
      <c r="E72" s="38"/>
      <c r="F72" s="80"/>
      <c r="G72" s="38"/>
      <c r="H72" s="38"/>
      <c r="I72" s="38"/>
      <c r="J72" s="38"/>
    </row>
    <row r="73" spans="1:10" ht="20.25" customHeight="1">
      <c r="A73" s="38"/>
      <c r="B73" s="38"/>
      <c r="C73" s="38"/>
      <c r="D73" s="38"/>
      <c r="E73" s="38"/>
      <c r="F73" s="80"/>
      <c r="G73" s="38"/>
      <c r="H73" s="38"/>
      <c r="I73" s="38"/>
      <c r="J73" s="38"/>
    </row>
    <row r="74" spans="1:10" ht="20.25" customHeight="1">
      <c r="A74" s="38"/>
      <c r="B74" s="38"/>
      <c r="C74" s="38"/>
      <c r="D74" s="38"/>
      <c r="E74" s="38"/>
      <c r="F74" s="80"/>
      <c r="G74" s="38"/>
      <c r="H74" s="38"/>
      <c r="I74" s="38"/>
      <c r="J74" s="38"/>
    </row>
    <row r="75" spans="1:10" ht="20.25" customHeight="1">
      <c r="A75" s="38"/>
      <c r="B75" s="38"/>
      <c r="C75" s="38"/>
      <c r="D75" s="38"/>
      <c r="E75" s="38"/>
      <c r="F75" s="80"/>
      <c r="G75" s="38"/>
      <c r="H75" s="38"/>
      <c r="I75" s="38"/>
      <c r="J75" s="38"/>
    </row>
    <row r="76" spans="1:10" ht="20.25" customHeight="1">
      <c r="A76" s="38"/>
      <c r="B76" s="38"/>
      <c r="C76" s="38"/>
      <c r="D76" s="38"/>
      <c r="E76" s="38"/>
      <c r="F76" s="80"/>
      <c r="G76" s="38"/>
      <c r="H76" s="38"/>
      <c r="I76" s="38"/>
      <c r="J76" s="38"/>
    </row>
    <row r="77" spans="1:10" ht="20.25" customHeight="1">
      <c r="A77" s="38"/>
      <c r="B77" s="38"/>
      <c r="C77" s="38"/>
      <c r="D77" s="38"/>
      <c r="E77" s="38"/>
      <c r="F77" s="80"/>
      <c r="G77" s="38"/>
      <c r="H77" s="38"/>
      <c r="I77" s="38"/>
      <c r="J77" s="38"/>
    </row>
    <row r="78" spans="1:10" ht="20.25" customHeight="1">
      <c r="A78" s="38"/>
      <c r="B78" s="38"/>
      <c r="C78" s="38"/>
      <c r="D78" s="38"/>
      <c r="E78" s="38"/>
      <c r="F78" s="80"/>
      <c r="G78" s="38"/>
      <c r="H78" s="38"/>
      <c r="I78" s="38"/>
      <c r="J78" s="38"/>
    </row>
    <row r="79" spans="1:10" ht="20.25" customHeight="1">
      <c r="A79" s="38"/>
      <c r="B79" s="38"/>
      <c r="C79" s="38"/>
      <c r="D79" s="38"/>
      <c r="E79" s="38"/>
      <c r="F79" s="80"/>
      <c r="G79" s="38"/>
      <c r="H79" s="38"/>
      <c r="I79" s="38"/>
      <c r="J79" s="38"/>
    </row>
    <row r="80" spans="1:10" ht="20.25" customHeight="1">
      <c r="A80" s="38"/>
      <c r="B80" s="38"/>
      <c r="C80" s="38"/>
      <c r="D80" s="38"/>
      <c r="E80" s="38"/>
      <c r="F80" s="80"/>
      <c r="G80" s="38"/>
      <c r="H80" s="38"/>
      <c r="I80" s="38"/>
      <c r="J80" s="38"/>
    </row>
    <row r="81" spans="1:10" ht="20.25" customHeight="1">
      <c r="A81" s="38"/>
      <c r="B81" s="38"/>
      <c r="C81" s="38"/>
      <c r="D81" s="38"/>
      <c r="E81" s="38"/>
      <c r="F81" s="80"/>
      <c r="G81" s="38"/>
      <c r="H81" s="38"/>
      <c r="I81" s="38"/>
      <c r="J81" s="38"/>
    </row>
    <row r="82" spans="1:10" ht="20.25" customHeight="1">
      <c r="A82" s="38"/>
      <c r="B82" s="38"/>
      <c r="C82" s="38"/>
      <c r="D82" s="38"/>
      <c r="E82" s="38"/>
      <c r="F82" s="80"/>
      <c r="G82" s="38"/>
      <c r="H82" s="38"/>
      <c r="I82" s="38"/>
      <c r="J82" s="38"/>
    </row>
    <row r="83" spans="1:10" ht="20.25" customHeight="1">
      <c r="A83" s="38"/>
      <c r="B83" s="38"/>
      <c r="C83" s="38"/>
      <c r="D83" s="38"/>
      <c r="E83" s="38"/>
      <c r="F83" s="80"/>
      <c r="G83" s="38"/>
      <c r="H83" s="38"/>
      <c r="I83" s="38"/>
      <c r="J83" s="38"/>
    </row>
    <row r="84" spans="1:10" ht="20.25" customHeight="1">
      <c r="A84" s="38"/>
      <c r="B84" s="38"/>
      <c r="C84" s="38"/>
      <c r="D84" s="38"/>
      <c r="E84" s="38"/>
      <c r="F84" s="80"/>
      <c r="G84" s="38"/>
      <c r="H84" s="38"/>
      <c r="I84" s="38"/>
      <c r="J84" s="38"/>
    </row>
    <row r="85" spans="1:10" ht="20.25" customHeight="1">
      <c r="A85" s="38"/>
      <c r="B85" s="38"/>
      <c r="C85" s="38"/>
      <c r="D85" s="38"/>
      <c r="E85" s="38"/>
      <c r="F85" s="80"/>
      <c r="G85" s="38"/>
      <c r="H85" s="38"/>
      <c r="I85" s="38"/>
      <c r="J85" s="38"/>
    </row>
    <row r="86" spans="1:10" ht="20.25" customHeight="1">
      <c r="A86" s="38"/>
      <c r="B86" s="38"/>
      <c r="C86" s="38"/>
      <c r="D86" s="38"/>
      <c r="E86" s="38"/>
      <c r="F86" s="80"/>
      <c r="G86" s="38"/>
      <c r="H86" s="38"/>
      <c r="I86" s="38"/>
      <c r="J86" s="38"/>
    </row>
    <row r="87" spans="1:10" ht="20.25" customHeight="1">
      <c r="A87" s="38"/>
      <c r="B87" s="38"/>
      <c r="C87" s="38"/>
      <c r="D87" s="38"/>
      <c r="E87" s="38"/>
      <c r="F87" s="80"/>
      <c r="G87" s="38"/>
      <c r="H87" s="38"/>
      <c r="I87" s="38"/>
      <c r="J87" s="38"/>
    </row>
    <row r="88" spans="1:10" ht="20.25" customHeight="1">
      <c r="A88" s="38"/>
      <c r="B88" s="38"/>
      <c r="C88" s="38"/>
      <c r="D88" s="38"/>
      <c r="E88" s="38"/>
      <c r="F88" s="80"/>
      <c r="G88" s="38"/>
      <c r="H88" s="38"/>
      <c r="I88" s="38"/>
      <c r="J88" s="38"/>
    </row>
    <row r="89" spans="1:10" ht="20.25" customHeight="1">
      <c r="A89" s="38"/>
      <c r="B89" s="38"/>
      <c r="C89" s="38"/>
      <c r="D89" s="38"/>
      <c r="E89" s="38"/>
      <c r="F89" s="80"/>
      <c r="G89" s="38"/>
      <c r="H89" s="38"/>
      <c r="I89" s="38"/>
      <c r="J89" s="38"/>
    </row>
    <row r="90" spans="1:10" ht="20.25" customHeight="1">
      <c r="A90" s="38"/>
      <c r="B90" s="38"/>
      <c r="C90" s="38"/>
      <c r="D90" s="38"/>
      <c r="E90" s="38"/>
      <c r="F90" s="80"/>
      <c r="G90" s="38"/>
      <c r="H90" s="38"/>
      <c r="I90" s="38"/>
      <c r="J90" s="38"/>
    </row>
    <row r="91" spans="1:10" ht="20.25" customHeight="1">
      <c r="A91" s="38"/>
      <c r="B91" s="38"/>
      <c r="C91" s="38"/>
      <c r="D91" s="38"/>
      <c r="E91" s="38"/>
      <c r="F91" s="80"/>
      <c r="G91" s="38"/>
      <c r="H91" s="38"/>
      <c r="I91" s="38"/>
      <c r="J91" s="38"/>
    </row>
    <row r="92" spans="1:10" ht="20.25" customHeight="1">
      <c r="A92" s="38"/>
      <c r="B92" s="38"/>
      <c r="C92" s="38"/>
      <c r="D92" s="38"/>
      <c r="E92" s="38"/>
      <c r="F92" s="80"/>
      <c r="G92" s="38"/>
      <c r="H92" s="38"/>
      <c r="I92" s="38"/>
      <c r="J92" s="38"/>
    </row>
    <row r="93" spans="1:10" ht="20.25" customHeight="1">
      <c r="A93" s="38"/>
      <c r="B93" s="38"/>
      <c r="C93" s="38"/>
      <c r="D93" s="38"/>
      <c r="E93" s="38"/>
      <c r="F93" s="80"/>
      <c r="G93" s="38"/>
      <c r="H93" s="38"/>
      <c r="I93" s="38"/>
      <c r="J93" s="38"/>
    </row>
    <row r="94" spans="1:10" ht="20.25" customHeight="1">
      <c r="A94" s="38"/>
      <c r="B94" s="38"/>
      <c r="C94" s="38"/>
      <c r="D94" s="38"/>
      <c r="E94" s="38"/>
      <c r="F94" s="80"/>
      <c r="G94" s="38"/>
      <c r="H94" s="38"/>
      <c r="I94" s="38"/>
      <c r="J94" s="38"/>
    </row>
    <row r="95" spans="1:10" ht="20.25" customHeight="1">
      <c r="A95" s="38"/>
      <c r="B95" s="38"/>
      <c r="C95" s="38"/>
      <c r="D95" s="38"/>
      <c r="E95" s="38"/>
      <c r="F95" s="80"/>
      <c r="G95" s="38"/>
      <c r="H95" s="38"/>
      <c r="I95" s="38"/>
      <c r="J95" s="38"/>
    </row>
    <row r="96" spans="1:10" ht="20.25" customHeight="1">
      <c r="A96" s="38"/>
      <c r="B96" s="38"/>
      <c r="C96" s="38"/>
      <c r="D96" s="38"/>
      <c r="E96" s="38"/>
      <c r="F96" s="80"/>
      <c r="G96" s="38"/>
      <c r="H96" s="38"/>
      <c r="I96" s="38"/>
      <c r="J96" s="38"/>
    </row>
    <row r="97" spans="1:10" ht="20.25" customHeight="1">
      <c r="A97" s="38"/>
      <c r="B97" s="38"/>
      <c r="C97" s="38"/>
      <c r="D97" s="38"/>
      <c r="E97" s="38"/>
      <c r="F97" s="80"/>
      <c r="G97" s="38"/>
      <c r="H97" s="38"/>
      <c r="I97" s="38"/>
      <c r="J97" s="38"/>
    </row>
    <row r="98" spans="1:10" ht="20.25" customHeight="1">
      <c r="A98" s="38"/>
      <c r="B98" s="38"/>
      <c r="C98" s="38"/>
      <c r="D98" s="38"/>
      <c r="E98" s="38"/>
      <c r="F98" s="80"/>
      <c r="G98" s="38"/>
      <c r="H98" s="38"/>
      <c r="I98" s="38"/>
      <c r="J98" s="38"/>
    </row>
    <row r="99" spans="1:10" ht="20.25" customHeight="1">
      <c r="A99" s="38"/>
      <c r="B99" s="38"/>
      <c r="C99" s="38"/>
      <c r="D99" s="38"/>
      <c r="E99" s="38"/>
      <c r="F99" s="80"/>
      <c r="G99" s="38"/>
      <c r="H99" s="38"/>
      <c r="I99" s="38"/>
      <c r="J99" s="38"/>
    </row>
    <row r="100" spans="1:10" ht="20.25" customHeight="1">
      <c r="A100" s="38"/>
      <c r="B100" s="38"/>
      <c r="C100" s="38"/>
      <c r="D100" s="38"/>
      <c r="E100" s="38"/>
      <c r="F100" s="80"/>
      <c r="G100" s="38"/>
      <c r="H100" s="38"/>
      <c r="I100" s="38"/>
      <c r="J100" s="38"/>
    </row>
    <row r="101" spans="1:10" ht="20.25" customHeight="1">
      <c r="A101" s="38"/>
      <c r="B101" s="38"/>
      <c r="C101" s="38"/>
      <c r="D101" s="38"/>
      <c r="E101" s="38"/>
      <c r="F101" s="80"/>
      <c r="G101" s="38"/>
      <c r="H101" s="38"/>
      <c r="I101" s="38"/>
      <c r="J101" s="38"/>
    </row>
    <row r="102" spans="1:10" ht="20.25" customHeight="1">
      <c r="A102" s="38"/>
      <c r="B102" s="38"/>
      <c r="C102" s="38"/>
      <c r="D102" s="38"/>
      <c r="E102" s="38"/>
      <c r="F102" s="80"/>
      <c r="G102" s="38"/>
      <c r="H102" s="38"/>
      <c r="I102" s="38"/>
      <c r="J102" s="38"/>
    </row>
    <row r="103" spans="1:10" ht="20.25" customHeight="1">
      <c r="A103" s="38"/>
      <c r="B103" s="38"/>
      <c r="C103" s="38"/>
      <c r="D103" s="38"/>
      <c r="E103" s="38"/>
      <c r="F103" s="80"/>
      <c r="G103" s="38"/>
      <c r="H103" s="38"/>
      <c r="I103" s="38"/>
      <c r="J103" s="38"/>
    </row>
    <row r="104" spans="1:10" ht="20.25" customHeight="1">
      <c r="A104" s="38"/>
      <c r="B104" s="38"/>
      <c r="C104" s="38"/>
      <c r="D104" s="38"/>
      <c r="E104" s="38"/>
      <c r="F104" s="80"/>
      <c r="G104" s="38"/>
      <c r="H104" s="38"/>
      <c r="I104" s="38"/>
      <c r="J104" s="38"/>
    </row>
    <row r="105" spans="1:10" ht="20.25" customHeight="1">
      <c r="A105" s="38"/>
      <c r="B105" s="38"/>
      <c r="C105" s="38"/>
      <c r="D105" s="38"/>
      <c r="E105" s="38"/>
      <c r="F105" s="80"/>
      <c r="G105" s="38"/>
      <c r="H105" s="38"/>
      <c r="I105" s="38"/>
      <c r="J105" s="38"/>
    </row>
    <row r="106" spans="1:10" ht="20.25" customHeight="1">
      <c r="A106" s="38"/>
      <c r="B106" s="38"/>
      <c r="C106" s="38"/>
      <c r="D106" s="38"/>
      <c r="E106" s="38"/>
      <c r="F106" s="80"/>
      <c r="G106" s="38"/>
      <c r="H106" s="38"/>
      <c r="I106" s="38"/>
      <c r="J106" s="38"/>
    </row>
    <row r="107" spans="1:10" ht="20.25" customHeight="1">
      <c r="A107" s="38"/>
      <c r="B107" s="38"/>
      <c r="C107" s="38"/>
      <c r="D107" s="38"/>
      <c r="E107" s="38"/>
      <c r="F107" s="80"/>
      <c r="G107" s="38"/>
      <c r="H107" s="38"/>
      <c r="I107" s="38"/>
      <c r="J107" s="38"/>
    </row>
    <row r="108" spans="1:10" ht="20.25" customHeight="1">
      <c r="A108" s="38"/>
      <c r="B108" s="38"/>
      <c r="C108" s="38"/>
      <c r="D108" s="38"/>
      <c r="E108" s="38"/>
      <c r="F108" s="80"/>
      <c r="G108" s="38"/>
      <c r="H108" s="38"/>
      <c r="I108" s="38"/>
      <c r="J108" s="38"/>
    </row>
    <row r="109" spans="1:10" ht="20.25" customHeight="1">
      <c r="A109" s="38"/>
      <c r="B109" s="38"/>
      <c r="C109" s="38"/>
      <c r="D109" s="38"/>
      <c r="E109" s="38"/>
      <c r="F109" s="80"/>
      <c r="G109" s="38"/>
      <c r="H109" s="38"/>
      <c r="I109" s="38"/>
      <c r="J109" s="38"/>
    </row>
    <row r="110" spans="1:10" ht="20.25" customHeight="1">
      <c r="A110" s="38"/>
      <c r="B110" s="38"/>
      <c r="C110" s="38"/>
      <c r="D110" s="38"/>
      <c r="E110" s="38"/>
      <c r="F110" s="80"/>
      <c r="G110" s="38"/>
      <c r="H110" s="38"/>
      <c r="I110" s="38"/>
      <c r="J110" s="38"/>
    </row>
    <row r="111" spans="1:10" ht="20.25" customHeight="1">
      <c r="A111" s="38"/>
      <c r="B111" s="38"/>
      <c r="C111" s="38"/>
      <c r="D111" s="38"/>
      <c r="E111" s="38"/>
      <c r="F111" s="80"/>
      <c r="G111" s="38"/>
      <c r="H111" s="38"/>
      <c r="I111" s="38"/>
      <c r="J111" s="38"/>
    </row>
    <row r="112" spans="1:10" ht="20.25" customHeight="1">
      <c r="A112" s="38"/>
      <c r="B112" s="38"/>
      <c r="C112" s="38"/>
      <c r="D112" s="38"/>
      <c r="E112" s="38"/>
      <c r="F112" s="80"/>
      <c r="G112" s="38"/>
      <c r="H112" s="38"/>
      <c r="I112" s="38"/>
      <c r="J112" s="38"/>
    </row>
    <row r="113" spans="1:10" ht="20.25" customHeight="1">
      <c r="A113" s="38"/>
      <c r="B113" s="38"/>
      <c r="C113" s="38"/>
      <c r="D113" s="38"/>
      <c r="E113" s="38"/>
      <c r="F113" s="80"/>
      <c r="G113" s="38"/>
      <c r="H113" s="38"/>
      <c r="I113" s="38"/>
      <c r="J113" s="38"/>
    </row>
    <row r="114" spans="1:10" ht="20.25" customHeight="1">
      <c r="A114" s="38"/>
      <c r="B114" s="38"/>
      <c r="C114" s="38"/>
      <c r="D114" s="38"/>
      <c r="E114" s="38"/>
      <c r="F114" s="80"/>
      <c r="G114" s="38"/>
      <c r="H114" s="38"/>
      <c r="I114" s="38"/>
      <c r="J114" s="38"/>
    </row>
    <row r="115" spans="1:10" ht="20.25" customHeight="1">
      <c r="A115" s="38"/>
      <c r="B115" s="38"/>
      <c r="C115" s="38"/>
      <c r="D115" s="38"/>
      <c r="E115" s="38"/>
      <c r="F115" s="80"/>
      <c r="G115" s="38"/>
      <c r="H115" s="38"/>
      <c r="I115" s="38"/>
      <c r="J115" s="38"/>
    </row>
    <row r="116" spans="1:10" ht="20.25" customHeight="1">
      <c r="A116" s="38"/>
      <c r="B116" s="38"/>
      <c r="C116" s="38"/>
      <c r="D116" s="38"/>
      <c r="E116" s="38"/>
      <c r="F116" s="80"/>
      <c r="G116" s="38"/>
      <c r="H116" s="38"/>
      <c r="I116" s="38"/>
      <c r="J116" s="38"/>
    </row>
    <row r="117" spans="1:10" ht="20.25" customHeight="1">
      <c r="A117" s="38"/>
      <c r="B117" s="38"/>
      <c r="C117" s="38"/>
      <c r="D117" s="38"/>
      <c r="E117" s="38"/>
      <c r="F117" s="80"/>
      <c r="G117" s="38"/>
      <c r="H117" s="38"/>
      <c r="I117" s="38"/>
      <c r="J117" s="38"/>
    </row>
    <row r="118" spans="1:10" ht="20.25" customHeight="1">
      <c r="A118" s="38"/>
      <c r="B118" s="38"/>
      <c r="C118" s="38"/>
      <c r="D118" s="38"/>
      <c r="E118" s="38"/>
      <c r="F118" s="80"/>
      <c r="G118" s="38"/>
      <c r="H118" s="38"/>
      <c r="I118" s="38"/>
      <c r="J118" s="38"/>
    </row>
    <row r="119" spans="1:10" ht="20.25" customHeight="1">
      <c r="A119" s="38"/>
      <c r="B119" s="38"/>
      <c r="C119" s="38"/>
      <c r="D119" s="38"/>
      <c r="E119" s="38"/>
      <c r="F119" s="80"/>
      <c r="G119" s="38"/>
      <c r="H119" s="38"/>
      <c r="I119" s="38"/>
      <c r="J119" s="38"/>
    </row>
    <row r="120" spans="1:10" ht="20.25" customHeight="1">
      <c r="A120" s="38"/>
      <c r="B120" s="38"/>
      <c r="C120" s="38"/>
      <c r="D120" s="38"/>
      <c r="E120" s="38"/>
      <c r="F120" s="80"/>
      <c r="G120" s="38"/>
      <c r="H120" s="38"/>
      <c r="I120" s="38"/>
      <c r="J120" s="38"/>
    </row>
    <row r="121" spans="1:10" ht="20.25" customHeight="1">
      <c r="A121" s="38"/>
      <c r="B121" s="38"/>
      <c r="C121" s="38"/>
      <c r="D121" s="38"/>
      <c r="E121" s="38"/>
      <c r="F121" s="80"/>
      <c r="G121" s="38"/>
      <c r="H121" s="38"/>
      <c r="I121" s="38"/>
      <c r="J121" s="38"/>
    </row>
    <row r="122" spans="1:10" ht="20.25" customHeight="1">
      <c r="A122" s="38"/>
      <c r="B122" s="38"/>
      <c r="C122" s="38"/>
      <c r="D122" s="38"/>
      <c r="E122" s="38"/>
      <c r="F122" s="80"/>
      <c r="G122" s="38"/>
      <c r="H122" s="38"/>
      <c r="I122" s="38"/>
      <c r="J122" s="38"/>
    </row>
    <row r="123" spans="1:10" ht="20.25" customHeight="1">
      <c r="A123" s="38"/>
      <c r="B123" s="38"/>
      <c r="C123" s="38"/>
      <c r="D123" s="38"/>
      <c r="E123" s="38"/>
      <c r="F123" s="80"/>
      <c r="G123" s="38"/>
      <c r="H123" s="38"/>
      <c r="I123" s="38"/>
      <c r="J123" s="38"/>
    </row>
    <row r="124" spans="1:10" ht="20.25" customHeight="1">
      <c r="A124" s="38"/>
      <c r="B124" s="38"/>
      <c r="C124" s="38"/>
      <c r="D124" s="38"/>
      <c r="E124" s="38"/>
      <c r="F124" s="80"/>
      <c r="G124" s="38"/>
      <c r="H124" s="38"/>
      <c r="I124" s="38"/>
      <c r="J124" s="38"/>
    </row>
    <row r="125" spans="1:10" ht="20.25" customHeight="1">
      <c r="A125" s="38"/>
      <c r="B125" s="38"/>
      <c r="C125" s="38"/>
      <c r="D125" s="38"/>
      <c r="E125" s="38"/>
      <c r="F125" s="80"/>
      <c r="G125" s="38"/>
      <c r="H125" s="38"/>
      <c r="I125" s="38"/>
      <c r="J125" s="38"/>
    </row>
    <row r="126" spans="1:10" ht="20.25" customHeight="1">
      <c r="A126" s="38"/>
      <c r="B126" s="38"/>
      <c r="C126" s="38"/>
      <c r="D126" s="38"/>
      <c r="E126" s="38"/>
      <c r="F126" s="80"/>
      <c r="G126" s="38"/>
      <c r="H126" s="38"/>
      <c r="I126" s="38"/>
      <c r="J126" s="38"/>
    </row>
    <row r="127" spans="1:10" ht="20.25" customHeight="1">
      <c r="A127" s="38"/>
      <c r="B127" s="38"/>
      <c r="C127" s="38"/>
      <c r="D127" s="38"/>
      <c r="E127" s="38"/>
      <c r="F127" s="80"/>
      <c r="G127" s="38"/>
      <c r="H127" s="38"/>
      <c r="I127" s="38"/>
      <c r="J127" s="38"/>
    </row>
    <row r="128" spans="1:10" ht="20.25" customHeight="1">
      <c r="A128" s="38"/>
      <c r="B128" s="38"/>
      <c r="C128" s="38"/>
      <c r="D128" s="38"/>
      <c r="E128" s="38"/>
      <c r="F128" s="80"/>
      <c r="G128" s="38"/>
      <c r="H128" s="38"/>
      <c r="I128" s="38"/>
      <c r="J128" s="38"/>
    </row>
    <row r="129" spans="1:10" ht="20.25" customHeight="1">
      <c r="A129" s="38"/>
      <c r="B129" s="38"/>
      <c r="C129" s="38"/>
      <c r="D129" s="38"/>
      <c r="E129" s="38"/>
      <c r="F129" s="80"/>
      <c r="G129" s="38"/>
      <c r="H129" s="38"/>
      <c r="I129" s="38"/>
      <c r="J129" s="38"/>
    </row>
    <row r="130" spans="1:10" ht="20.25" customHeight="1">
      <c r="A130" s="38"/>
      <c r="B130" s="38"/>
      <c r="C130" s="38"/>
      <c r="D130" s="38"/>
      <c r="E130" s="38"/>
      <c r="F130" s="80"/>
      <c r="G130" s="38"/>
      <c r="H130" s="38"/>
      <c r="I130" s="38"/>
      <c r="J130" s="38"/>
    </row>
    <row r="131" spans="1:10" ht="20.25" customHeight="1">
      <c r="A131" s="38"/>
      <c r="B131" s="38"/>
      <c r="C131" s="38"/>
      <c r="D131" s="38"/>
      <c r="E131" s="38"/>
      <c r="F131" s="80"/>
      <c r="G131" s="38"/>
      <c r="H131" s="38"/>
      <c r="I131" s="38"/>
      <c r="J131" s="38"/>
    </row>
    <row r="132" spans="1:10" ht="20.25" customHeight="1">
      <c r="A132" s="38"/>
      <c r="B132" s="38"/>
      <c r="C132" s="38"/>
      <c r="D132" s="38"/>
      <c r="E132" s="38"/>
      <c r="F132" s="80"/>
      <c r="G132" s="38"/>
      <c r="H132" s="38"/>
      <c r="I132" s="38"/>
      <c r="J132" s="38"/>
    </row>
    <row r="133" spans="1:10" ht="20.25" customHeight="1">
      <c r="A133" s="38"/>
      <c r="B133" s="38"/>
      <c r="C133" s="38"/>
      <c r="D133" s="38"/>
      <c r="E133" s="38"/>
      <c r="F133" s="80"/>
      <c r="G133" s="38"/>
      <c r="H133" s="38"/>
      <c r="I133" s="38"/>
      <c r="J133" s="38"/>
    </row>
    <row r="134" spans="1:10" ht="20.25" customHeight="1">
      <c r="A134" s="38"/>
      <c r="B134" s="38"/>
      <c r="C134" s="38"/>
      <c r="D134" s="38"/>
      <c r="E134" s="38"/>
      <c r="F134" s="80"/>
      <c r="G134" s="38"/>
      <c r="H134" s="38"/>
      <c r="I134" s="38"/>
      <c r="J134" s="38"/>
    </row>
    <row r="135" spans="1:10" ht="20.25" customHeight="1">
      <c r="A135" s="38"/>
      <c r="B135" s="38"/>
      <c r="C135" s="38"/>
      <c r="D135" s="38"/>
      <c r="E135" s="38"/>
      <c r="F135" s="80"/>
      <c r="G135" s="38"/>
      <c r="H135" s="38"/>
      <c r="I135" s="38"/>
      <c r="J135" s="38"/>
    </row>
    <row r="136" spans="1:10" ht="20.25" customHeight="1">
      <c r="A136" s="38"/>
      <c r="B136" s="38"/>
      <c r="C136" s="38"/>
      <c r="D136" s="38"/>
      <c r="E136" s="38"/>
      <c r="F136" s="80"/>
      <c r="G136" s="38"/>
      <c r="H136" s="38"/>
      <c r="I136" s="38"/>
      <c r="J136" s="38"/>
    </row>
    <row r="137" spans="1:10" ht="20.25" customHeight="1">
      <c r="A137" s="38"/>
      <c r="B137" s="38"/>
      <c r="C137" s="38"/>
      <c r="D137" s="38"/>
      <c r="E137" s="38"/>
      <c r="F137" s="80"/>
      <c r="G137" s="38"/>
      <c r="H137" s="38"/>
      <c r="I137" s="38"/>
      <c r="J137" s="38"/>
    </row>
    <row r="138" spans="1:10" ht="20.25" customHeight="1">
      <c r="A138" s="38"/>
      <c r="B138" s="38"/>
      <c r="C138" s="38"/>
      <c r="D138" s="38"/>
      <c r="E138" s="38"/>
      <c r="F138" s="80"/>
      <c r="G138" s="38"/>
      <c r="H138" s="38"/>
      <c r="I138" s="38"/>
      <c r="J138" s="38"/>
    </row>
    <row r="139" spans="1:10" ht="20.25" customHeight="1">
      <c r="A139" s="38"/>
      <c r="B139" s="38"/>
      <c r="C139" s="38"/>
      <c r="D139" s="38"/>
      <c r="E139" s="38"/>
      <c r="F139" s="80"/>
      <c r="G139" s="38"/>
      <c r="H139" s="38"/>
      <c r="I139" s="38"/>
      <c r="J139" s="38"/>
    </row>
    <row r="140" spans="1:10" ht="20.25" customHeight="1">
      <c r="A140" s="38"/>
      <c r="B140" s="38"/>
      <c r="C140" s="38"/>
      <c r="D140" s="38"/>
      <c r="E140" s="38"/>
      <c r="F140" s="80"/>
      <c r="G140" s="38"/>
      <c r="H140" s="38"/>
      <c r="I140" s="38"/>
      <c r="J140" s="38"/>
    </row>
    <row r="141" spans="1:10" ht="20.25" customHeight="1">
      <c r="A141" s="38"/>
      <c r="B141" s="38"/>
      <c r="C141" s="38"/>
      <c r="D141" s="38"/>
      <c r="E141" s="38"/>
      <c r="F141" s="80"/>
      <c r="G141" s="38"/>
      <c r="H141" s="38"/>
      <c r="I141" s="38"/>
      <c r="J141" s="38"/>
    </row>
    <row r="142" spans="1:10" ht="20.25" customHeight="1">
      <c r="A142" s="38"/>
      <c r="B142" s="38"/>
      <c r="C142" s="38"/>
      <c r="D142" s="38"/>
      <c r="E142" s="38"/>
      <c r="F142" s="80"/>
      <c r="G142" s="38"/>
      <c r="H142" s="38"/>
      <c r="I142" s="38"/>
      <c r="J142" s="38"/>
    </row>
    <row r="143" spans="1:10" ht="20.25" customHeight="1">
      <c r="A143" s="38"/>
      <c r="B143" s="38"/>
      <c r="C143" s="38"/>
      <c r="D143" s="38"/>
      <c r="E143" s="38"/>
      <c r="F143" s="80"/>
      <c r="G143" s="38"/>
      <c r="H143" s="38"/>
      <c r="I143" s="38"/>
      <c r="J143" s="38"/>
    </row>
    <row r="144" spans="1:10" ht="20.25" customHeight="1">
      <c r="A144" s="38"/>
      <c r="B144" s="38"/>
      <c r="C144" s="38"/>
      <c r="D144" s="38"/>
      <c r="E144" s="38"/>
      <c r="F144" s="80"/>
      <c r="G144" s="38"/>
      <c r="H144" s="38"/>
      <c r="I144" s="38"/>
      <c r="J144" s="38"/>
    </row>
    <row r="145" spans="1:10" ht="20.25" customHeight="1">
      <c r="A145" s="38"/>
      <c r="B145" s="38"/>
      <c r="C145" s="38"/>
      <c r="D145" s="38"/>
      <c r="E145" s="38"/>
      <c r="F145" s="80"/>
      <c r="G145" s="38"/>
      <c r="H145" s="38"/>
      <c r="I145" s="38"/>
      <c r="J145" s="38"/>
    </row>
    <row r="146" spans="1:10" ht="20.25" customHeight="1">
      <c r="A146" s="38"/>
      <c r="B146" s="38"/>
      <c r="C146" s="38"/>
      <c r="D146" s="38"/>
      <c r="E146" s="38"/>
      <c r="F146" s="80"/>
      <c r="G146" s="38"/>
      <c r="H146" s="38"/>
      <c r="I146" s="38"/>
      <c r="J146" s="38"/>
    </row>
    <row r="147" spans="1:10" ht="20.25" customHeight="1">
      <c r="A147" s="38"/>
      <c r="B147" s="38"/>
      <c r="C147" s="38"/>
      <c r="D147" s="38"/>
      <c r="E147" s="38"/>
      <c r="F147" s="80"/>
      <c r="G147" s="38"/>
      <c r="H147" s="38"/>
      <c r="I147" s="38"/>
      <c r="J147" s="38"/>
    </row>
    <row r="148" spans="1:10" ht="20.25" customHeight="1">
      <c r="A148" s="38"/>
      <c r="B148" s="38"/>
      <c r="C148" s="38"/>
      <c r="D148" s="38"/>
      <c r="E148" s="38"/>
      <c r="F148" s="80"/>
      <c r="G148" s="38"/>
      <c r="H148" s="38"/>
      <c r="I148" s="38"/>
      <c r="J148" s="38"/>
    </row>
    <row r="149" spans="1:10" ht="20.25" customHeight="1">
      <c r="A149" s="38"/>
      <c r="B149" s="38"/>
      <c r="C149" s="38"/>
      <c r="D149" s="38"/>
      <c r="E149" s="38"/>
      <c r="F149" s="80"/>
      <c r="G149" s="38"/>
      <c r="H149" s="38"/>
      <c r="I149" s="38"/>
      <c r="J149" s="38"/>
    </row>
    <row r="150" spans="1:10" ht="20.25" customHeight="1">
      <c r="A150" s="38"/>
      <c r="B150" s="38"/>
      <c r="C150" s="38"/>
      <c r="D150" s="38"/>
      <c r="E150" s="38"/>
      <c r="F150" s="80"/>
      <c r="G150" s="38"/>
      <c r="H150" s="38"/>
      <c r="I150" s="38"/>
      <c r="J150" s="38"/>
    </row>
    <row r="151" spans="1:10" ht="20.25" customHeight="1">
      <c r="A151" s="38"/>
      <c r="B151" s="38"/>
      <c r="C151" s="38"/>
      <c r="D151" s="38"/>
      <c r="E151" s="38"/>
      <c r="F151" s="80"/>
      <c r="G151" s="38"/>
      <c r="H151" s="38"/>
      <c r="I151" s="38"/>
      <c r="J151" s="38"/>
    </row>
    <row r="152" spans="1:10" ht="20.25" customHeight="1">
      <c r="A152" s="38"/>
      <c r="B152" s="38"/>
      <c r="C152" s="38"/>
      <c r="D152" s="38"/>
      <c r="E152" s="38"/>
      <c r="F152" s="80"/>
      <c r="G152" s="38"/>
      <c r="H152" s="38"/>
      <c r="I152" s="38"/>
      <c r="J152" s="38"/>
    </row>
    <row r="153" spans="1:10" ht="20.25" customHeight="1">
      <c r="A153" s="38"/>
      <c r="B153" s="38"/>
      <c r="C153" s="38"/>
      <c r="D153" s="38"/>
      <c r="E153" s="38"/>
      <c r="F153" s="80"/>
      <c r="G153" s="38"/>
      <c r="H153" s="38"/>
      <c r="I153" s="38"/>
      <c r="J153" s="38"/>
    </row>
    <row r="154" spans="1:10" ht="20.25" customHeight="1">
      <c r="A154" s="38"/>
      <c r="B154" s="38"/>
      <c r="C154" s="38"/>
      <c r="D154" s="38"/>
      <c r="E154" s="38"/>
      <c r="F154" s="80"/>
      <c r="G154" s="38"/>
      <c r="H154" s="38"/>
      <c r="I154" s="38"/>
      <c r="J154" s="38"/>
    </row>
    <row r="155" spans="1:10" ht="20.25" customHeight="1">
      <c r="A155" s="38"/>
      <c r="B155" s="38"/>
      <c r="C155" s="38"/>
      <c r="D155" s="38"/>
      <c r="E155" s="38"/>
      <c r="F155" s="80"/>
      <c r="G155" s="38"/>
      <c r="H155" s="38"/>
      <c r="I155" s="38"/>
      <c r="J155" s="38"/>
    </row>
    <row r="156" spans="1:10" ht="20.25" customHeight="1">
      <c r="A156" s="38"/>
      <c r="B156" s="38"/>
      <c r="C156" s="38"/>
      <c r="D156" s="38"/>
      <c r="E156" s="38"/>
      <c r="F156" s="80"/>
      <c r="G156" s="38"/>
      <c r="H156" s="38"/>
      <c r="I156" s="38"/>
      <c r="J156" s="38"/>
    </row>
    <row r="157" spans="1:10" ht="20.25" customHeight="1">
      <c r="A157" s="38"/>
      <c r="B157" s="38"/>
      <c r="C157" s="38"/>
      <c r="D157" s="38"/>
      <c r="E157" s="38"/>
      <c r="F157" s="80"/>
      <c r="G157" s="38"/>
      <c r="H157" s="38"/>
      <c r="I157" s="38"/>
      <c r="J157" s="38"/>
    </row>
    <row r="158" spans="1:10" ht="20.25" customHeight="1">
      <c r="A158" s="38"/>
      <c r="B158" s="38"/>
      <c r="C158" s="38"/>
      <c r="D158" s="38"/>
      <c r="E158" s="38"/>
      <c r="F158" s="80"/>
      <c r="G158" s="38"/>
      <c r="H158" s="38"/>
      <c r="I158" s="38"/>
      <c r="J158" s="38"/>
    </row>
    <row r="159" spans="1:10" ht="20.25" customHeight="1">
      <c r="A159" s="38"/>
      <c r="B159" s="38"/>
      <c r="C159" s="38"/>
      <c r="D159" s="38"/>
      <c r="E159" s="38"/>
      <c r="F159" s="80"/>
      <c r="G159" s="38"/>
      <c r="H159" s="38"/>
      <c r="I159" s="38"/>
      <c r="J159" s="38"/>
    </row>
    <row r="160" spans="1:10" ht="20.25" customHeight="1">
      <c r="A160" s="38"/>
      <c r="B160" s="38"/>
      <c r="C160" s="38"/>
      <c r="D160" s="38"/>
      <c r="E160" s="38"/>
      <c r="F160" s="80"/>
      <c r="G160" s="38"/>
      <c r="H160" s="38"/>
      <c r="I160" s="38"/>
      <c r="J160" s="38"/>
    </row>
    <row r="161" spans="1:10" ht="20.25" customHeight="1">
      <c r="A161" s="38"/>
      <c r="B161" s="38"/>
      <c r="C161" s="38"/>
      <c r="D161" s="38"/>
      <c r="E161" s="38"/>
      <c r="F161" s="80"/>
      <c r="G161" s="38"/>
      <c r="H161" s="38"/>
      <c r="I161" s="38"/>
      <c r="J161" s="38"/>
    </row>
    <row r="162" spans="1:10" ht="20.25" customHeight="1">
      <c r="A162" s="38"/>
      <c r="B162" s="38"/>
      <c r="C162" s="38"/>
      <c r="D162" s="38"/>
      <c r="E162" s="38"/>
      <c r="F162" s="80"/>
      <c r="G162" s="38"/>
      <c r="H162" s="38"/>
      <c r="I162" s="38"/>
      <c r="J162" s="38"/>
    </row>
    <row r="163" spans="1:10" ht="20.25" customHeight="1">
      <c r="A163" s="38"/>
      <c r="B163" s="38"/>
      <c r="C163" s="38"/>
      <c r="D163" s="38"/>
      <c r="E163" s="38"/>
      <c r="F163" s="80"/>
      <c r="G163" s="38"/>
      <c r="H163" s="38"/>
      <c r="I163" s="38"/>
      <c r="J163" s="38"/>
    </row>
    <row r="164" spans="1:10" ht="20.25" customHeight="1">
      <c r="A164" s="38"/>
      <c r="B164" s="38"/>
      <c r="C164" s="38"/>
      <c r="D164" s="38"/>
      <c r="E164" s="38"/>
      <c r="F164" s="80"/>
      <c r="G164" s="38"/>
      <c r="H164" s="38"/>
      <c r="I164" s="38"/>
      <c r="J164" s="38"/>
    </row>
    <row r="165" spans="1:10" ht="20.25" customHeight="1">
      <c r="A165" s="38"/>
      <c r="B165" s="38"/>
      <c r="C165" s="38"/>
      <c r="D165" s="38"/>
      <c r="E165" s="38"/>
      <c r="F165" s="80"/>
      <c r="G165" s="38"/>
      <c r="H165" s="38"/>
      <c r="I165" s="38"/>
      <c r="J165" s="38"/>
    </row>
    <row r="166" spans="1:10" ht="20.25" customHeight="1">
      <c r="A166" s="38"/>
      <c r="B166" s="38"/>
      <c r="C166" s="38"/>
      <c r="D166" s="38"/>
      <c r="E166" s="38"/>
      <c r="F166" s="80"/>
      <c r="G166" s="38"/>
      <c r="H166" s="38"/>
      <c r="I166" s="38"/>
      <c r="J166" s="38"/>
    </row>
    <row r="167" spans="1:10" ht="20.25" customHeight="1">
      <c r="A167" s="38"/>
      <c r="B167" s="38"/>
      <c r="C167" s="38"/>
      <c r="D167" s="38"/>
      <c r="E167" s="38"/>
      <c r="F167" s="80"/>
      <c r="G167" s="38"/>
      <c r="H167" s="38"/>
      <c r="I167" s="38"/>
      <c r="J167" s="38"/>
    </row>
    <row r="168" spans="1:10" ht="20.25" customHeight="1">
      <c r="A168" s="38"/>
      <c r="B168" s="38"/>
      <c r="C168" s="38"/>
      <c r="D168" s="38"/>
      <c r="E168" s="38"/>
      <c r="F168" s="80"/>
      <c r="G168" s="38"/>
      <c r="H168" s="38"/>
      <c r="I168" s="38"/>
      <c r="J168" s="38"/>
    </row>
    <row r="169" spans="1:10" ht="20.25" customHeight="1">
      <c r="A169" s="38"/>
      <c r="B169" s="38"/>
      <c r="C169" s="38"/>
      <c r="D169" s="38"/>
      <c r="E169" s="38"/>
      <c r="F169" s="80"/>
      <c r="G169" s="38"/>
      <c r="H169" s="38"/>
      <c r="I169" s="38"/>
      <c r="J169" s="38"/>
    </row>
    <row r="170" spans="1:10" ht="20.25" customHeight="1">
      <c r="A170" s="38"/>
      <c r="B170" s="38"/>
      <c r="C170" s="38"/>
      <c r="D170" s="38"/>
      <c r="E170" s="38"/>
      <c r="F170" s="80"/>
      <c r="G170" s="38"/>
      <c r="H170" s="38"/>
      <c r="I170" s="38"/>
      <c r="J170" s="38"/>
    </row>
    <row r="171" spans="1:10" ht="20.25" customHeight="1">
      <c r="A171" s="38"/>
      <c r="B171" s="38"/>
      <c r="C171" s="38"/>
      <c r="D171" s="38"/>
      <c r="E171" s="38"/>
      <c r="F171" s="80"/>
      <c r="G171" s="38"/>
      <c r="H171" s="38"/>
      <c r="I171" s="38"/>
      <c r="J171" s="38"/>
    </row>
    <row r="172" spans="1:10" ht="20.25" customHeight="1">
      <c r="A172" s="38"/>
      <c r="B172" s="38"/>
      <c r="C172" s="38"/>
      <c r="D172" s="38"/>
      <c r="E172" s="38"/>
      <c r="F172" s="80"/>
      <c r="G172" s="38"/>
      <c r="H172" s="38"/>
      <c r="I172" s="38"/>
      <c r="J172" s="38"/>
    </row>
    <row r="173" spans="1:10" ht="20.25" customHeight="1">
      <c r="A173" s="38"/>
      <c r="B173" s="38"/>
      <c r="C173" s="38"/>
      <c r="D173" s="38"/>
      <c r="E173" s="38"/>
      <c r="F173" s="80"/>
      <c r="G173" s="38"/>
      <c r="H173" s="38"/>
      <c r="I173" s="38"/>
      <c r="J173" s="38"/>
    </row>
    <row r="174" spans="1:10" ht="20.25" customHeight="1">
      <c r="A174" s="38"/>
      <c r="B174" s="38"/>
      <c r="C174" s="38"/>
      <c r="D174" s="38"/>
      <c r="E174" s="38"/>
      <c r="F174" s="80"/>
      <c r="G174" s="38"/>
      <c r="H174" s="38"/>
      <c r="I174" s="38"/>
      <c r="J174" s="38"/>
    </row>
    <row r="175" spans="1:10" ht="20.25" customHeight="1">
      <c r="A175" s="38"/>
      <c r="B175" s="38"/>
      <c r="C175" s="38"/>
      <c r="D175" s="38"/>
      <c r="E175" s="38"/>
      <c r="F175" s="80"/>
      <c r="G175" s="38"/>
      <c r="H175" s="38"/>
      <c r="I175" s="38"/>
      <c r="J175" s="38"/>
    </row>
    <row r="176" spans="1:10" ht="20.25" customHeight="1">
      <c r="A176" s="38"/>
      <c r="B176" s="38"/>
      <c r="C176" s="38"/>
      <c r="D176" s="38"/>
      <c r="E176" s="38"/>
      <c r="F176" s="80"/>
      <c r="G176" s="38"/>
      <c r="H176" s="38"/>
      <c r="I176" s="38"/>
      <c r="J176" s="38"/>
    </row>
    <row r="177" spans="1:10" ht="20.25" customHeight="1">
      <c r="A177" s="38"/>
      <c r="B177" s="38"/>
      <c r="C177" s="38"/>
      <c r="D177" s="38"/>
      <c r="E177" s="38"/>
      <c r="F177" s="80"/>
      <c r="G177" s="38"/>
      <c r="H177" s="38"/>
      <c r="I177" s="38"/>
      <c r="J177" s="38"/>
    </row>
    <row r="178" spans="1:10" ht="20.25" customHeight="1">
      <c r="A178" s="38"/>
      <c r="B178" s="38"/>
      <c r="C178" s="38"/>
      <c r="D178" s="38"/>
      <c r="E178" s="38"/>
      <c r="F178" s="80"/>
      <c r="G178" s="38"/>
      <c r="H178" s="38"/>
      <c r="I178" s="38"/>
      <c r="J178" s="38"/>
    </row>
    <row r="179" spans="1:10" ht="20.25" customHeight="1">
      <c r="A179" s="38"/>
      <c r="B179" s="38"/>
      <c r="C179" s="38"/>
      <c r="D179" s="38"/>
      <c r="E179" s="38"/>
      <c r="F179" s="80"/>
      <c r="G179" s="38"/>
      <c r="H179" s="38"/>
      <c r="I179" s="38"/>
      <c r="J179" s="38"/>
    </row>
    <row r="180" spans="1:10" ht="20.25" customHeight="1">
      <c r="A180" s="38"/>
      <c r="B180" s="38"/>
      <c r="C180" s="38"/>
      <c r="D180" s="38"/>
      <c r="E180" s="38"/>
      <c r="F180" s="80"/>
      <c r="G180" s="38"/>
      <c r="H180" s="38"/>
      <c r="I180" s="38"/>
      <c r="J180" s="38"/>
    </row>
    <row r="181" spans="1:10" ht="20.25" customHeight="1">
      <c r="A181" s="38"/>
      <c r="B181" s="38"/>
      <c r="C181" s="38"/>
      <c r="D181" s="38"/>
      <c r="E181" s="38"/>
      <c r="F181" s="80"/>
      <c r="G181" s="38"/>
      <c r="H181" s="38"/>
      <c r="I181" s="38"/>
      <c r="J181" s="38"/>
    </row>
    <row r="182" spans="1:10" ht="20.25" customHeight="1">
      <c r="A182" s="38"/>
      <c r="B182" s="38"/>
      <c r="C182" s="38"/>
      <c r="D182" s="38"/>
      <c r="E182" s="38"/>
      <c r="F182" s="80"/>
      <c r="G182" s="38"/>
      <c r="H182" s="38"/>
      <c r="I182" s="38"/>
      <c r="J182" s="38"/>
    </row>
    <row r="183" spans="1:10" ht="20.25" customHeight="1">
      <c r="A183" s="38"/>
      <c r="B183" s="38"/>
      <c r="C183" s="38"/>
      <c r="D183" s="38"/>
      <c r="E183" s="38"/>
      <c r="F183" s="80"/>
      <c r="G183" s="38"/>
      <c r="H183" s="38"/>
      <c r="I183" s="38"/>
      <c r="J183" s="38"/>
    </row>
    <row r="184" spans="1:10" ht="20.25" customHeight="1">
      <c r="A184" s="38"/>
      <c r="B184" s="38"/>
      <c r="C184" s="38"/>
      <c r="D184" s="38"/>
      <c r="E184" s="38"/>
      <c r="F184" s="80"/>
      <c r="G184" s="38"/>
      <c r="H184" s="38"/>
      <c r="I184" s="38"/>
      <c r="J184" s="38"/>
    </row>
    <row r="185" spans="1:10" ht="20.25" customHeight="1">
      <c r="A185" s="38"/>
      <c r="B185" s="38"/>
      <c r="C185" s="38"/>
      <c r="D185" s="38"/>
      <c r="E185" s="38"/>
      <c r="F185" s="80"/>
      <c r="G185" s="38"/>
      <c r="H185" s="38"/>
      <c r="I185" s="38"/>
      <c r="J185" s="38"/>
    </row>
    <row r="186" spans="1:10" ht="20.25" customHeight="1">
      <c r="A186" s="38"/>
      <c r="B186" s="38"/>
      <c r="C186" s="38"/>
      <c r="D186" s="38"/>
      <c r="E186" s="38"/>
      <c r="F186" s="80"/>
      <c r="G186" s="38"/>
      <c r="H186" s="38"/>
      <c r="I186" s="38"/>
      <c r="J186" s="38"/>
    </row>
    <row r="187" spans="1:10" ht="20.25" customHeight="1">
      <c r="A187" s="38"/>
      <c r="B187" s="38"/>
      <c r="C187" s="38"/>
      <c r="D187" s="38"/>
      <c r="E187" s="38"/>
      <c r="F187" s="80"/>
      <c r="G187" s="38"/>
      <c r="H187" s="38"/>
      <c r="I187" s="38"/>
      <c r="J187" s="38"/>
    </row>
    <row r="188" spans="1:10" ht="20.25" customHeight="1">
      <c r="A188" s="38"/>
      <c r="B188" s="38"/>
      <c r="C188" s="38"/>
      <c r="D188" s="38"/>
      <c r="E188" s="38"/>
      <c r="F188" s="80"/>
      <c r="G188" s="38"/>
      <c r="H188" s="38"/>
      <c r="I188" s="38"/>
      <c r="J188" s="38"/>
    </row>
    <row r="189" spans="1:10" ht="20.25" customHeight="1">
      <c r="A189" s="38"/>
      <c r="B189" s="38"/>
      <c r="C189" s="38"/>
      <c r="D189" s="38"/>
      <c r="E189" s="38"/>
      <c r="F189" s="80"/>
      <c r="G189" s="38"/>
      <c r="H189" s="38"/>
      <c r="I189" s="38"/>
      <c r="J189" s="38"/>
    </row>
    <row r="190" spans="1:10" ht="20.25" customHeight="1">
      <c r="A190" s="38"/>
      <c r="B190" s="38"/>
      <c r="C190" s="38"/>
      <c r="D190" s="38"/>
      <c r="E190" s="38"/>
      <c r="F190" s="80"/>
      <c r="G190" s="38"/>
      <c r="H190" s="38"/>
      <c r="I190" s="38"/>
      <c r="J190" s="38"/>
    </row>
    <row r="191" spans="1:10" ht="20.25" customHeight="1">
      <c r="A191" s="38"/>
      <c r="B191" s="38"/>
      <c r="C191" s="38"/>
      <c r="D191" s="38"/>
      <c r="E191" s="38"/>
      <c r="F191" s="80"/>
      <c r="G191" s="38"/>
      <c r="H191" s="38"/>
      <c r="I191" s="38"/>
      <c r="J191" s="38"/>
    </row>
    <row r="192" spans="1:10" ht="20.25" customHeight="1">
      <c r="A192" s="38"/>
      <c r="B192" s="38"/>
      <c r="C192" s="38"/>
      <c r="D192" s="38"/>
      <c r="E192" s="38"/>
      <c r="F192" s="80"/>
      <c r="G192" s="38"/>
      <c r="H192" s="38"/>
      <c r="I192" s="38"/>
      <c r="J192" s="38"/>
    </row>
    <row r="193" spans="1:12" ht="20.25" customHeight="1">
      <c r="A193" s="38"/>
      <c r="B193" s="38"/>
      <c r="C193" s="38"/>
      <c r="D193" s="38"/>
      <c r="E193" s="38"/>
      <c r="F193" s="80"/>
      <c r="G193" s="38"/>
      <c r="H193" s="38"/>
      <c r="I193" s="38"/>
      <c r="J193" s="38"/>
    </row>
    <row r="194" spans="1:12">
      <c r="B194" s="210"/>
      <c r="C194" s="210"/>
      <c r="D194" s="210"/>
      <c r="E194" s="210"/>
      <c r="F194" s="208"/>
      <c r="G194" s="210"/>
      <c r="H194" s="210"/>
      <c r="I194" s="210"/>
      <c r="J194" s="210"/>
      <c r="K194" s="210"/>
      <c r="L194" s="76"/>
    </row>
    <row r="195" spans="1:12">
      <c r="B195" s="189"/>
      <c r="H195" s="211"/>
      <c r="I195" s="211"/>
    </row>
    <row r="196" spans="1:12">
      <c r="B196" s="212" t="s">
        <v>182</v>
      </c>
      <c r="C196" s="212"/>
      <c r="D196" s="212"/>
      <c r="E196" s="212"/>
      <c r="F196" s="215"/>
      <c r="G196" s="212"/>
      <c r="H196" s="212"/>
      <c r="I196" s="212"/>
    </row>
    <row r="197" spans="1:12">
      <c r="B197" s="213" t="s">
        <v>189</v>
      </c>
      <c r="C197" s="213"/>
      <c r="D197" s="213"/>
      <c r="E197" s="213"/>
      <c r="F197" s="216"/>
      <c r="G197" s="213"/>
      <c r="K197" s="207">
        <v>17484786.890000001</v>
      </c>
    </row>
    <row r="198" spans="1:12">
      <c r="B198" s="213" t="s">
        <v>184</v>
      </c>
      <c r="C198" s="213"/>
      <c r="D198" s="213"/>
      <c r="E198" s="213"/>
      <c r="F198" s="216"/>
      <c r="G198" s="213"/>
      <c r="K198" s="2">
        <f>K197/24/123</f>
        <v>5923.0307892953933</v>
      </c>
    </row>
    <row r="199" spans="1:12">
      <c r="B199" s="213" t="s">
        <v>185</v>
      </c>
      <c r="C199" s="213"/>
      <c r="D199" s="213"/>
      <c r="E199" s="213"/>
      <c r="F199" s="216"/>
      <c r="G199" s="213"/>
    </row>
    <row r="200" spans="1:12">
      <c r="B200" s="189"/>
    </row>
    <row r="201" spans="1:12">
      <c r="B201" s="189"/>
    </row>
    <row r="202" spans="1:12">
      <c r="B202" s="189"/>
      <c r="C202" s="176"/>
      <c r="D202" s="176"/>
      <c r="E202" s="176"/>
      <c r="F202" s="176"/>
      <c r="G202" s="176"/>
    </row>
    <row r="203" spans="1:12">
      <c r="B203" s="189"/>
      <c r="C203" s="176">
        <v>17575000</v>
      </c>
      <c r="D203" s="176"/>
      <c r="E203" s="176"/>
      <c r="F203" s="176"/>
      <c r="G203" s="176"/>
    </row>
    <row r="204" spans="1:12">
      <c r="C204" s="176">
        <f>C203/24</f>
        <v>732291.66666666663</v>
      </c>
      <c r="D204" s="176"/>
      <c r="E204" s="176"/>
      <c r="F204" s="176"/>
      <c r="G204" s="176"/>
    </row>
    <row r="205" spans="1:12">
      <c r="C205" s="176">
        <f>C204/123</f>
        <v>5953.5907859078588</v>
      </c>
      <c r="D205" s="176"/>
      <c r="E205" s="176"/>
      <c r="F205" s="176"/>
      <c r="G205" s="176"/>
    </row>
  </sheetData>
  <mergeCells count="30">
    <mergeCell ref="I18:I20"/>
    <mergeCell ref="I12:I14"/>
    <mergeCell ref="J12:J14"/>
    <mergeCell ref="C12:C14"/>
    <mergeCell ref="F15:F17"/>
    <mergeCell ref="G15:G17"/>
    <mergeCell ref="H15:H17"/>
    <mergeCell ref="I15:I17"/>
    <mergeCell ref="J15:J17"/>
    <mergeCell ref="D18:D20"/>
    <mergeCell ref="C18:C20"/>
    <mergeCell ref="F18:F20"/>
    <mergeCell ref="G18:G20"/>
    <mergeCell ref="H18:H20"/>
    <mergeCell ref="B26:F26"/>
    <mergeCell ref="H2:J3"/>
    <mergeCell ref="B2:G2"/>
    <mergeCell ref="B3:G3"/>
    <mergeCell ref="B21:I21"/>
    <mergeCell ref="D12:D14"/>
    <mergeCell ref="F12:F14"/>
    <mergeCell ref="G12:G14"/>
    <mergeCell ref="H12:H14"/>
    <mergeCell ref="D15:D17"/>
    <mergeCell ref="C15:C17"/>
    <mergeCell ref="B4:G9"/>
    <mergeCell ref="H4:J9"/>
    <mergeCell ref="H10:J10"/>
    <mergeCell ref="J18:J20"/>
    <mergeCell ref="B10:B20"/>
  </mergeCells>
  <pageMargins left="0.511811024" right="0.511811024" top="0.78740157499999996" bottom="0.78740157499999996" header="0.31496062000000002" footer="0.31496062000000002"/>
  <pageSetup paperSize="9" scale="77" fitToHeight="0" orientation="landscape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7BE99-67E3-4569-BD53-BB9A756FD5CA}">
  <sheetPr>
    <tabColor theme="8"/>
  </sheetPr>
  <dimension ref="A1:E139"/>
  <sheetViews>
    <sheetView showGridLines="0" tabSelected="1" topLeftCell="A117" zoomScaleNormal="100" zoomScaleSheetLayoutView="100" workbookViewId="0">
      <selection activeCell="H18" sqref="H18:H20"/>
    </sheetView>
  </sheetViews>
  <sheetFormatPr defaultRowHeight="15"/>
  <cols>
    <col min="1" max="1" width="12.28515625" style="2" bestFit="1" customWidth="1"/>
    <col min="2" max="2" width="66.7109375" style="2" bestFit="1" customWidth="1"/>
    <col min="3" max="3" width="21.5703125" style="2" customWidth="1"/>
    <col min="4" max="4" width="17" style="2" bestFit="1" customWidth="1"/>
    <col min="5" max="16384" width="9.140625" style="2"/>
  </cols>
  <sheetData>
    <row r="1" spans="1:4">
      <c r="A1" s="262"/>
      <c r="B1" s="262"/>
      <c r="C1" s="262"/>
      <c r="D1" s="262"/>
    </row>
    <row r="2" spans="1:4">
      <c r="A2" s="262" t="s">
        <v>102</v>
      </c>
      <c r="B2" s="262"/>
      <c r="C2" s="262"/>
      <c r="D2" s="47"/>
    </row>
    <row r="4" spans="1:4">
      <c r="A4" s="45" t="s">
        <v>103</v>
      </c>
      <c r="B4" s="45"/>
      <c r="C4" s="324"/>
      <c r="D4" s="324"/>
    </row>
    <row r="5" spans="1:4">
      <c r="A5" s="45" t="s">
        <v>104</v>
      </c>
      <c r="B5" s="45" t="s">
        <v>208</v>
      </c>
      <c r="C5" s="325"/>
      <c r="D5" s="325"/>
    </row>
    <row r="6" spans="1:4">
      <c r="A6" s="171"/>
      <c r="B6" s="171"/>
      <c r="C6" s="83"/>
      <c r="D6" s="83"/>
    </row>
    <row r="7" spans="1:4">
      <c r="A7" s="3"/>
      <c r="B7" s="3"/>
      <c r="C7" s="4"/>
    </row>
    <row r="8" spans="1:4">
      <c r="A8" s="249" t="s">
        <v>1</v>
      </c>
      <c r="B8" s="249"/>
      <c r="C8" s="249"/>
    </row>
    <row r="9" spans="1:4">
      <c r="A9" s="57" t="s">
        <v>2</v>
      </c>
      <c r="B9" s="6" t="s">
        <v>105</v>
      </c>
      <c r="C9" s="166">
        <v>45846</v>
      </c>
      <c r="D9" s="46"/>
    </row>
    <row r="10" spans="1:4">
      <c r="A10" s="57" t="s">
        <v>3</v>
      </c>
      <c r="B10" s="6" t="s">
        <v>106</v>
      </c>
      <c r="C10" s="12" t="str">
        <f>'12h dia-RG2'!C10</f>
        <v>Rio de Janeiro/RJ</v>
      </c>
      <c r="D10" s="82"/>
    </row>
    <row r="11" spans="1:4">
      <c r="A11" s="57" t="s">
        <v>4</v>
      </c>
      <c r="B11" s="6" t="s">
        <v>107</v>
      </c>
      <c r="C11" s="12" t="s">
        <v>170</v>
      </c>
      <c r="D11" s="82"/>
    </row>
    <row r="12" spans="1:4">
      <c r="A12" s="57" t="s">
        <v>5</v>
      </c>
      <c r="B12" s="6" t="s">
        <v>108</v>
      </c>
      <c r="C12" s="12">
        <f>'12h dia-RG2'!C12</f>
        <v>12</v>
      </c>
      <c r="D12" s="82"/>
    </row>
    <row r="13" spans="1:4">
      <c r="A13" s="77"/>
      <c r="B13" s="3"/>
      <c r="C13" s="77"/>
    </row>
    <row r="14" spans="1:4">
      <c r="A14" s="249" t="s">
        <v>7</v>
      </c>
      <c r="B14" s="249"/>
      <c r="C14" s="249"/>
      <c r="D14" s="38"/>
    </row>
    <row r="15" spans="1:4" ht="45">
      <c r="A15" s="45" t="s">
        <v>8</v>
      </c>
      <c r="B15" s="45" t="s">
        <v>9</v>
      </c>
      <c r="C15" s="45" t="s">
        <v>109</v>
      </c>
      <c r="D15" s="3"/>
    </row>
    <row r="16" spans="1:4">
      <c r="A16" s="12" t="str">
        <f>'12h dia-RG2'!A16</f>
        <v>Vigilância</v>
      </c>
      <c r="B16" s="12" t="s">
        <v>137</v>
      </c>
      <c r="C16" s="12">
        <v>1</v>
      </c>
      <c r="D16" s="3"/>
    </row>
    <row r="17" spans="1:4" s="62" customFormat="1" ht="13.5">
      <c r="A17" s="60"/>
      <c r="B17" s="60"/>
      <c r="C17" s="60"/>
      <c r="D17" s="60"/>
    </row>
    <row r="18" spans="1:4">
      <c r="A18" s="262" t="s">
        <v>110</v>
      </c>
      <c r="B18" s="262"/>
      <c r="C18" s="262"/>
      <c r="D18" s="47"/>
    </row>
    <row r="19" spans="1:4">
      <c r="A19" s="77"/>
      <c r="B19" s="77"/>
      <c r="C19" s="77"/>
      <c r="D19" s="77"/>
    </row>
    <row r="20" spans="1:4">
      <c r="A20" s="227" t="s">
        <v>111</v>
      </c>
      <c r="B20" s="227"/>
      <c r="C20" s="227"/>
      <c r="D20" s="38"/>
    </row>
    <row r="21" spans="1:4">
      <c r="A21" s="319" t="s">
        <v>10</v>
      </c>
      <c r="B21" s="319"/>
      <c r="C21" s="319"/>
      <c r="D21" s="38"/>
    </row>
    <row r="22" spans="1:4">
      <c r="A22" s="235" t="s">
        <v>11</v>
      </c>
      <c r="B22" s="320"/>
      <c r="C22" s="236"/>
      <c r="D22" s="38"/>
    </row>
    <row r="23" spans="1:4" ht="30">
      <c r="A23" s="12">
        <v>1</v>
      </c>
      <c r="B23" s="45" t="s">
        <v>135</v>
      </c>
      <c r="C23" s="12" t="s">
        <v>159</v>
      </c>
      <c r="D23" s="3"/>
    </row>
    <row r="24" spans="1:4">
      <c r="A24" s="12">
        <v>2</v>
      </c>
      <c r="B24" s="45" t="s">
        <v>12</v>
      </c>
      <c r="C24" s="12" t="s">
        <v>138</v>
      </c>
      <c r="D24" s="3"/>
    </row>
    <row r="25" spans="1:4">
      <c r="A25" s="12">
        <v>3</v>
      </c>
      <c r="B25" s="45" t="s">
        <v>79</v>
      </c>
      <c r="C25" s="167">
        <v>1919.01</v>
      </c>
      <c r="D25" s="48"/>
    </row>
    <row r="26" spans="1:4">
      <c r="A26" s="12">
        <v>4</v>
      </c>
      <c r="B26" s="45" t="s">
        <v>13</v>
      </c>
      <c r="C26" s="12" t="s">
        <v>139</v>
      </c>
      <c r="D26" s="3"/>
    </row>
    <row r="27" spans="1:4">
      <c r="A27" s="12">
        <v>5</v>
      </c>
      <c r="B27" s="45" t="s">
        <v>14</v>
      </c>
      <c r="C27" s="168">
        <v>45658</v>
      </c>
      <c r="D27" s="49"/>
    </row>
    <row r="28" spans="1:4">
      <c r="A28" s="61"/>
      <c r="B28" s="61"/>
      <c r="C28" s="61"/>
    </row>
    <row r="29" spans="1:4">
      <c r="A29" s="227" t="s">
        <v>120</v>
      </c>
      <c r="B29" s="227"/>
      <c r="C29" s="227"/>
      <c r="D29" s="227"/>
    </row>
    <row r="30" spans="1:4">
      <c r="A30" s="5">
        <v>1</v>
      </c>
      <c r="B30" s="5" t="s">
        <v>15</v>
      </c>
      <c r="C30" s="5" t="s">
        <v>16</v>
      </c>
      <c r="D30" s="5" t="s">
        <v>17</v>
      </c>
    </row>
    <row r="31" spans="1:4">
      <c r="A31" s="57" t="s">
        <v>18</v>
      </c>
      <c r="B31" s="7" t="s">
        <v>19</v>
      </c>
      <c r="C31" s="8"/>
      <c r="D31" s="96">
        <f>C25</f>
        <v>1919.01</v>
      </c>
    </row>
    <row r="32" spans="1:4">
      <c r="A32" s="57" t="s">
        <v>3</v>
      </c>
      <c r="B32" s="7" t="s">
        <v>20</v>
      </c>
      <c r="C32" s="10">
        <v>0.3</v>
      </c>
      <c r="D32" s="50">
        <f>D31*C32</f>
        <v>575.70299999999997</v>
      </c>
    </row>
    <row r="33" spans="1:4">
      <c r="A33" s="57" t="s">
        <v>4</v>
      </c>
      <c r="B33" s="7" t="s">
        <v>21</v>
      </c>
      <c r="C33" s="11"/>
      <c r="D33" s="50">
        <v>0</v>
      </c>
    </row>
    <row r="34" spans="1:4">
      <c r="A34" s="57" t="s">
        <v>5</v>
      </c>
      <c r="B34" s="7" t="s">
        <v>22</v>
      </c>
      <c r="C34" s="11"/>
      <c r="D34" s="50">
        <f>((D31+D32)*58.33%*20%)*0</f>
        <v>0</v>
      </c>
    </row>
    <row r="35" spans="1:4">
      <c r="A35" s="57" t="s">
        <v>6</v>
      </c>
      <c r="B35" s="7" t="s">
        <v>23</v>
      </c>
      <c r="C35" s="11"/>
      <c r="D35" s="50">
        <f>((D31+D32)*8.33%*1.2)*0</f>
        <v>0</v>
      </c>
    </row>
    <row r="36" spans="1:4">
      <c r="A36" s="12" t="s">
        <v>24</v>
      </c>
      <c r="B36" s="45" t="s">
        <v>112</v>
      </c>
      <c r="C36" s="44"/>
      <c r="D36" s="50">
        <v>0</v>
      </c>
    </row>
    <row r="37" spans="1:4">
      <c r="A37" s="57" t="s">
        <v>25</v>
      </c>
      <c r="B37" s="7" t="s">
        <v>26</v>
      </c>
      <c r="C37" s="11"/>
      <c r="D37" s="50">
        <v>0</v>
      </c>
    </row>
    <row r="38" spans="1:4">
      <c r="A38" s="321" t="s">
        <v>27</v>
      </c>
      <c r="B38" s="322"/>
      <c r="C38" s="323"/>
      <c r="D38" s="51">
        <f>TRUNC(ROUND(SUM(D31:D37),2),2)</f>
        <v>2494.71</v>
      </c>
    </row>
    <row r="39" spans="1:4" s="62" customFormat="1" ht="13.5">
      <c r="A39" s="60"/>
      <c r="B39" s="60"/>
      <c r="C39" s="60"/>
      <c r="D39" s="60"/>
    </row>
    <row r="40" spans="1:4">
      <c r="A40" s="262" t="s">
        <v>143</v>
      </c>
      <c r="B40" s="262"/>
      <c r="C40" s="262"/>
      <c r="D40" s="262"/>
    </row>
    <row r="41" spans="1:4">
      <c r="A41" s="80"/>
      <c r="B41" s="80"/>
      <c r="C41" s="80"/>
      <c r="D41" s="80"/>
    </row>
    <row r="42" spans="1:4">
      <c r="A42" s="227" t="s">
        <v>116</v>
      </c>
      <c r="B42" s="227"/>
      <c r="C42" s="227"/>
      <c r="D42" s="227"/>
    </row>
    <row r="43" spans="1:4">
      <c r="A43" s="58" t="s">
        <v>28</v>
      </c>
      <c r="B43" s="58" t="s">
        <v>113</v>
      </c>
      <c r="C43" s="58" t="s">
        <v>29</v>
      </c>
      <c r="D43" s="58" t="s">
        <v>30</v>
      </c>
    </row>
    <row r="44" spans="1:4">
      <c r="A44" s="12" t="s">
        <v>2</v>
      </c>
      <c r="B44" s="13" t="s">
        <v>114</v>
      </c>
      <c r="C44" s="14">
        <f>'12h dia-RG2'!C44</f>
        <v>8.3299999999999999E-2</v>
      </c>
      <c r="D44" s="1">
        <f>TRUNC(ROUND($D$38*C44,2),2)</f>
        <v>207.81</v>
      </c>
    </row>
    <row r="45" spans="1:4">
      <c r="A45" s="12" t="s">
        <v>3</v>
      </c>
      <c r="B45" s="15" t="s">
        <v>31</v>
      </c>
      <c r="C45" s="175">
        <v>0.1111</v>
      </c>
      <c r="D45" s="91">
        <f>TRUNC(ROUND($D$38*C45,2),2)</f>
        <v>277.16000000000003</v>
      </c>
    </row>
    <row r="46" spans="1:4">
      <c r="A46" s="234" t="s">
        <v>0</v>
      </c>
      <c r="B46" s="234"/>
      <c r="C46" s="16">
        <f>SUM(C44:C45)</f>
        <v>0.19440000000000002</v>
      </c>
      <c r="D46" s="17">
        <f>TRUNC(ROUND(SUM(D44:D45),2),2)</f>
        <v>484.97</v>
      </c>
    </row>
    <row r="47" spans="1:4">
      <c r="A47" s="4"/>
      <c r="B47" s="4"/>
      <c r="C47" s="4"/>
      <c r="D47" s="4"/>
    </row>
    <row r="48" spans="1:4" ht="27" customHeight="1">
      <c r="A48" s="262" t="s">
        <v>121</v>
      </c>
      <c r="B48" s="262"/>
      <c r="C48" s="262"/>
      <c r="D48" s="262"/>
    </row>
    <row r="49" spans="1:4">
      <c r="A49" s="18" t="s">
        <v>32</v>
      </c>
      <c r="B49" s="18" t="s">
        <v>115</v>
      </c>
      <c r="C49" s="18" t="s">
        <v>29</v>
      </c>
      <c r="D49" s="18" t="s">
        <v>33</v>
      </c>
    </row>
    <row r="50" spans="1:4">
      <c r="A50" s="57" t="s">
        <v>2</v>
      </c>
      <c r="B50" s="11" t="s">
        <v>34</v>
      </c>
      <c r="C50" s="14">
        <f>'12h dia-RG2'!C50</f>
        <v>0.2</v>
      </c>
      <c r="D50" s="19">
        <f>TRUNC(ROUND(($D$38+$D$46)*C50,2),2)</f>
        <v>595.94000000000005</v>
      </c>
    </row>
    <row r="51" spans="1:4">
      <c r="A51" s="57" t="s">
        <v>3</v>
      </c>
      <c r="B51" s="11" t="s">
        <v>35</v>
      </c>
      <c r="C51" s="14">
        <f>'12h dia-RG2'!C51</f>
        <v>2.5000000000000001E-2</v>
      </c>
      <c r="D51" s="19">
        <f t="shared" ref="D51:D57" si="0">TRUNC(ROUND(($D$38+$D$46)*C51,2),2)</f>
        <v>74.489999999999995</v>
      </c>
    </row>
    <row r="52" spans="1:4">
      <c r="A52" s="57" t="s">
        <v>4</v>
      </c>
      <c r="B52" s="7" t="s">
        <v>80</v>
      </c>
      <c r="C52" s="14">
        <f>'12h dia-RG2'!C52</f>
        <v>1.6500000000000001E-2</v>
      </c>
      <c r="D52" s="19">
        <f t="shared" si="0"/>
        <v>49.16</v>
      </c>
    </row>
    <row r="53" spans="1:4">
      <c r="A53" s="57" t="s">
        <v>5</v>
      </c>
      <c r="B53" s="11" t="s">
        <v>36</v>
      </c>
      <c r="C53" s="14">
        <f>'12h dia-RG2'!C53</f>
        <v>1.4999999999999999E-2</v>
      </c>
      <c r="D53" s="19">
        <f t="shared" si="0"/>
        <v>44.7</v>
      </c>
    </row>
    <row r="54" spans="1:4">
      <c r="A54" s="57" t="s">
        <v>6</v>
      </c>
      <c r="B54" s="11" t="s">
        <v>37</v>
      </c>
      <c r="C54" s="14">
        <f>'12h dia-RG2'!C54</f>
        <v>0.01</v>
      </c>
      <c r="D54" s="19">
        <f t="shared" si="0"/>
        <v>29.8</v>
      </c>
    </row>
    <row r="55" spans="1:4">
      <c r="A55" s="57" t="s">
        <v>24</v>
      </c>
      <c r="B55" s="11" t="s">
        <v>38</v>
      </c>
      <c r="C55" s="14">
        <f>'12h dia-RG2'!C55</f>
        <v>6.0000000000000001E-3</v>
      </c>
      <c r="D55" s="19">
        <f t="shared" si="0"/>
        <v>17.88</v>
      </c>
    </row>
    <row r="56" spans="1:4">
      <c r="A56" s="57" t="s">
        <v>25</v>
      </c>
      <c r="B56" s="11" t="s">
        <v>39</v>
      </c>
      <c r="C56" s="14">
        <f>'12h dia-RG2'!C56</f>
        <v>2E-3</v>
      </c>
      <c r="D56" s="19">
        <f t="shared" si="0"/>
        <v>5.96</v>
      </c>
    </row>
    <row r="57" spans="1:4">
      <c r="A57" s="57" t="s">
        <v>40</v>
      </c>
      <c r="B57" s="11" t="s">
        <v>41</v>
      </c>
      <c r="C57" s="14">
        <f>'12h dia-RG2'!C57</f>
        <v>0.08</v>
      </c>
      <c r="D57" s="19">
        <f t="shared" si="0"/>
        <v>238.37</v>
      </c>
    </row>
    <row r="58" spans="1:4">
      <c r="A58" s="317" t="s">
        <v>42</v>
      </c>
      <c r="B58" s="318"/>
      <c r="C58" s="20">
        <f>SUM(C50:C57)</f>
        <v>0.35450000000000004</v>
      </c>
      <c r="D58" s="21">
        <f>TRUNC(ROUND(SUM(D50:D57),2),2)</f>
        <v>1056.3</v>
      </c>
    </row>
    <row r="59" spans="1:4">
      <c r="A59" s="22"/>
      <c r="B59" s="22"/>
      <c r="C59" s="23"/>
      <c r="D59" s="24"/>
    </row>
    <row r="60" spans="1:4">
      <c r="A60" s="227" t="s">
        <v>122</v>
      </c>
      <c r="B60" s="227"/>
      <c r="C60" s="227"/>
      <c r="D60" s="227"/>
    </row>
    <row r="61" spans="1:4">
      <c r="A61" s="5" t="s">
        <v>43</v>
      </c>
      <c r="B61" s="52" t="s">
        <v>44</v>
      </c>
      <c r="C61" s="5" t="s">
        <v>17</v>
      </c>
      <c r="D61" s="5" t="s">
        <v>17</v>
      </c>
    </row>
    <row r="62" spans="1:4">
      <c r="A62" s="57" t="s">
        <v>2</v>
      </c>
      <c r="B62" s="11" t="s">
        <v>81</v>
      </c>
      <c r="C62" s="92">
        <v>4.45</v>
      </c>
      <c r="D62" s="93">
        <f>(C62*2*22)-(6%*D31)</f>
        <v>80.659400000000019</v>
      </c>
    </row>
    <row r="63" spans="1:4">
      <c r="A63" s="57" t="s">
        <v>3</v>
      </c>
      <c r="B63" s="11" t="s">
        <v>82</v>
      </c>
      <c r="C63" s="92">
        <v>37.85</v>
      </c>
      <c r="D63" s="94">
        <f>(C63*22*0.8)</f>
        <v>666.16000000000008</v>
      </c>
    </row>
    <row r="64" spans="1:4">
      <c r="A64" s="57" t="s">
        <v>4</v>
      </c>
      <c r="B64" s="11" t="s">
        <v>83</v>
      </c>
      <c r="C64" s="95">
        <v>0</v>
      </c>
      <c r="D64" s="94">
        <f>C64</f>
        <v>0</v>
      </c>
    </row>
    <row r="65" spans="1:4">
      <c r="A65" s="57" t="s">
        <v>5</v>
      </c>
      <c r="B65" s="11" t="s">
        <v>118</v>
      </c>
      <c r="C65" s="95">
        <v>20</v>
      </c>
      <c r="D65" s="94">
        <f>C65</f>
        <v>20</v>
      </c>
    </row>
    <row r="66" spans="1:4">
      <c r="A66" s="57" t="s">
        <v>6</v>
      </c>
      <c r="B66" s="11" t="s">
        <v>119</v>
      </c>
      <c r="C66" s="95">
        <v>31.07</v>
      </c>
      <c r="D66" s="94">
        <f>C66</f>
        <v>31.07</v>
      </c>
    </row>
    <row r="67" spans="1:4">
      <c r="A67" s="57" t="s">
        <v>24</v>
      </c>
      <c r="B67" s="11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326" t="s">
        <v>45</v>
      </c>
      <c r="B68" s="322"/>
      <c r="C68" s="327"/>
      <c r="D68" s="21">
        <f>TRUNC(ROUND(SUM(D62:D67),2),2)</f>
        <v>811.91</v>
      </c>
    </row>
    <row r="69" spans="1:4">
      <c r="A69" s="4"/>
      <c r="B69" s="4"/>
      <c r="C69" s="4"/>
      <c r="D69" s="4"/>
    </row>
    <row r="70" spans="1:4">
      <c r="A70" s="262" t="s">
        <v>46</v>
      </c>
      <c r="B70" s="262"/>
      <c r="C70" s="262"/>
      <c r="D70" s="262"/>
    </row>
    <row r="71" spans="1:4">
      <c r="A71" s="5">
        <v>2</v>
      </c>
      <c r="B71" s="326" t="s">
        <v>47</v>
      </c>
      <c r="C71" s="327"/>
      <c r="D71" s="5" t="s">
        <v>17</v>
      </c>
    </row>
    <row r="72" spans="1:4">
      <c r="A72" s="57" t="s">
        <v>28</v>
      </c>
      <c r="B72" s="328" t="str">
        <f>B43</f>
        <v>13º (décimo terceiro) Salário, Férias e Adicional de Férias</v>
      </c>
      <c r="C72" s="329"/>
      <c r="D72" s="26">
        <f>D46</f>
        <v>484.97</v>
      </c>
    </row>
    <row r="73" spans="1:4">
      <c r="A73" s="57" t="s">
        <v>32</v>
      </c>
      <c r="B73" s="328" t="str">
        <f>B49</f>
        <v>GPS, FGTS e outras contribuições</v>
      </c>
      <c r="C73" s="329"/>
      <c r="D73" s="26">
        <f>D58</f>
        <v>1056.3</v>
      </c>
    </row>
    <row r="74" spans="1:4">
      <c r="A74" s="57" t="s">
        <v>43</v>
      </c>
      <c r="B74" s="328" t="str">
        <f>B61</f>
        <v xml:space="preserve">Benefícios Mensais e Diários </v>
      </c>
      <c r="C74" s="329"/>
      <c r="D74" s="26">
        <f>D68</f>
        <v>811.91</v>
      </c>
    </row>
    <row r="75" spans="1:4">
      <c r="A75" s="326" t="s">
        <v>45</v>
      </c>
      <c r="B75" s="322"/>
      <c r="C75" s="327"/>
      <c r="D75" s="21">
        <f>TRUNC(ROUND(SUM(D72:D74),2),2)</f>
        <v>2353.1799999999998</v>
      </c>
    </row>
    <row r="76" spans="1:4">
      <c r="A76" s="4"/>
      <c r="B76" s="27"/>
      <c r="C76" s="27"/>
      <c r="D76" s="28"/>
    </row>
    <row r="77" spans="1:4">
      <c r="A77" s="249" t="s">
        <v>68</v>
      </c>
      <c r="B77" s="249"/>
      <c r="C77" s="249"/>
      <c r="D77" s="249"/>
    </row>
    <row r="78" spans="1:4">
      <c r="A78" s="18">
        <v>3</v>
      </c>
      <c r="B78" s="18" t="s">
        <v>48</v>
      </c>
      <c r="C78" s="18" t="s">
        <v>29</v>
      </c>
      <c r="D78" s="18" t="s">
        <v>30</v>
      </c>
    </row>
    <row r="79" spans="1:4">
      <c r="A79" s="57" t="s">
        <v>2</v>
      </c>
      <c r="B79" s="29" t="s">
        <v>49</v>
      </c>
      <c r="C79" s="14">
        <v>4.1999999999999997E-3</v>
      </c>
      <c r="D79" s="19">
        <f>$D$38*C79</f>
        <v>10.477781999999999</v>
      </c>
    </row>
    <row r="80" spans="1:4">
      <c r="A80" s="57" t="s">
        <v>3</v>
      </c>
      <c r="B80" s="78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5">
      <c r="A81" s="57" t="s">
        <v>4</v>
      </c>
      <c r="B81" s="30" t="s">
        <v>51</v>
      </c>
      <c r="C81" s="14">
        <v>3.4799999999999998E-2</v>
      </c>
      <c r="D81" s="19">
        <f t="shared" si="1"/>
        <v>86.815907999999993</v>
      </c>
    </row>
    <row r="82" spans="1:5">
      <c r="A82" s="57" t="s">
        <v>5</v>
      </c>
      <c r="B82" s="11" t="s">
        <v>52</v>
      </c>
      <c r="C82" s="14">
        <v>1.9400000000000001E-2</v>
      </c>
      <c r="D82" s="19">
        <f t="shared" si="1"/>
        <v>48.397373999999999</v>
      </c>
    </row>
    <row r="83" spans="1:5" ht="30">
      <c r="A83" s="57" t="s">
        <v>6</v>
      </c>
      <c r="B83" s="79" t="s">
        <v>101</v>
      </c>
      <c r="C83" s="14">
        <f>C82*C58</f>
        <v>6.8773000000000011E-3</v>
      </c>
      <c r="D83" s="19">
        <f t="shared" si="1"/>
        <v>17.156869083000004</v>
      </c>
    </row>
    <row r="84" spans="1:5">
      <c r="A84" s="57" t="s">
        <v>24</v>
      </c>
      <c r="B84" s="31" t="s">
        <v>73</v>
      </c>
      <c r="C84" s="14">
        <v>8.0000000000000002E-3</v>
      </c>
      <c r="D84" s="19">
        <f t="shared" si="1"/>
        <v>19.95768</v>
      </c>
    </row>
    <row r="85" spans="1:5">
      <c r="A85" s="317" t="s">
        <v>42</v>
      </c>
      <c r="B85" s="318"/>
      <c r="C85" s="20">
        <f>SUM(C79:C84)</f>
        <v>7.3613299999999993E-2</v>
      </c>
      <c r="D85" s="21">
        <f>TRUNC(ROUND(SUM(D79:D84),2),2)</f>
        <v>183.64</v>
      </c>
    </row>
    <row r="87" spans="1:5">
      <c r="A87" s="227" t="s">
        <v>123</v>
      </c>
      <c r="B87" s="227"/>
      <c r="C87" s="227"/>
      <c r="D87" s="227"/>
    </row>
    <row r="88" spans="1:5">
      <c r="A88" s="22"/>
      <c r="B88" s="22"/>
      <c r="C88" s="22"/>
      <c r="D88" s="22"/>
    </row>
    <row r="89" spans="1:5">
      <c r="A89" s="227" t="s">
        <v>53</v>
      </c>
      <c r="B89" s="227"/>
      <c r="C89" s="227"/>
      <c r="D89" s="227"/>
    </row>
    <row r="90" spans="1:5">
      <c r="A90" s="18" t="s">
        <v>54</v>
      </c>
      <c r="B90" s="5" t="s">
        <v>124</v>
      </c>
      <c r="C90" s="18" t="s">
        <v>29</v>
      </c>
      <c r="D90" s="18" t="s">
        <v>30</v>
      </c>
    </row>
    <row r="91" spans="1:5">
      <c r="A91" s="57" t="s">
        <v>2</v>
      </c>
      <c r="B91" s="29" t="s">
        <v>94</v>
      </c>
      <c r="C91" s="14">
        <v>9.2999999999999992E-3</v>
      </c>
      <c r="D91" s="19">
        <f>$D$38*C91</f>
        <v>23.200802999999997</v>
      </c>
      <c r="E91" s="2">
        <f>11.11/12</f>
        <v>0.92583333333333329</v>
      </c>
    </row>
    <row r="92" spans="1:5">
      <c r="A92" s="57" t="s">
        <v>3</v>
      </c>
      <c r="B92" s="32" t="s">
        <v>95</v>
      </c>
      <c r="C92" s="85">
        <v>2.8E-3</v>
      </c>
      <c r="D92" s="19">
        <f>$D$38*C92</f>
        <v>6.985188</v>
      </c>
    </row>
    <row r="93" spans="1:5">
      <c r="A93" s="57" t="s">
        <v>4</v>
      </c>
      <c r="B93" s="33" t="s">
        <v>96</v>
      </c>
      <c r="C93" s="14">
        <f>'12h dia-RG2'!C93</f>
        <v>2.0000000000000001E-4</v>
      </c>
      <c r="D93" s="19">
        <f t="shared" ref="D93:D96" si="2">$D$38*C93</f>
        <v>0.49894200000000005</v>
      </c>
    </row>
    <row r="94" spans="1:5">
      <c r="A94" s="57" t="s">
        <v>5</v>
      </c>
      <c r="B94" s="34" t="s">
        <v>100</v>
      </c>
      <c r="C94" s="14">
        <v>3.3E-3</v>
      </c>
      <c r="D94" s="19">
        <f t="shared" si="2"/>
        <v>8.2325429999999997</v>
      </c>
    </row>
    <row r="95" spans="1:5">
      <c r="A95" s="57" t="s">
        <v>6</v>
      </c>
      <c r="B95" s="2" t="s">
        <v>97</v>
      </c>
      <c r="C95" s="14">
        <v>6.9999999999999999E-4</v>
      </c>
      <c r="D95" s="19">
        <f t="shared" si="2"/>
        <v>1.746297</v>
      </c>
    </row>
    <row r="96" spans="1:5">
      <c r="A96" s="57" t="s">
        <v>24</v>
      </c>
      <c r="B96" s="31" t="s">
        <v>220</v>
      </c>
      <c r="C96" s="14">
        <v>1.38E-2</v>
      </c>
      <c r="D96" s="19">
        <f t="shared" si="2"/>
        <v>34.426997999999998</v>
      </c>
    </row>
    <row r="97" spans="1:4">
      <c r="A97" s="317" t="s">
        <v>0</v>
      </c>
      <c r="B97" s="318"/>
      <c r="C97" s="20">
        <f>SUM(C91:C96)</f>
        <v>3.0099999999999998E-2</v>
      </c>
      <c r="D97" s="21">
        <f>TRUNC(ROUND(SUM(D91:D96),2),2)</f>
        <v>75.09</v>
      </c>
    </row>
    <row r="99" spans="1:4">
      <c r="A99" s="227" t="s">
        <v>74</v>
      </c>
      <c r="B99" s="227"/>
      <c r="C99" s="227"/>
      <c r="D99" s="227"/>
    </row>
    <row r="100" spans="1:4">
      <c r="A100" s="5" t="s">
        <v>55</v>
      </c>
      <c r="B100" s="326" t="s">
        <v>75</v>
      </c>
      <c r="C100" s="327"/>
      <c r="D100" s="5" t="s">
        <v>17</v>
      </c>
    </row>
    <row r="101" spans="1:4">
      <c r="A101" s="57" t="s">
        <v>2</v>
      </c>
      <c r="B101" s="328" t="s">
        <v>98</v>
      </c>
      <c r="C101" s="329"/>
      <c r="D101" s="37">
        <f>TRUNC(ROUND((((D38+D75+D85)/220)*22),2),2)*0</f>
        <v>0</v>
      </c>
    </row>
    <row r="102" spans="1:4">
      <c r="A102" s="326" t="s">
        <v>45</v>
      </c>
      <c r="B102" s="322"/>
      <c r="C102" s="327"/>
      <c r="D102" s="21">
        <f>TRUNC(ROUND(SUM(D101),2),2)</f>
        <v>0</v>
      </c>
    </row>
    <row r="103" spans="1:4">
      <c r="A103" s="22"/>
      <c r="B103" s="22"/>
      <c r="C103" s="35"/>
      <c r="D103" s="36"/>
    </row>
    <row r="104" spans="1:4">
      <c r="A104" s="249" t="s">
        <v>56</v>
      </c>
      <c r="B104" s="249"/>
      <c r="C104" s="249"/>
      <c r="D104" s="249"/>
    </row>
    <row r="105" spans="1:4">
      <c r="A105" s="18">
        <v>4</v>
      </c>
      <c r="B105" s="317" t="s">
        <v>76</v>
      </c>
      <c r="C105" s="318"/>
      <c r="D105" s="18" t="s">
        <v>57</v>
      </c>
    </row>
    <row r="106" spans="1:4">
      <c r="A106" s="57" t="s">
        <v>54</v>
      </c>
      <c r="B106" s="332" t="s">
        <v>124</v>
      </c>
      <c r="C106" s="333"/>
      <c r="D106" s="25">
        <f>D97</f>
        <v>75.09</v>
      </c>
    </row>
    <row r="107" spans="1:4">
      <c r="A107" s="57" t="s">
        <v>55</v>
      </c>
      <c r="B107" s="332" t="s">
        <v>125</v>
      </c>
      <c r="C107" s="333"/>
      <c r="D107" s="37">
        <f>D102</f>
        <v>0</v>
      </c>
    </row>
    <row r="108" spans="1:4">
      <c r="A108" s="317" t="s">
        <v>0</v>
      </c>
      <c r="B108" s="320"/>
      <c r="C108" s="318"/>
      <c r="D108" s="21">
        <f>TRUNC(ROUND(SUM(D106:D107),2),2)</f>
        <v>75.09</v>
      </c>
    </row>
    <row r="109" spans="1:4">
      <c r="A109" s="80"/>
      <c r="B109" s="38"/>
      <c r="C109" s="23"/>
      <c r="D109" s="39"/>
    </row>
    <row r="110" spans="1:4">
      <c r="A110" s="227" t="s">
        <v>126</v>
      </c>
      <c r="B110" s="227"/>
      <c r="C110" s="227"/>
      <c r="D110" s="227"/>
    </row>
    <row r="111" spans="1:4">
      <c r="A111" s="5">
        <v>5</v>
      </c>
      <c r="B111" s="330" t="s">
        <v>58</v>
      </c>
      <c r="C111" s="331"/>
      <c r="D111" s="5" t="s">
        <v>17</v>
      </c>
    </row>
    <row r="112" spans="1:4">
      <c r="A112" s="57" t="s">
        <v>2</v>
      </c>
      <c r="B112" s="328" t="s">
        <v>59</v>
      </c>
      <c r="C112" s="329"/>
      <c r="D112" s="53">
        <f>UNIFORME!E18</f>
        <v>7.083333333333333</v>
      </c>
    </row>
    <row r="113" spans="1:4">
      <c r="A113" s="57" t="s">
        <v>3</v>
      </c>
      <c r="B113" s="328" t="s">
        <v>77</v>
      </c>
      <c r="C113" s="329"/>
      <c r="D113" s="53">
        <v>0</v>
      </c>
    </row>
    <row r="114" spans="1:4">
      <c r="A114" s="57" t="s">
        <v>4</v>
      </c>
      <c r="B114" s="328" t="s">
        <v>78</v>
      </c>
      <c r="C114" s="329"/>
      <c r="D114" s="53">
        <f>EQUIPAMENTO!E17</f>
        <v>13.810704607046072</v>
      </c>
    </row>
    <row r="115" spans="1:4">
      <c r="A115" s="57" t="s">
        <v>5</v>
      </c>
      <c r="B115" s="335" t="s">
        <v>26</v>
      </c>
      <c r="C115" s="336"/>
      <c r="D115" s="53">
        <v>0</v>
      </c>
    </row>
    <row r="116" spans="1:4">
      <c r="A116" s="326" t="s">
        <v>45</v>
      </c>
      <c r="B116" s="322"/>
      <c r="C116" s="327"/>
      <c r="D116" s="21">
        <f>TRUNC(ROUND(SUM(D112:D115),2),2)</f>
        <v>20.89</v>
      </c>
    </row>
    <row r="117" spans="1:4">
      <c r="A117" s="80"/>
      <c r="B117" s="38"/>
      <c r="C117" s="23"/>
      <c r="D117" s="39"/>
    </row>
    <row r="118" spans="1:4">
      <c r="A118" s="227" t="s">
        <v>127</v>
      </c>
      <c r="B118" s="227"/>
      <c r="C118" s="227"/>
      <c r="D118" s="227"/>
    </row>
    <row r="119" spans="1:4">
      <c r="A119" s="5">
        <v>6</v>
      </c>
      <c r="B119" s="40" t="s">
        <v>60</v>
      </c>
      <c r="C119" s="5" t="s">
        <v>29</v>
      </c>
      <c r="D119" s="5" t="s">
        <v>57</v>
      </c>
    </row>
    <row r="120" spans="1:4">
      <c r="A120" s="57" t="s">
        <v>2</v>
      </c>
      <c r="B120" s="81" t="s">
        <v>61</v>
      </c>
      <c r="C120" s="14">
        <v>0.01</v>
      </c>
      <c r="D120" s="56">
        <f>TRUNC(ROUND($D$135*C120,2),2)</f>
        <v>51.28</v>
      </c>
    </row>
    <row r="121" spans="1:4">
      <c r="A121" s="57" t="s">
        <v>3</v>
      </c>
      <c r="B121" s="7" t="s">
        <v>62</v>
      </c>
      <c r="C121" s="14">
        <v>3.7661398701582798E-2</v>
      </c>
      <c r="D121" s="56">
        <f>TRUNC(ROUND(($D$135+D120)*C121,2),2)</f>
        <v>195.04</v>
      </c>
    </row>
    <row r="122" spans="1:4">
      <c r="A122" s="57" t="s">
        <v>4</v>
      </c>
      <c r="B122" s="7" t="s">
        <v>63</v>
      </c>
      <c r="C122" s="41">
        <f>SUM(C123:C125)</f>
        <v>8.6499999999999994E-2</v>
      </c>
      <c r="D122" s="42"/>
    </row>
    <row r="123" spans="1:4">
      <c r="A123" s="57" t="s">
        <v>131</v>
      </c>
      <c r="B123" s="45" t="s">
        <v>128</v>
      </c>
      <c r="C123" s="14">
        <f>'12h dia-RG2'!C123</f>
        <v>6.4999999999999997E-3</v>
      </c>
      <c r="D123" s="26">
        <f>TRUNC(ROUND(($D$135+$D$120+$D$121)/(100%-$C$122)*C123,2),2)</f>
        <v>38.24</v>
      </c>
    </row>
    <row r="124" spans="1:4">
      <c r="A124" s="57" t="s">
        <v>132</v>
      </c>
      <c r="B124" s="45" t="s">
        <v>129</v>
      </c>
      <c r="C124" s="14">
        <f>'12h dia-RG2'!C124</f>
        <v>0.03</v>
      </c>
      <c r="D124" s="26">
        <f>TRUNC(ROUND(($D$135+$D$120+$D$121)/(100%-$C$122)*C124,2),2)</f>
        <v>176.48</v>
      </c>
    </row>
    <row r="125" spans="1:4">
      <c r="A125" s="57" t="s">
        <v>133</v>
      </c>
      <c r="B125" s="45" t="s">
        <v>130</v>
      </c>
      <c r="C125" s="14">
        <f>'12h dia-RG2'!C125</f>
        <v>0.05</v>
      </c>
      <c r="D125" s="26">
        <f>TRUNC(ROUND(($D$135+$D$120+$D$121)/(100%-$C$122)*C125,2),2)</f>
        <v>294.13</v>
      </c>
    </row>
    <row r="126" spans="1:4">
      <c r="A126" s="235" t="s">
        <v>0</v>
      </c>
      <c r="B126" s="320"/>
      <c r="C126" s="236"/>
      <c r="D126" s="21">
        <f>TRUNC(ROUND(SUM(D120:D125),2),2)</f>
        <v>755.17</v>
      </c>
    </row>
    <row r="128" spans="1:4">
      <c r="A128" s="227" t="s">
        <v>64</v>
      </c>
      <c r="B128" s="227"/>
      <c r="C128" s="227"/>
      <c r="D128" s="227"/>
    </row>
    <row r="129" spans="1:4">
      <c r="A129" s="7"/>
      <c r="B129" s="337" t="s">
        <v>65</v>
      </c>
      <c r="C129" s="337"/>
      <c r="D129" s="5" t="s">
        <v>57</v>
      </c>
    </row>
    <row r="130" spans="1:4">
      <c r="A130" s="43" t="s">
        <v>2</v>
      </c>
      <c r="B130" s="334" t="s">
        <v>66</v>
      </c>
      <c r="C130" s="334"/>
      <c r="D130" s="37">
        <f>$D$38</f>
        <v>2494.71</v>
      </c>
    </row>
    <row r="131" spans="1:4">
      <c r="A131" s="43" t="s">
        <v>3</v>
      </c>
      <c r="B131" s="334" t="s">
        <v>67</v>
      </c>
      <c r="C131" s="334"/>
      <c r="D131" s="37">
        <f>$D$75</f>
        <v>2353.1799999999998</v>
      </c>
    </row>
    <row r="132" spans="1:4">
      <c r="A132" s="43" t="s">
        <v>4</v>
      </c>
      <c r="B132" s="334" t="s">
        <v>68</v>
      </c>
      <c r="C132" s="334"/>
      <c r="D132" s="37">
        <f>$D$85</f>
        <v>183.64</v>
      </c>
    </row>
    <row r="133" spans="1:4">
      <c r="A133" s="43" t="s">
        <v>5</v>
      </c>
      <c r="B133" s="334" t="s">
        <v>69</v>
      </c>
      <c r="C133" s="334"/>
      <c r="D133" s="37">
        <f>$D$108</f>
        <v>75.09</v>
      </c>
    </row>
    <row r="134" spans="1:4">
      <c r="A134" s="43" t="s">
        <v>70</v>
      </c>
      <c r="B134" s="328" t="s">
        <v>71</v>
      </c>
      <c r="C134" s="329"/>
      <c r="D134" s="37">
        <f>$D$116</f>
        <v>20.89</v>
      </c>
    </row>
    <row r="135" spans="1:4">
      <c r="A135" s="326" t="s">
        <v>72</v>
      </c>
      <c r="B135" s="322"/>
      <c r="C135" s="327"/>
      <c r="D135" s="55">
        <f>TRUNC(ROUND(SUM(D130:D134),2),2)</f>
        <v>5127.51</v>
      </c>
    </row>
    <row r="136" spans="1:4">
      <c r="A136" s="57" t="s">
        <v>24</v>
      </c>
      <c r="B136" s="328" t="s">
        <v>99</v>
      </c>
      <c r="C136" s="329"/>
      <c r="D136" s="37">
        <f>$D$126</f>
        <v>755.17</v>
      </c>
    </row>
    <row r="137" spans="1:4">
      <c r="A137" s="326" t="s">
        <v>134</v>
      </c>
      <c r="B137" s="322"/>
      <c r="C137" s="327"/>
      <c r="D137" s="54">
        <f>TRUNC(ROUND(D135+D136,2),2)</f>
        <v>5882.68</v>
      </c>
    </row>
    <row r="138" spans="1:4">
      <c r="A138" s="326" t="s">
        <v>157</v>
      </c>
      <c r="B138" s="322"/>
      <c r="C138" s="327"/>
      <c r="D138" s="54">
        <f>D137</f>
        <v>5882.68</v>
      </c>
    </row>
    <row r="139" spans="1:4">
      <c r="A139" s="38"/>
      <c r="B139" s="38"/>
      <c r="C139" s="38"/>
      <c r="D139" s="38"/>
    </row>
  </sheetData>
  <mergeCells count="59">
    <mergeCell ref="B134:C134"/>
    <mergeCell ref="A135:C135"/>
    <mergeCell ref="B136:C136"/>
    <mergeCell ref="A137:C137"/>
    <mergeCell ref="A138:C138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14:C14"/>
    <mergeCell ref="A1:D1"/>
    <mergeCell ref="A2:C2"/>
    <mergeCell ref="C4:D4"/>
    <mergeCell ref="C5:D5"/>
    <mergeCell ref="A8:C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16383" man="1"/>
    <brk id="98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FD654-32E0-41D2-B075-3E890E7351DA}">
  <sheetPr>
    <tabColor theme="3" tint="0.59999389629810485"/>
  </sheetPr>
  <dimension ref="A1:E139"/>
  <sheetViews>
    <sheetView showGridLines="0" tabSelected="1" topLeftCell="A117" zoomScaleNormal="100" zoomScaleSheetLayoutView="100" workbookViewId="0">
      <selection activeCell="H18" sqref="H18:H20"/>
    </sheetView>
  </sheetViews>
  <sheetFormatPr defaultRowHeight="15"/>
  <cols>
    <col min="1" max="1" width="12.28515625" style="2" bestFit="1" customWidth="1"/>
    <col min="2" max="2" width="66.7109375" style="2" bestFit="1" customWidth="1"/>
    <col min="3" max="3" width="21.5703125" style="2" customWidth="1"/>
    <col min="4" max="4" width="17" style="2" bestFit="1" customWidth="1"/>
    <col min="5" max="16384" width="9.140625" style="2"/>
  </cols>
  <sheetData>
    <row r="1" spans="1:4">
      <c r="A1" s="262"/>
      <c r="B1" s="262"/>
      <c r="C1" s="262"/>
      <c r="D1" s="262"/>
    </row>
    <row r="2" spans="1:4">
      <c r="A2" s="262" t="s">
        <v>102</v>
      </c>
      <c r="B2" s="262"/>
      <c r="C2" s="262"/>
      <c r="D2" s="47"/>
    </row>
    <row r="4" spans="1:4">
      <c r="A4" s="45" t="s">
        <v>103</v>
      </c>
      <c r="B4" s="45"/>
      <c r="C4" s="324"/>
      <c r="D4" s="324"/>
    </row>
    <row r="5" spans="1:4">
      <c r="A5" s="45" t="s">
        <v>104</v>
      </c>
      <c r="B5" s="45" t="s">
        <v>208</v>
      </c>
      <c r="C5" s="325"/>
      <c r="D5" s="325"/>
    </row>
    <row r="6" spans="1:4">
      <c r="A6" s="171"/>
      <c r="B6" s="171"/>
      <c r="C6" s="83"/>
      <c r="D6" s="83"/>
    </row>
    <row r="7" spans="1:4">
      <c r="A7" s="3"/>
      <c r="B7" s="3"/>
      <c r="C7" s="4"/>
    </row>
    <row r="8" spans="1:4">
      <c r="A8" s="249" t="s">
        <v>1</v>
      </c>
      <c r="B8" s="249"/>
      <c r="C8" s="249"/>
    </row>
    <row r="9" spans="1:4">
      <c r="A9" s="57" t="s">
        <v>2</v>
      </c>
      <c r="B9" s="6" t="s">
        <v>105</v>
      </c>
      <c r="C9" s="166">
        <v>45846</v>
      </c>
      <c r="D9" s="46"/>
    </row>
    <row r="10" spans="1:4">
      <c r="A10" s="57" t="s">
        <v>3</v>
      </c>
      <c r="B10" s="6" t="s">
        <v>106</v>
      </c>
      <c r="C10" s="12" t="str">
        <f>'12h dia'!C10</f>
        <v>Rio de Janeiro/RJ</v>
      </c>
      <c r="D10" s="82"/>
    </row>
    <row r="11" spans="1:4">
      <c r="A11" s="57" t="s">
        <v>4</v>
      </c>
      <c r="B11" s="6" t="s">
        <v>107</v>
      </c>
      <c r="C11" s="12" t="s">
        <v>170</v>
      </c>
      <c r="D11" s="82"/>
    </row>
    <row r="12" spans="1:4">
      <c r="A12" s="57" t="s">
        <v>5</v>
      </c>
      <c r="B12" s="6" t="s">
        <v>108</v>
      </c>
      <c r="C12" s="12">
        <f>'12h dia'!C12</f>
        <v>12</v>
      </c>
      <c r="D12" s="82"/>
    </row>
    <row r="13" spans="1:4">
      <c r="A13" s="77"/>
      <c r="B13" s="3"/>
      <c r="C13" s="77"/>
    </row>
    <row r="14" spans="1:4">
      <c r="A14" s="249" t="s">
        <v>7</v>
      </c>
      <c r="B14" s="249"/>
      <c r="C14" s="249"/>
      <c r="D14" s="38"/>
    </row>
    <row r="15" spans="1:4" ht="45">
      <c r="A15" s="45" t="s">
        <v>8</v>
      </c>
      <c r="B15" s="45" t="s">
        <v>9</v>
      </c>
      <c r="C15" s="45" t="s">
        <v>109</v>
      </c>
      <c r="D15" s="3"/>
    </row>
    <row r="16" spans="1:4">
      <c r="A16" s="12" t="str">
        <f>'12h dia'!A16</f>
        <v>Vigilância</v>
      </c>
      <c r="B16" s="12" t="s">
        <v>137</v>
      </c>
      <c r="C16" s="12">
        <v>1</v>
      </c>
      <c r="D16" s="3"/>
    </row>
    <row r="17" spans="1:4" s="62" customFormat="1" ht="13.5">
      <c r="A17" s="60"/>
      <c r="B17" s="60"/>
      <c r="C17" s="60"/>
      <c r="D17" s="60"/>
    </row>
    <row r="18" spans="1:4">
      <c r="A18" s="262" t="s">
        <v>110</v>
      </c>
      <c r="B18" s="262"/>
      <c r="C18" s="262"/>
      <c r="D18" s="47"/>
    </row>
    <row r="19" spans="1:4">
      <c r="A19" s="77"/>
      <c r="B19" s="77"/>
      <c r="C19" s="77"/>
      <c r="D19" s="77"/>
    </row>
    <row r="20" spans="1:4">
      <c r="A20" s="227" t="s">
        <v>111</v>
      </c>
      <c r="B20" s="227"/>
      <c r="C20" s="227"/>
      <c r="D20" s="38"/>
    </row>
    <row r="21" spans="1:4">
      <c r="A21" s="319" t="s">
        <v>10</v>
      </c>
      <c r="B21" s="319"/>
      <c r="C21" s="319"/>
      <c r="D21" s="38"/>
    </row>
    <row r="22" spans="1:4">
      <c r="A22" s="235" t="s">
        <v>11</v>
      </c>
      <c r="B22" s="320"/>
      <c r="C22" s="236"/>
      <c r="D22" s="38"/>
    </row>
    <row r="23" spans="1:4" ht="30">
      <c r="A23" s="12">
        <v>1</v>
      </c>
      <c r="B23" s="45" t="s">
        <v>135</v>
      </c>
      <c r="C23" s="12" t="s">
        <v>159</v>
      </c>
      <c r="D23" s="3"/>
    </row>
    <row r="24" spans="1:4">
      <c r="A24" s="12">
        <v>2</v>
      </c>
      <c r="B24" s="45" t="s">
        <v>12</v>
      </c>
      <c r="C24" s="12" t="s">
        <v>138</v>
      </c>
      <c r="D24" s="3"/>
    </row>
    <row r="25" spans="1:4">
      <c r="A25" s="12">
        <v>3</v>
      </c>
      <c r="B25" s="45" t="s">
        <v>79</v>
      </c>
      <c r="C25" s="167">
        <v>1919.01</v>
      </c>
      <c r="D25" s="48"/>
    </row>
    <row r="26" spans="1:4">
      <c r="A26" s="12">
        <v>4</v>
      </c>
      <c r="B26" s="45" t="s">
        <v>13</v>
      </c>
      <c r="C26" s="12" t="s">
        <v>139</v>
      </c>
      <c r="D26" s="3"/>
    </row>
    <row r="27" spans="1:4">
      <c r="A27" s="12">
        <v>5</v>
      </c>
      <c r="B27" s="45" t="s">
        <v>14</v>
      </c>
      <c r="C27" s="168">
        <v>45658</v>
      </c>
      <c r="D27" s="49"/>
    </row>
    <row r="28" spans="1:4">
      <c r="A28" s="61"/>
      <c r="B28" s="61"/>
      <c r="C28" s="61"/>
    </row>
    <row r="29" spans="1:4">
      <c r="A29" s="227" t="s">
        <v>120</v>
      </c>
      <c r="B29" s="227"/>
      <c r="C29" s="227"/>
      <c r="D29" s="227"/>
    </row>
    <row r="30" spans="1:4">
      <c r="A30" s="5">
        <v>1</v>
      </c>
      <c r="B30" s="5" t="s">
        <v>15</v>
      </c>
      <c r="C30" s="5" t="s">
        <v>16</v>
      </c>
      <c r="D30" s="5" t="s">
        <v>17</v>
      </c>
    </row>
    <row r="31" spans="1:4">
      <c r="A31" s="57" t="s">
        <v>18</v>
      </c>
      <c r="B31" s="7" t="s">
        <v>19</v>
      </c>
      <c r="C31" s="8"/>
      <c r="D31" s="96">
        <f>C25</f>
        <v>1919.01</v>
      </c>
    </row>
    <row r="32" spans="1:4">
      <c r="A32" s="57" t="s">
        <v>3</v>
      </c>
      <c r="B32" s="7" t="s">
        <v>20</v>
      </c>
      <c r="C32" s="10">
        <v>0.3</v>
      </c>
      <c r="D32" s="50">
        <f>D31*C32</f>
        <v>575.70299999999997</v>
      </c>
    </row>
    <row r="33" spans="1:4">
      <c r="A33" s="57" t="s">
        <v>4</v>
      </c>
      <c r="B33" s="7" t="s">
        <v>21</v>
      </c>
      <c r="C33" s="11"/>
      <c r="D33" s="50">
        <v>0</v>
      </c>
    </row>
    <row r="34" spans="1:4">
      <c r="A34" s="57" t="s">
        <v>5</v>
      </c>
      <c r="B34" s="7" t="s">
        <v>22</v>
      </c>
      <c r="C34" s="11"/>
      <c r="D34" s="50">
        <f>((D31+D32)*58.33%*20%)*0</f>
        <v>0</v>
      </c>
    </row>
    <row r="35" spans="1:4">
      <c r="A35" s="57" t="s">
        <v>6</v>
      </c>
      <c r="B35" s="7" t="s">
        <v>23</v>
      </c>
      <c r="C35" s="11"/>
      <c r="D35" s="50">
        <f>((D31+D32)*8.33%*1.2)*0</f>
        <v>0</v>
      </c>
    </row>
    <row r="36" spans="1:4">
      <c r="A36" s="12" t="s">
        <v>24</v>
      </c>
      <c r="B36" s="45" t="s">
        <v>112</v>
      </c>
      <c r="C36" s="44"/>
      <c r="D36" s="50">
        <v>0</v>
      </c>
    </row>
    <row r="37" spans="1:4">
      <c r="A37" s="57" t="s">
        <v>25</v>
      </c>
      <c r="B37" s="7" t="s">
        <v>26</v>
      </c>
      <c r="C37" s="11"/>
      <c r="D37" s="50">
        <v>0</v>
      </c>
    </row>
    <row r="38" spans="1:4">
      <c r="A38" s="321" t="s">
        <v>27</v>
      </c>
      <c r="B38" s="322"/>
      <c r="C38" s="323"/>
      <c r="D38" s="51">
        <f>TRUNC(ROUND(SUM(D31:D37),2),2)</f>
        <v>2494.71</v>
      </c>
    </row>
    <row r="39" spans="1:4" s="62" customFormat="1" ht="13.5">
      <c r="A39" s="60"/>
      <c r="B39" s="60"/>
      <c r="C39" s="60"/>
      <c r="D39" s="60"/>
    </row>
    <row r="40" spans="1:4">
      <c r="A40" s="262" t="s">
        <v>143</v>
      </c>
      <c r="B40" s="262"/>
      <c r="C40" s="262"/>
      <c r="D40" s="262"/>
    </row>
    <row r="41" spans="1:4">
      <c r="A41" s="80"/>
      <c r="B41" s="80"/>
      <c r="C41" s="80"/>
      <c r="D41" s="80"/>
    </row>
    <row r="42" spans="1:4">
      <c r="A42" s="227" t="s">
        <v>116</v>
      </c>
      <c r="B42" s="227"/>
      <c r="C42" s="227"/>
      <c r="D42" s="227"/>
    </row>
    <row r="43" spans="1:4">
      <c r="A43" s="58" t="s">
        <v>28</v>
      </c>
      <c r="B43" s="58" t="s">
        <v>113</v>
      </c>
      <c r="C43" s="58" t="s">
        <v>29</v>
      </c>
      <c r="D43" s="58" t="s">
        <v>30</v>
      </c>
    </row>
    <row r="44" spans="1:4">
      <c r="A44" s="12" t="s">
        <v>2</v>
      </c>
      <c r="B44" s="13" t="s">
        <v>114</v>
      </c>
      <c r="C44" s="14">
        <f>'12h dia'!C44</f>
        <v>8.3299999999999999E-2</v>
      </c>
      <c r="D44" s="1">
        <f>TRUNC(ROUND($D$38*C44,2),2)</f>
        <v>207.81</v>
      </c>
    </row>
    <row r="45" spans="1:4">
      <c r="A45" s="12" t="s">
        <v>3</v>
      </c>
      <c r="B45" s="15" t="s">
        <v>31</v>
      </c>
      <c r="C45" s="175">
        <v>0.1111</v>
      </c>
      <c r="D45" s="91">
        <f>TRUNC(ROUND($D$38*C45,2),2)</f>
        <v>277.16000000000003</v>
      </c>
    </row>
    <row r="46" spans="1:4">
      <c r="A46" s="234" t="s">
        <v>0</v>
      </c>
      <c r="B46" s="234"/>
      <c r="C46" s="16">
        <f>SUM(C44:C45)</f>
        <v>0.19440000000000002</v>
      </c>
      <c r="D46" s="17">
        <f>TRUNC(ROUND(SUM(D44:D45),2),2)</f>
        <v>484.97</v>
      </c>
    </row>
    <row r="47" spans="1:4">
      <c r="A47" s="4"/>
      <c r="B47" s="4"/>
      <c r="C47" s="4"/>
      <c r="D47" s="4"/>
    </row>
    <row r="48" spans="1:4" ht="27" customHeight="1">
      <c r="A48" s="262" t="s">
        <v>121</v>
      </c>
      <c r="B48" s="262"/>
      <c r="C48" s="262"/>
      <c r="D48" s="262"/>
    </row>
    <row r="49" spans="1:4">
      <c r="A49" s="18" t="s">
        <v>32</v>
      </c>
      <c r="B49" s="18" t="s">
        <v>115</v>
      </c>
      <c r="C49" s="18" t="s">
        <v>29</v>
      </c>
      <c r="D49" s="18" t="s">
        <v>33</v>
      </c>
    </row>
    <row r="50" spans="1:4">
      <c r="A50" s="57" t="s">
        <v>2</v>
      </c>
      <c r="B50" s="11" t="s">
        <v>34</v>
      </c>
      <c r="C50" s="14">
        <f>'12h dia'!C50</f>
        <v>0.2</v>
      </c>
      <c r="D50" s="19">
        <f>TRUNC(ROUND(($D$38+$D$46)*C50,2),2)</f>
        <v>595.94000000000005</v>
      </c>
    </row>
    <row r="51" spans="1:4">
      <c r="A51" s="57" t="s">
        <v>3</v>
      </c>
      <c r="B51" s="11" t="s">
        <v>35</v>
      </c>
      <c r="C51" s="14">
        <f>'12h dia'!C51</f>
        <v>2.5000000000000001E-2</v>
      </c>
      <c r="D51" s="19">
        <f t="shared" ref="D51:D57" si="0">TRUNC(ROUND(($D$38+$D$46)*C51,2),2)</f>
        <v>74.489999999999995</v>
      </c>
    </row>
    <row r="52" spans="1:4">
      <c r="A52" s="57" t="s">
        <v>4</v>
      </c>
      <c r="B52" s="7" t="s">
        <v>80</v>
      </c>
      <c r="C52" s="14">
        <f>'12h dia'!C52</f>
        <v>1.6500000000000001E-2</v>
      </c>
      <c r="D52" s="19">
        <f t="shared" si="0"/>
        <v>49.16</v>
      </c>
    </row>
    <row r="53" spans="1:4">
      <c r="A53" s="57" t="s">
        <v>5</v>
      </c>
      <c r="B53" s="11" t="s">
        <v>36</v>
      </c>
      <c r="C53" s="14">
        <f>'12h dia'!C53</f>
        <v>1.4999999999999999E-2</v>
      </c>
      <c r="D53" s="19">
        <f t="shared" si="0"/>
        <v>44.7</v>
      </c>
    </row>
    <row r="54" spans="1:4">
      <c r="A54" s="57" t="s">
        <v>6</v>
      </c>
      <c r="B54" s="11" t="s">
        <v>37</v>
      </c>
      <c r="C54" s="14">
        <f>'12h dia'!C54</f>
        <v>0.01</v>
      </c>
      <c r="D54" s="19">
        <f t="shared" si="0"/>
        <v>29.8</v>
      </c>
    </row>
    <row r="55" spans="1:4">
      <c r="A55" s="57" t="s">
        <v>24</v>
      </c>
      <c r="B55" s="11" t="s">
        <v>38</v>
      </c>
      <c r="C55" s="14">
        <f>'12h dia'!C55</f>
        <v>6.0000000000000001E-3</v>
      </c>
      <c r="D55" s="19">
        <f t="shared" si="0"/>
        <v>17.88</v>
      </c>
    </row>
    <row r="56" spans="1:4">
      <c r="A56" s="57" t="s">
        <v>25</v>
      </c>
      <c r="B56" s="11" t="s">
        <v>39</v>
      </c>
      <c r="C56" s="14">
        <f>'12h dia'!C56</f>
        <v>2E-3</v>
      </c>
      <c r="D56" s="19">
        <f t="shared" si="0"/>
        <v>5.96</v>
      </c>
    </row>
    <row r="57" spans="1:4">
      <c r="A57" s="57" t="s">
        <v>40</v>
      </c>
      <c r="B57" s="11" t="s">
        <v>41</v>
      </c>
      <c r="C57" s="14">
        <f>'12h dia'!C57</f>
        <v>0.08</v>
      </c>
      <c r="D57" s="19">
        <f t="shared" si="0"/>
        <v>238.37</v>
      </c>
    </row>
    <row r="58" spans="1:4">
      <c r="A58" s="317" t="s">
        <v>42</v>
      </c>
      <c r="B58" s="318"/>
      <c r="C58" s="20">
        <f>SUM(C50:C57)</f>
        <v>0.35450000000000004</v>
      </c>
      <c r="D58" s="21">
        <f>TRUNC(ROUND(SUM(D50:D57),2),2)</f>
        <v>1056.3</v>
      </c>
    </row>
    <row r="59" spans="1:4">
      <c r="A59" s="22"/>
      <c r="B59" s="22"/>
      <c r="C59" s="23"/>
      <c r="D59" s="24"/>
    </row>
    <row r="60" spans="1:4">
      <c r="A60" s="227" t="s">
        <v>122</v>
      </c>
      <c r="B60" s="227"/>
      <c r="C60" s="227"/>
      <c r="D60" s="227"/>
    </row>
    <row r="61" spans="1:4">
      <c r="A61" s="5" t="s">
        <v>43</v>
      </c>
      <c r="B61" s="52" t="s">
        <v>44</v>
      </c>
      <c r="C61" s="5" t="s">
        <v>17</v>
      </c>
      <c r="D61" s="5" t="s">
        <v>17</v>
      </c>
    </row>
    <row r="62" spans="1:4">
      <c r="A62" s="57" t="s">
        <v>2</v>
      </c>
      <c r="B62" s="11" t="s">
        <v>81</v>
      </c>
      <c r="C62" s="92">
        <v>6.85</v>
      </c>
      <c r="D62" s="93">
        <f>(C62*2*22)-(6%*D31)</f>
        <v>186.25939999999997</v>
      </c>
    </row>
    <row r="63" spans="1:4">
      <c r="A63" s="57" t="s">
        <v>3</v>
      </c>
      <c r="B63" s="11" t="s">
        <v>82</v>
      </c>
      <c r="C63" s="92">
        <v>37.85</v>
      </c>
      <c r="D63" s="94">
        <f>(C63*22*0.8)</f>
        <v>666.16000000000008</v>
      </c>
    </row>
    <row r="64" spans="1:4">
      <c r="A64" s="57" t="s">
        <v>4</v>
      </c>
      <c r="B64" s="11" t="s">
        <v>83</v>
      </c>
      <c r="C64" s="95">
        <v>0</v>
      </c>
      <c r="D64" s="94">
        <f>C64</f>
        <v>0</v>
      </c>
    </row>
    <row r="65" spans="1:4">
      <c r="A65" s="57" t="s">
        <v>5</v>
      </c>
      <c r="B65" s="11" t="s">
        <v>118</v>
      </c>
      <c r="C65" s="95">
        <v>20</v>
      </c>
      <c r="D65" s="94">
        <f>C65</f>
        <v>20</v>
      </c>
    </row>
    <row r="66" spans="1:4">
      <c r="A66" s="57" t="s">
        <v>6</v>
      </c>
      <c r="B66" s="11" t="s">
        <v>119</v>
      </c>
      <c r="C66" s="95">
        <v>31.07</v>
      </c>
      <c r="D66" s="94">
        <f>C66</f>
        <v>31.07</v>
      </c>
    </row>
    <row r="67" spans="1:4">
      <c r="A67" s="57" t="s">
        <v>24</v>
      </c>
      <c r="B67" s="11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326" t="s">
        <v>45</v>
      </c>
      <c r="B68" s="322"/>
      <c r="C68" s="327"/>
      <c r="D68" s="21">
        <f>TRUNC(ROUND(SUM(D62:D67),2),2)</f>
        <v>917.51</v>
      </c>
    </row>
    <row r="69" spans="1:4">
      <c r="A69" s="4"/>
      <c r="B69" s="4"/>
      <c r="C69" s="4"/>
      <c r="D69" s="4"/>
    </row>
    <row r="70" spans="1:4">
      <c r="A70" s="262" t="s">
        <v>46</v>
      </c>
      <c r="B70" s="262"/>
      <c r="C70" s="262"/>
      <c r="D70" s="262"/>
    </row>
    <row r="71" spans="1:4">
      <c r="A71" s="5">
        <v>2</v>
      </c>
      <c r="B71" s="326" t="s">
        <v>47</v>
      </c>
      <c r="C71" s="327"/>
      <c r="D71" s="5" t="s">
        <v>17</v>
      </c>
    </row>
    <row r="72" spans="1:4">
      <c r="A72" s="57" t="s">
        <v>28</v>
      </c>
      <c r="B72" s="328" t="str">
        <f>B43</f>
        <v>13º (décimo terceiro) Salário, Férias e Adicional de Férias</v>
      </c>
      <c r="C72" s="329"/>
      <c r="D72" s="26">
        <f>D46</f>
        <v>484.97</v>
      </c>
    </row>
    <row r="73" spans="1:4">
      <c r="A73" s="57" t="s">
        <v>32</v>
      </c>
      <c r="B73" s="328" t="str">
        <f>B49</f>
        <v>GPS, FGTS e outras contribuições</v>
      </c>
      <c r="C73" s="329"/>
      <c r="D73" s="26">
        <f>D58</f>
        <v>1056.3</v>
      </c>
    </row>
    <row r="74" spans="1:4">
      <c r="A74" s="57" t="s">
        <v>43</v>
      </c>
      <c r="B74" s="328" t="str">
        <f>B61</f>
        <v xml:space="preserve">Benefícios Mensais e Diários </v>
      </c>
      <c r="C74" s="329"/>
      <c r="D74" s="26">
        <f>D68</f>
        <v>917.51</v>
      </c>
    </row>
    <row r="75" spans="1:4">
      <c r="A75" s="326" t="s">
        <v>45</v>
      </c>
      <c r="B75" s="322"/>
      <c r="C75" s="327"/>
      <c r="D75" s="21">
        <f>TRUNC(ROUND(SUM(D72:D74),2),2)</f>
        <v>2458.7800000000002</v>
      </c>
    </row>
    <row r="76" spans="1:4">
      <c r="A76" s="4"/>
      <c r="B76" s="27"/>
      <c r="C76" s="27"/>
      <c r="D76" s="28"/>
    </row>
    <row r="77" spans="1:4">
      <c r="A77" s="249" t="s">
        <v>68</v>
      </c>
      <c r="B77" s="249"/>
      <c r="C77" s="249"/>
      <c r="D77" s="249"/>
    </row>
    <row r="78" spans="1:4">
      <c r="A78" s="18">
        <v>3</v>
      </c>
      <c r="B78" s="18" t="s">
        <v>48</v>
      </c>
      <c r="C78" s="18" t="s">
        <v>29</v>
      </c>
      <c r="D78" s="18" t="s">
        <v>30</v>
      </c>
    </row>
    <row r="79" spans="1:4">
      <c r="A79" s="57" t="s">
        <v>2</v>
      </c>
      <c r="B79" s="29" t="s">
        <v>49</v>
      </c>
      <c r="C79" s="14">
        <v>4.1999999999999997E-3</v>
      </c>
      <c r="D79" s="19">
        <f>$D$38*C79</f>
        <v>10.477781999999999</v>
      </c>
    </row>
    <row r="80" spans="1:4">
      <c r="A80" s="57" t="s">
        <v>3</v>
      </c>
      <c r="B80" s="78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5">
      <c r="A81" s="57" t="s">
        <v>4</v>
      </c>
      <c r="B81" s="30" t="s">
        <v>51</v>
      </c>
      <c r="C81" s="14">
        <v>3.4799999999999998E-2</v>
      </c>
      <c r="D81" s="19">
        <f t="shared" si="1"/>
        <v>86.815907999999993</v>
      </c>
    </row>
    <row r="82" spans="1:5">
      <c r="A82" s="57" t="s">
        <v>5</v>
      </c>
      <c r="B82" s="11" t="s">
        <v>52</v>
      </c>
      <c r="C82" s="14">
        <v>1.9400000000000001E-2</v>
      </c>
      <c r="D82" s="19">
        <f t="shared" si="1"/>
        <v>48.397373999999999</v>
      </c>
    </row>
    <row r="83" spans="1:5" ht="30">
      <c r="A83" s="57" t="s">
        <v>6</v>
      </c>
      <c r="B83" s="79" t="s">
        <v>101</v>
      </c>
      <c r="C83" s="14">
        <f>C82*C58</f>
        <v>6.8773000000000011E-3</v>
      </c>
      <c r="D83" s="19">
        <f t="shared" si="1"/>
        <v>17.156869083000004</v>
      </c>
    </row>
    <row r="84" spans="1:5">
      <c r="A84" s="57" t="s">
        <v>24</v>
      </c>
      <c r="B84" s="31" t="s">
        <v>73</v>
      </c>
      <c r="C84" s="14">
        <v>8.0000000000000002E-3</v>
      </c>
      <c r="D84" s="19">
        <f t="shared" si="1"/>
        <v>19.95768</v>
      </c>
    </row>
    <row r="85" spans="1:5">
      <c r="A85" s="317" t="s">
        <v>42</v>
      </c>
      <c r="B85" s="318"/>
      <c r="C85" s="20">
        <f>SUM(C79:C84)</f>
        <v>7.3613299999999993E-2</v>
      </c>
      <c r="D85" s="21">
        <f>TRUNC(ROUND(SUM(D79:D84),2),2)</f>
        <v>183.64</v>
      </c>
    </row>
    <row r="87" spans="1:5">
      <c r="A87" s="227" t="s">
        <v>123</v>
      </c>
      <c r="B87" s="227"/>
      <c r="C87" s="227"/>
      <c r="D87" s="227"/>
    </row>
    <row r="88" spans="1:5">
      <c r="A88" s="22"/>
      <c r="B88" s="22"/>
      <c r="C88" s="22"/>
      <c r="D88" s="22"/>
    </row>
    <row r="89" spans="1:5">
      <c r="A89" s="227" t="s">
        <v>53</v>
      </c>
      <c r="B89" s="227"/>
      <c r="C89" s="227"/>
      <c r="D89" s="227"/>
    </row>
    <row r="90" spans="1:5">
      <c r="A90" s="18" t="s">
        <v>54</v>
      </c>
      <c r="B90" s="5" t="s">
        <v>124</v>
      </c>
      <c r="C90" s="18" t="s">
        <v>29</v>
      </c>
      <c r="D90" s="18" t="s">
        <v>30</v>
      </c>
    </row>
    <row r="91" spans="1:5">
      <c r="A91" s="57" t="s">
        <v>2</v>
      </c>
      <c r="B91" s="29" t="s">
        <v>94</v>
      </c>
      <c r="C91" s="14">
        <v>9.2999999999999992E-3</v>
      </c>
      <c r="D91" s="19">
        <f>$D$38*C91</f>
        <v>23.200802999999997</v>
      </c>
      <c r="E91" s="2">
        <f>11.11/12</f>
        <v>0.92583333333333329</v>
      </c>
    </row>
    <row r="92" spans="1:5">
      <c r="A92" s="57" t="s">
        <v>3</v>
      </c>
      <c r="B92" s="32" t="s">
        <v>95</v>
      </c>
      <c r="C92" s="85">
        <v>2.8E-3</v>
      </c>
      <c r="D92" s="19">
        <f>$D$38*C92</f>
        <v>6.985188</v>
      </c>
    </row>
    <row r="93" spans="1:5">
      <c r="A93" s="57" t="s">
        <v>4</v>
      </c>
      <c r="B93" s="33" t="s">
        <v>96</v>
      </c>
      <c r="C93" s="14">
        <f>'12h dia'!C93</f>
        <v>2.0000000000000001E-4</v>
      </c>
      <c r="D93" s="19">
        <f t="shared" ref="D93:D96" si="2">$D$38*C93</f>
        <v>0.49894200000000005</v>
      </c>
    </row>
    <row r="94" spans="1:5">
      <c r="A94" s="57" t="s">
        <v>5</v>
      </c>
      <c r="B94" s="34" t="s">
        <v>100</v>
      </c>
      <c r="C94" s="14">
        <v>3.3E-3</v>
      </c>
      <c r="D94" s="19">
        <f t="shared" si="2"/>
        <v>8.2325429999999997</v>
      </c>
    </row>
    <row r="95" spans="1:5">
      <c r="A95" s="57" t="s">
        <v>6</v>
      </c>
      <c r="B95" s="2" t="s">
        <v>97</v>
      </c>
      <c r="C95" s="14">
        <v>6.9999999999999999E-4</v>
      </c>
      <c r="D95" s="19">
        <f t="shared" si="2"/>
        <v>1.746297</v>
      </c>
    </row>
    <row r="96" spans="1:5">
      <c r="A96" s="57" t="s">
        <v>24</v>
      </c>
      <c r="B96" s="31" t="s">
        <v>220</v>
      </c>
      <c r="C96" s="14">
        <v>1.38E-2</v>
      </c>
      <c r="D96" s="19">
        <f t="shared" si="2"/>
        <v>34.426997999999998</v>
      </c>
    </row>
    <row r="97" spans="1:4">
      <c r="A97" s="317" t="s">
        <v>0</v>
      </c>
      <c r="B97" s="318"/>
      <c r="C97" s="20">
        <f>SUM(C91:C96)</f>
        <v>3.0099999999999998E-2</v>
      </c>
      <c r="D97" s="21">
        <f>TRUNC(ROUND(SUM(D91:D96),2),2)</f>
        <v>75.09</v>
      </c>
    </row>
    <row r="99" spans="1:4">
      <c r="A99" s="227" t="s">
        <v>74</v>
      </c>
      <c r="B99" s="227"/>
      <c r="C99" s="227"/>
      <c r="D99" s="227"/>
    </row>
    <row r="100" spans="1:4">
      <c r="A100" s="5" t="s">
        <v>55</v>
      </c>
      <c r="B100" s="326" t="s">
        <v>75</v>
      </c>
      <c r="C100" s="327"/>
      <c r="D100" s="5" t="s">
        <v>17</v>
      </c>
    </row>
    <row r="101" spans="1:4">
      <c r="A101" s="57" t="s">
        <v>2</v>
      </c>
      <c r="B101" s="328" t="s">
        <v>98</v>
      </c>
      <c r="C101" s="329"/>
      <c r="D101" s="37">
        <f>TRUNC(ROUND((((D38+D75+D85)/220)*22),2),2)*0</f>
        <v>0</v>
      </c>
    </row>
    <row r="102" spans="1:4">
      <c r="A102" s="326" t="s">
        <v>45</v>
      </c>
      <c r="B102" s="322"/>
      <c r="C102" s="327"/>
      <c r="D102" s="21">
        <f>TRUNC(ROUND(SUM(D101),2),2)</f>
        <v>0</v>
      </c>
    </row>
    <row r="103" spans="1:4">
      <c r="A103" s="22"/>
      <c r="B103" s="22"/>
      <c r="C103" s="35"/>
      <c r="D103" s="36"/>
    </row>
    <row r="104" spans="1:4">
      <c r="A104" s="249" t="s">
        <v>56</v>
      </c>
      <c r="B104" s="249"/>
      <c r="C104" s="249"/>
      <c r="D104" s="249"/>
    </row>
    <row r="105" spans="1:4">
      <c r="A105" s="18">
        <v>4</v>
      </c>
      <c r="B105" s="317" t="s">
        <v>76</v>
      </c>
      <c r="C105" s="318"/>
      <c r="D105" s="18" t="s">
        <v>57</v>
      </c>
    </row>
    <row r="106" spans="1:4">
      <c r="A106" s="57" t="s">
        <v>54</v>
      </c>
      <c r="B106" s="332" t="s">
        <v>124</v>
      </c>
      <c r="C106" s="333"/>
      <c r="D106" s="25">
        <f>D97</f>
        <v>75.09</v>
      </c>
    </row>
    <row r="107" spans="1:4">
      <c r="A107" s="57" t="s">
        <v>55</v>
      </c>
      <c r="B107" s="332" t="s">
        <v>125</v>
      </c>
      <c r="C107" s="333"/>
      <c r="D107" s="37">
        <f>D102</f>
        <v>0</v>
      </c>
    </row>
    <row r="108" spans="1:4">
      <c r="A108" s="317" t="s">
        <v>0</v>
      </c>
      <c r="B108" s="320"/>
      <c r="C108" s="318"/>
      <c r="D108" s="21">
        <f>TRUNC(ROUND(SUM(D106:D107),2),2)</f>
        <v>75.09</v>
      </c>
    </row>
    <row r="109" spans="1:4">
      <c r="A109" s="80"/>
      <c r="B109" s="38"/>
      <c r="C109" s="23"/>
      <c r="D109" s="39"/>
    </row>
    <row r="110" spans="1:4">
      <c r="A110" s="227" t="s">
        <v>126</v>
      </c>
      <c r="B110" s="227"/>
      <c r="C110" s="227"/>
      <c r="D110" s="227"/>
    </row>
    <row r="111" spans="1:4">
      <c r="A111" s="5">
        <v>5</v>
      </c>
      <c r="B111" s="330" t="s">
        <v>58</v>
      </c>
      <c r="C111" s="331"/>
      <c r="D111" s="5" t="s">
        <v>17</v>
      </c>
    </row>
    <row r="112" spans="1:4">
      <c r="A112" s="57" t="s">
        <v>2</v>
      </c>
      <c r="B112" s="328" t="s">
        <v>59</v>
      </c>
      <c r="C112" s="329"/>
      <c r="D112" s="53">
        <f>UNIFORME!E18</f>
        <v>7.083333333333333</v>
      </c>
    </row>
    <row r="113" spans="1:4">
      <c r="A113" s="57" t="s">
        <v>3</v>
      </c>
      <c r="B113" s="328" t="s">
        <v>77</v>
      </c>
      <c r="C113" s="329"/>
      <c r="D113" s="53">
        <v>0</v>
      </c>
    </row>
    <row r="114" spans="1:4">
      <c r="A114" s="57" t="s">
        <v>4</v>
      </c>
      <c r="B114" s="328" t="s">
        <v>78</v>
      </c>
      <c r="C114" s="329"/>
      <c r="D114" s="53">
        <f>EQUIPAMENTO!E17</f>
        <v>13.810704607046072</v>
      </c>
    </row>
    <row r="115" spans="1:4">
      <c r="A115" s="57" t="s">
        <v>5</v>
      </c>
      <c r="B115" s="335" t="s">
        <v>26</v>
      </c>
      <c r="C115" s="336"/>
      <c r="D115" s="53">
        <v>0</v>
      </c>
    </row>
    <row r="116" spans="1:4">
      <c r="A116" s="326" t="s">
        <v>45</v>
      </c>
      <c r="B116" s="322"/>
      <c r="C116" s="327"/>
      <c r="D116" s="21">
        <f>TRUNC(ROUND(SUM(D112:D115),2),2)</f>
        <v>20.89</v>
      </c>
    </row>
    <row r="117" spans="1:4">
      <c r="A117" s="80"/>
      <c r="B117" s="38"/>
      <c r="C117" s="23"/>
      <c r="D117" s="39"/>
    </row>
    <row r="118" spans="1:4">
      <c r="A118" s="227" t="s">
        <v>127</v>
      </c>
      <c r="B118" s="227"/>
      <c r="C118" s="227"/>
      <c r="D118" s="227"/>
    </row>
    <row r="119" spans="1:4">
      <c r="A119" s="5">
        <v>6</v>
      </c>
      <c r="B119" s="40" t="s">
        <v>60</v>
      </c>
      <c r="C119" s="5" t="s">
        <v>29</v>
      </c>
      <c r="D119" s="5" t="s">
        <v>57</v>
      </c>
    </row>
    <row r="120" spans="1:4">
      <c r="A120" s="57" t="s">
        <v>2</v>
      </c>
      <c r="B120" s="81" t="s">
        <v>61</v>
      </c>
      <c r="C120" s="14">
        <v>0.01</v>
      </c>
      <c r="D120" s="56">
        <f>TRUNC(ROUND($D$135*C120,2),2)</f>
        <v>52.33</v>
      </c>
    </row>
    <row r="121" spans="1:4">
      <c r="A121" s="57" t="s">
        <v>3</v>
      </c>
      <c r="B121" s="7" t="s">
        <v>62</v>
      </c>
      <c r="C121" s="14">
        <v>1.6723423006818172E-2</v>
      </c>
      <c r="D121" s="56">
        <f>TRUNC(ROUND(($D$135+D120)*C121,2),2)</f>
        <v>88.39</v>
      </c>
    </row>
    <row r="122" spans="1:4">
      <c r="A122" s="57" t="s">
        <v>4</v>
      </c>
      <c r="B122" s="7" t="s">
        <v>63</v>
      </c>
      <c r="C122" s="41">
        <f>SUM(C123:C125)</f>
        <v>8.6499999999999994E-2</v>
      </c>
      <c r="D122" s="42"/>
    </row>
    <row r="123" spans="1:4">
      <c r="A123" s="57" t="s">
        <v>131</v>
      </c>
      <c r="B123" s="45" t="s">
        <v>128</v>
      </c>
      <c r="C123" s="14">
        <f>'12h dia'!C123</f>
        <v>6.4999999999999997E-3</v>
      </c>
      <c r="D123" s="26">
        <f>TRUNC(ROUND(($D$135+$D$120+$D$121)/(100%-$C$122)*C123,2),2)</f>
        <v>38.24</v>
      </c>
    </row>
    <row r="124" spans="1:4">
      <c r="A124" s="57" t="s">
        <v>132</v>
      </c>
      <c r="B124" s="45" t="s">
        <v>129</v>
      </c>
      <c r="C124" s="14">
        <f>'12h dia'!C124</f>
        <v>0.03</v>
      </c>
      <c r="D124" s="26">
        <f>TRUNC(ROUND(($D$135+$D$120+$D$121)/(100%-$C$122)*C124,2),2)</f>
        <v>176.48</v>
      </c>
    </row>
    <row r="125" spans="1:4">
      <c r="A125" s="57" t="s">
        <v>133</v>
      </c>
      <c r="B125" s="45" t="s">
        <v>130</v>
      </c>
      <c r="C125" s="14">
        <f>'12h dia'!C125</f>
        <v>0.05</v>
      </c>
      <c r="D125" s="26">
        <f>TRUNC(ROUND(($D$135+$D$120+$D$121)/(100%-$C$122)*C125,2),2)</f>
        <v>294.13</v>
      </c>
    </row>
    <row r="126" spans="1:4">
      <c r="A126" s="235" t="s">
        <v>0</v>
      </c>
      <c r="B126" s="320"/>
      <c r="C126" s="236"/>
      <c r="D126" s="21">
        <f>TRUNC(ROUND(SUM(D120:D125),2),2)</f>
        <v>649.57000000000005</v>
      </c>
    </row>
    <row r="128" spans="1:4">
      <c r="A128" s="227" t="s">
        <v>64</v>
      </c>
      <c r="B128" s="227"/>
      <c r="C128" s="227"/>
      <c r="D128" s="227"/>
    </row>
    <row r="129" spans="1:4">
      <c r="A129" s="7"/>
      <c r="B129" s="337" t="s">
        <v>65</v>
      </c>
      <c r="C129" s="337"/>
      <c r="D129" s="5" t="s">
        <v>57</v>
      </c>
    </row>
    <row r="130" spans="1:4">
      <c r="A130" s="43" t="s">
        <v>2</v>
      </c>
      <c r="B130" s="334" t="s">
        <v>66</v>
      </c>
      <c r="C130" s="334"/>
      <c r="D130" s="37">
        <f>$D$38</f>
        <v>2494.71</v>
      </c>
    </row>
    <row r="131" spans="1:4">
      <c r="A131" s="43" t="s">
        <v>3</v>
      </c>
      <c r="B131" s="334" t="s">
        <v>67</v>
      </c>
      <c r="C131" s="334"/>
      <c r="D131" s="37">
        <f>$D$75</f>
        <v>2458.7800000000002</v>
      </c>
    </row>
    <row r="132" spans="1:4">
      <c r="A132" s="43" t="s">
        <v>4</v>
      </c>
      <c r="B132" s="334" t="s">
        <v>68</v>
      </c>
      <c r="C132" s="334"/>
      <c r="D132" s="37">
        <f>$D$85</f>
        <v>183.64</v>
      </c>
    </row>
    <row r="133" spans="1:4">
      <c r="A133" s="43" t="s">
        <v>5</v>
      </c>
      <c r="B133" s="334" t="s">
        <v>69</v>
      </c>
      <c r="C133" s="334"/>
      <c r="D133" s="37">
        <f>$D$108</f>
        <v>75.09</v>
      </c>
    </row>
    <row r="134" spans="1:4">
      <c r="A134" s="43" t="s">
        <v>70</v>
      </c>
      <c r="B134" s="328" t="s">
        <v>71</v>
      </c>
      <c r="C134" s="329"/>
      <c r="D134" s="37">
        <f>$D$116</f>
        <v>20.89</v>
      </c>
    </row>
    <row r="135" spans="1:4">
      <c r="A135" s="326" t="s">
        <v>72</v>
      </c>
      <c r="B135" s="322"/>
      <c r="C135" s="327"/>
      <c r="D135" s="55">
        <f>TRUNC(ROUND(SUM(D130:D134),2),2)</f>
        <v>5233.1099999999997</v>
      </c>
    </row>
    <row r="136" spans="1:4">
      <c r="A136" s="57" t="s">
        <v>24</v>
      </c>
      <c r="B136" s="328" t="s">
        <v>99</v>
      </c>
      <c r="C136" s="329"/>
      <c r="D136" s="37">
        <f>$D$126</f>
        <v>649.57000000000005</v>
      </c>
    </row>
    <row r="137" spans="1:4">
      <c r="A137" s="326" t="s">
        <v>134</v>
      </c>
      <c r="B137" s="322"/>
      <c r="C137" s="327"/>
      <c r="D137" s="54">
        <f>TRUNC(ROUND(D135+D136,2),2)</f>
        <v>5882.68</v>
      </c>
    </row>
    <row r="138" spans="1:4">
      <c r="A138" s="326" t="s">
        <v>157</v>
      </c>
      <c r="B138" s="322"/>
      <c r="C138" s="327"/>
      <c r="D138" s="54">
        <f>D137</f>
        <v>5882.68</v>
      </c>
    </row>
    <row r="139" spans="1:4">
      <c r="A139" s="38"/>
      <c r="B139" s="38"/>
      <c r="C139" s="38"/>
      <c r="D139" s="38"/>
    </row>
  </sheetData>
  <mergeCells count="59">
    <mergeCell ref="B134:C134"/>
    <mergeCell ref="A135:C135"/>
    <mergeCell ref="B136:C136"/>
    <mergeCell ref="A137:C137"/>
    <mergeCell ref="A138:C138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14:C14"/>
    <mergeCell ref="A1:D1"/>
    <mergeCell ref="A2:C2"/>
    <mergeCell ref="C4:D4"/>
    <mergeCell ref="C5:D5"/>
    <mergeCell ref="A8:C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16383" man="1"/>
    <brk id="98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23613-37B8-4A5D-BA30-EE5EA1947D8E}">
  <sheetPr>
    <tabColor theme="3" tint="0.59999389629810485"/>
  </sheetPr>
  <dimension ref="A1:E139"/>
  <sheetViews>
    <sheetView showGridLines="0" tabSelected="1" topLeftCell="A114" zoomScaleNormal="100" zoomScaleSheetLayoutView="100" workbookViewId="0">
      <selection activeCell="H18" sqref="H18:H20"/>
    </sheetView>
  </sheetViews>
  <sheetFormatPr defaultRowHeight="15"/>
  <cols>
    <col min="1" max="1" width="12.28515625" style="2" bestFit="1" customWidth="1"/>
    <col min="2" max="2" width="66.7109375" style="2" bestFit="1" customWidth="1"/>
    <col min="3" max="3" width="21.5703125" style="2" customWidth="1"/>
    <col min="4" max="4" width="17" style="2" bestFit="1" customWidth="1"/>
    <col min="5" max="16384" width="9.140625" style="2"/>
  </cols>
  <sheetData>
    <row r="1" spans="1:4">
      <c r="A1" s="262"/>
      <c r="B1" s="262"/>
      <c r="C1" s="262"/>
      <c r="D1" s="262"/>
    </row>
    <row r="2" spans="1:4">
      <c r="A2" s="262" t="s">
        <v>102</v>
      </c>
      <c r="B2" s="262"/>
      <c r="C2" s="262"/>
      <c r="D2" s="47"/>
    </row>
    <row r="4" spans="1:4">
      <c r="A4" s="45" t="s">
        <v>103</v>
      </c>
      <c r="B4" s="45"/>
      <c r="C4" s="324"/>
      <c r="D4" s="324"/>
    </row>
    <row r="5" spans="1:4">
      <c r="A5" s="45" t="s">
        <v>104</v>
      </c>
      <c r="B5" s="45" t="s">
        <v>208</v>
      </c>
      <c r="C5" s="325"/>
      <c r="D5" s="325"/>
    </row>
    <row r="6" spans="1:4">
      <c r="A6" s="171"/>
      <c r="B6" s="171"/>
      <c r="C6" s="83"/>
      <c r="D6" s="83"/>
    </row>
    <row r="7" spans="1:4">
      <c r="A7" s="3"/>
      <c r="B7" s="3"/>
      <c r="C7" s="4"/>
    </row>
    <row r="8" spans="1:4">
      <c r="A8" s="249" t="s">
        <v>1</v>
      </c>
      <c r="B8" s="249"/>
      <c r="C8" s="249"/>
    </row>
    <row r="9" spans="1:4">
      <c r="A9" s="57" t="s">
        <v>2</v>
      </c>
      <c r="B9" s="6" t="s">
        <v>105</v>
      </c>
      <c r="C9" s="166">
        <v>45846</v>
      </c>
      <c r="D9" s="46"/>
    </row>
    <row r="10" spans="1:4">
      <c r="A10" s="57" t="s">
        <v>3</v>
      </c>
      <c r="B10" s="6" t="s">
        <v>106</v>
      </c>
      <c r="C10" s="12" t="str">
        <f>'12h dia'!C10</f>
        <v>Rio de Janeiro/RJ</v>
      </c>
      <c r="D10" s="82"/>
    </row>
    <row r="11" spans="1:4">
      <c r="A11" s="57" t="s">
        <v>4</v>
      </c>
      <c r="B11" s="6" t="s">
        <v>107</v>
      </c>
      <c r="C11" s="12" t="s">
        <v>170</v>
      </c>
      <c r="D11" s="82"/>
    </row>
    <row r="12" spans="1:4">
      <c r="A12" s="57" t="s">
        <v>5</v>
      </c>
      <c r="B12" s="6" t="s">
        <v>108</v>
      </c>
      <c r="C12" s="12">
        <f>'12h dia'!C12</f>
        <v>12</v>
      </c>
      <c r="D12" s="82"/>
    </row>
    <row r="13" spans="1:4">
      <c r="A13" s="77"/>
      <c r="B13" s="3"/>
      <c r="C13" s="77"/>
    </row>
    <row r="14" spans="1:4">
      <c r="A14" s="249" t="s">
        <v>7</v>
      </c>
      <c r="B14" s="249"/>
      <c r="C14" s="249"/>
      <c r="D14" s="38"/>
    </row>
    <row r="15" spans="1:4" ht="45">
      <c r="A15" s="45" t="s">
        <v>8</v>
      </c>
      <c r="B15" s="45" t="s">
        <v>9</v>
      </c>
      <c r="C15" s="45" t="s">
        <v>109</v>
      </c>
      <c r="D15" s="3"/>
    </row>
    <row r="16" spans="1:4">
      <c r="A16" s="12" t="str">
        <f>'12h dia'!A16</f>
        <v>Vigilância</v>
      </c>
      <c r="B16" s="12" t="s">
        <v>137</v>
      </c>
      <c r="C16" s="12">
        <v>1</v>
      </c>
      <c r="D16" s="3"/>
    </row>
    <row r="17" spans="1:4" s="62" customFormat="1" ht="13.5">
      <c r="A17" s="60"/>
      <c r="B17" s="60"/>
      <c r="C17" s="60"/>
      <c r="D17" s="60"/>
    </row>
    <row r="18" spans="1:4">
      <c r="A18" s="262" t="s">
        <v>110</v>
      </c>
      <c r="B18" s="262"/>
      <c r="C18" s="262"/>
      <c r="D18" s="47"/>
    </row>
    <row r="19" spans="1:4">
      <c r="A19" s="77"/>
      <c r="B19" s="77"/>
      <c r="C19" s="77"/>
      <c r="D19" s="77"/>
    </row>
    <row r="20" spans="1:4">
      <c r="A20" s="227" t="s">
        <v>111</v>
      </c>
      <c r="B20" s="227"/>
      <c r="C20" s="227"/>
      <c r="D20" s="38"/>
    </row>
    <row r="21" spans="1:4">
      <c r="A21" s="319" t="s">
        <v>10</v>
      </c>
      <c r="B21" s="319"/>
      <c r="C21" s="319"/>
      <c r="D21" s="38"/>
    </row>
    <row r="22" spans="1:4">
      <c r="A22" s="235" t="s">
        <v>11</v>
      </c>
      <c r="B22" s="320"/>
      <c r="C22" s="236"/>
      <c r="D22" s="38"/>
    </row>
    <row r="23" spans="1:4" ht="30">
      <c r="A23" s="12">
        <v>1</v>
      </c>
      <c r="B23" s="45" t="s">
        <v>135</v>
      </c>
      <c r="C23" s="12" t="s">
        <v>159</v>
      </c>
      <c r="D23" s="3"/>
    </row>
    <row r="24" spans="1:4">
      <c r="A24" s="12">
        <v>2</v>
      </c>
      <c r="B24" s="45" t="s">
        <v>12</v>
      </c>
      <c r="C24" s="12" t="s">
        <v>138</v>
      </c>
      <c r="D24" s="3"/>
    </row>
    <row r="25" spans="1:4">
      <c r="A25" s="12">
        <v>3</v>
      </c>
      <c r="B25" s="45" t="s">
        <v>79</v>
      </c>
      <c r="C25" s="167">
        <v>1919.01</v>
      </c>
      <c r="D25" s="48"/>
    </row>
    <row r="26" spans="1:4">
      <c r="A26" s="12">
        <v>4</v>
      </c>
      <c r="B26" s="45" t="s">
        <v>13</v>
      </c>
      <c r="C26" s="12" t="s">
        <v>139</v>
      </c>
      <c r="D26" s="3"/>
    </row>
    <row r="27" spans="1:4">
      <c r="A27" s="12">
        <v>5</v>
      </c>
      <c r="B27" s="45" t="s">
        <v>14</v>
      </c>
      <c r="C27" s="168">
        <v>45658</v>
      </c>
      <c r="D27" s="49"/>
    </row>
    <row r="28" spans="1:4">
      <c r="A28" s="61"/>
      <c r="B28" s="61"/>
      <c r="C28" s="61"/>
    </row>
    <row r="29" spans="1:4">
      <c r="A29" s="227" t="s">
        <v>120</v>
      </c>
      <c r="B29" s="227"/>
      <c r="C29" s="227"/>
      <c r="D29" s="227"/>
    </row>
    <row r="30" spans="1:4">
      <c r="A30" s="5">
        <v>1</v>
      </c>
      <c r="B30" s="5" t="s">
        <v>15</v>
      </c>
      <c r="C30" s="5" t="s">
        <v>16</v>
      </c>
      <c r="D30" s="5" t="s">
        <v>17</v>
      </c>
    </row>
    <row r="31" spans="1:4">
      <c r="A31" s="57" t="s">
        <v>18</v>
      </c>
      <c r="B31" s="7" t="s">
        <v>19</v>
      </c>
      <c r="C31" s="8"/>
      <c r="D31" s="96">
        <f>C25</f>
        <v>1919.01</v>
      </c>
    </row>
    <row r="32" spans="1:4">
      <c r="A32" s="57" t="s">
        <v>3</v>
      </c>
      <c r="B32" s="7" t="s">
        <v>20</v>
      </c>
      <c r="C32" s="10">
        <v>0.3</v>
      </c>
      <c r="D32" s="50">
        <f>D31*C32</f>
        <v>575.70299999999997</v>
      </c>
    </row>
    <row r="33" spans="1:4">
      <c r="A33" s="57" t="s">
        <v>4</v>
      </c>
      <c r="B33" s="7" t="s">
        <v>21</v>
      </c>
      <c r="C33" s="11"/>
      <c r="D33" s="50">
        <v>0</v>
      </c>
    </row>
    <row r="34" spans="1:4">
      <c r="A34" s="57" t="s">
        <v>5</v>
      </c>
      <c r="B34" s="7" t="s">
        <v>22</v>
      </c>
      <c r="C34" s="11"/>
      <c r="D34" s="50">
        <f>((D31+D32)*58.33%*20%)*0</f>
        <v>0</v>
      </c>
    </row>
    <row r="35" spans="1:4">
      <c r="A35" s="57" t="s">
        <v>6</v>
      </c>
      <c r="B35" s="7" t="s">
        <v>23</v>
      </c>
      <c r="C35" s="11"/>
      <c r="D35" s="50">
        <f>((D31+D32)*8.33%*1.2)*0</f>
        <v>0</v>
      </c>
    </row>
    <row r="36" spans="1:4">
      <c r="A36" s="12" t="s">
        <v>24</v>
      </c>
      <c r="B36" s="45" t="s">
        <v>112</v>
      </c>
      <c r="C36" s="44"/>
      <c r="D36" s="50">
        <v>0</v>
      </c>
    </row>
    <row r="37" spans="1:4">
      <c r="A37" s="57" t="s">
        <v>25</v>
      </c>
      <c r="B37" s="7" t="s">
        <v>26</v>
      </c>
      <c r="C37" s="11"/>
      <c r="D37" s="50">
        <v>0</v>
      </c>
    </row>
    <row r="38" spans="1:4">
      <c r="A38" s="321" t="s">
        <v>27</v>
      </c>
      <c r="B38" s="322"/>
      <c r="C38" s="323"/>
      <c r="D38" s="51">
        <f>TRUNC(ROUND(SUM(D31:D37),2),2)</f>
        <v>2494.71</v>
      </c>
    </row>
    <row r="39" spans="1:4" s="62" customFormat="1" ht="13.5">
      <c r="A39" s="60"/>
      <c r="B39" s="60"/>
      <c r="C39" s="60"/>
      <c r="D39" s="60"/>
    </row>
    <row r="40" spans="1:4">
      <c r="A40" s="262" t="s">
        <v>143</v>
      </c>
      <c r="B40" s="262"/>
      <c r="C40" s="262"/>
      <c r="D40" s="262"/>
    </row>
    <row r="41" spans="1:4">
      <c r="A41" s="80"/>
      <c r="B41" s="80"/>
      <c r="C41" s="80"/>
      <c r="D41" s="80"/>
    </row>
    <row r="42" spans="1:4">
      <c r="A42" s="227" t="s">
        <v>116</v>
      </c>
      <c r="B42" s="227"/>
      <c r="C42" s="227"/>
      <c r="D42" s="227"/>
    </row>
    <row r="43" spans="1:4">
      <c r="A43" s="58" t="s">
        <v>28</v>
      </c>
      <c r="B43" s="58" t="s">
        <v>113</v>
      </c>
      <c r="C43" s="58" t="s">
        <v>29</v>
      </c>
      <c r="D43" s="58" t="s">
        <v>30</v>
      </c>
    </row>
    <row r="44" spans="1:4">
      <c r="A44" s="12" t="s">
        <v>2</v>
      </c>
      <c r="B44" s="13" t="s">
        <v>114</v>
      </c>
      <c r="C44" s="14">
        <f>'12h dia'!C44</f>
        <v>8.3299999999999999E-2</v>
      </c>
      <c r="D44" s="1">
        <f>TRUNC(ROUND($D$38*C44,2),2)</f>
        <v>207.81</v>
      </c>
    </row>
    <row r="45" spans="1:4">
      <c r="A45" s="12" t="s">
        <v>3</v>
      </c>
      <c r="B45" s="15" t="s">
        <v>31</v>
      </c>
      <c r="C45" s="175">
        <v>0.1111</v>
      </c>
      <c r="D45" s="91">
        <f>TRUNC(ROUND($D$38*C45,2),2)</f>
        <v>277.16000000000003</v>
      </c>
    </row>
    <row r="46" spans="1:4">
      <c r="A46" s="234" t="s">
        <v>0</v>
      </c>
      <c r="B46" s="234"/>
      <c r="C46" s="16">
        <f>SUM(C44:C45)</f>
        <v>0.19440000000000002</v>
      </c>
      <c r="D46" s="17">
        <f>TRUNC(ROUND(SUM(D44:D45),2),2)</f>
        <v>484.97</v>
      </c>
    </row>
    <row r="47" spans="1:4">
      <c r="A47" s="4"/>
      <c r="B47" s="4"/>
      <c r="C47" s="4"/>
      <c r="D47" s="4"/>
    </row>
    <row r="48" spans="1:4" ht="27" customHeight="1">
      <c r="A48" s="262" t="s">
        <v>121</v>
      </c>
      <c r="B48" s="262"/>
      <c r="C48" s="262"/>
      <c r="D48" s="262"/>
    </row>
    <row r="49" spans="1:4">
      <c r="A49" s="18" t="s">
        <v>32</v>
      </c>
      <c r="B49" s="18" t="s">
        <v>115</v>
      </c>
      <c r="C49" s="18" t="s">
        <v>29</v>
      </c>
      <c r="D49" s="18" t="s">
        <v>33</v>
      </c>
    </row>
    <row r="50" spans="1:4">
      <c r="A50" s="57" t="s">
        <v>2</v>
      </c>
      <c r="B50" s="11" t="s">
        <v>34</v>
      </c>
      <c r="C50" s="14">
        <f>'12h dia'!C50</f>
        <v>0.2</v>
      </c>
      <c r="D50" s="19">
        <f>TRUNC(ROUND(($D$38+$D$46)*C50,2),2)</f>
        <v>595.94000000000005</v>
      </c>
    </row>
    <row r="51" spans="1:4">
      <c r="A51" s="57" t="s">
        <v>3</v>
      </c>
      <c r="B51" s="11" t="s">
        <v>35</v>
      </c>
      <c r="C51" s="14">
        <f>'12h dia'!C51</f>
        <v>2.5000000000000001E-2</v>
      </c>
      <c r="D51" s="19">
        <f t="shared" ref="D51:D57" si="0">TRUNC(ROUND(($D$38+$D$46)*C51,2),2)</f>
        <v>74.489999999999995</v>
      </c>
    </row>
    <row r="52" spans="1:4">
      <c r="A52" s="57" t="s">
        <v>4</v>
      </c>
      <c r="B52" s="7" t="s">
        <v>80</v>
      </c>
      <c r="C52" s="14">
        <f>'12h dia'!C52</f>
        <v>1.6500000000000001E-2</v>
      </c>
      <c r="D52" s="19">
        <f t="shared" si="0"/>
        <v>49.16</v>
      </c>
    </row>
    <row r="53" spans="1:4">
      <c r="A53" s="57" t="s">
        <v>5</v>
      </c>
      <c r="B53" s="11" t="s">
        <v>36</v>
      </c>
      <c r="C53" s="14">
        <f>'12h dia'!C53</f>
        <v>1.4999999999999999E-2</v>
      </c>
      <c r="D53" s="19">
        <f t="shared" si="0"/>
        <v>44.7</v>
      </c>
    </row>
    <row r="54" spans="1:4">
      <c r="A54" s="57" t="s">
        <v>6</v>
      </c>
      <c r="B54" s="11" t="s">
        <v>37</v>
      </c>
      <c r="C54" s="14">
        <f>'12h dia'!C54</f>
        <v>0.01</v>
      </c>
      <c r="D54" s="19">
        <f t="shared" si="0"/>
        <v>29.8</v>
      </c>
    </row>
    <row r="55" spans="1:4">
      <c r="A55" s="57" t="s">
        <v>24</v>
      </c>
      <c r="B55" s="11" t="s">
        <v>38</v>
      </c>
      <c r="C55" s="14">
        <f>'12h dia'!C55</f>
        <v>6.0000000000000001E-3</v>
      </c>
      <c r="D55" s="19">
        <f t="shared" si="0"/>
        <v>17.88</v>
      </c>
    </row>
    <row r="56" spans="1:4">
      <c r="A56" s="57" t="s">
        <v>25</v>
      </c>
      <c r="B56" s="11" t="s">
        <v>39</v>
      </c>
      <c r="C56" s="14">
        <f>'12h dia'!C56</f>
        <v>2E-3</v>
      </c>
      <c r="D56" s="19">
        <f t="shared" si="0"/>
        <v>5.96</v>
      </c>
    </row>
    <row r="57" spans="1:4">
      <c r="A57" s="57" t="s">
        <v>40</v>
      </c>
      <c r="B57" s="11" t="s">
        <v>41</v>
      </c>
      <c r="C57" s="14">
        <f>'12h dia'!C57</f>
        <v>0.08</v>
      </c>
      <c r="D57" s="19">
        <f t="shared" si="0"/>
        <v>238.37</v>
      </c>
    </row>
    <row r="58" spans="1:4">
      <c r="A58" s="317" t="s">
        <v>42</v>
      </c>
      <c r="B58" s="318"/>
      <c r="C58" s="20">
        <f>SUM(C50:C57)</f>
        <v>0.35450000000000004</v>
      </c>
      <c r="D58" s="21">
        <f>TRUNC(ROUND(SUM(D50:D57),2),2)</f>
        <v>1056.3</v>
      </c>
    </row>
    <row r="59" spans="1:4">
      <c r="A59" s="22"/>
      <c r="B59" s="22"/>
      <c r="C59" s="23"/>
      <c r="D59" s="24"/>
    </row>
    <row r="60" spans="1:4">
      <c r="A60" s="227" t="s">
        <v>122</v>
      </c>
      <c r="B60" s="227"/>
      <c r="C60" s="227"/>
      <c r="D60" s="227"/>
    </row>
    <row r="61" spans="1:4">
      <c r="A61" s="5" t="s">
        <v>43</v>
      </c>
      <c r="B61" s="52" t="s">
        <v>44</v>
      </c>
      <c r="C61" s="5" t="s">
        <v>17</v>
      </c>
      <c r="D61" s="5" t="s">
        <v>17</v>
      </c>
    </row>
    <row r="62" spans="1:4">
      <c r="A62" s="57" t="s">
        <v>2</v>
      </c>
      <c r="B62" s="11" t="s">
        <v>81</v>
      </c>
      <c r="C62" s="92">
        <v>0</v>
      </c>
      <c r="D62" s="93">
        <f>(C62*2*22)-(6%*D31)*0</f>
        <v>0</v>
      </c>
    </row>
    <row r="63" spans="1:4">
      <c r="A63" s="57" t="s">
        <v>3</v>
      </c>
      <c r="B63" s="11" t="s">
        <v>82</v>
      </c>
      <c r="C63" s="92">
        <v>37.85</v>
      </c>
      <c r="D63" s="94">
        <f>(C63*22*0.8)</f>
        <v>666.16000000000008</v>
      </c>
    </row>
    <row r="64" spans="1:4">
      <c r="A64" s="57" t="s">
        <v>4</v>
      </c>
      <c r="B64" s="11" t="s">
        <v>83</v>
      </c>
      <c r="C64" s="95">
        <v>0</v>
      </c>
      <c r="D64" s="94">
        <f>C64</f>
        <v>0</v>
      </c>
    </row>
    <row r="65" spans="1:4">
      <c r="A65" s="57" t="s">
        <v>5</v>
      </c>
      <c r="B65" s="11" t="s">
        <v>118</v>
      </c>
      <c r="C65" s="95">
        <v>20</v>
      </c>
      <c r="D65" s="94">
        <f>C65</f>
        <v>20</v>
      </c>
    </row>
    <row r="66" spans="1:4">
      <c r="A66" s="57" t="s">
        <v>6</v>
      </c>
      <c r="B66" s="11" t="s">
        <v>119</v>
      </c>
      <c r="C66" s="95">
        <v>31.07</v>
      </c>
      <c r="D66" s="94">
        <f>C66</f>
        <v>31.07</v>
      </c>
    </row>
    <row r="67" spans="1:4">
      <c r="A67" s="57" t="s">
        <v>24</v>
      </c>
      <c r="B67" s="11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326" t="s">
        <v>45</v>
      </c>
      <c r="B68" s="322"/>
      <c r="C68" s="327"/>
      <c r="D68" s="21">
        <f>TRUNC(ROUND(SUM(D62:D67),2),2)</f>
        <v>731.25</v>
      </c>
    </row>
    <row r="69" spans="1:4">
      <c r="A69" s="4"/>
      <c r="B69" s="4"/>
      <c r="C69" s="4"/>
      <c r="D69" s="4"/>
    </row>
    <row r="70" spans="1:4">
      <c r="A70" s="262" t="s">
        <v>46</v>
      </c>
      <c r="B70" s="262"/>
      <c r="C70" s="262"/>
      <c r="D70" s="262"/>
    </row>
    <row r="71" spans="1:4">
      <c r="A71" s="5">
        <v>2</v>
      </c>
      <c r="B71" s="326" t="s">
        <v>47</v>
      </c>
      <c r="C71" s="327"/>
      <c r="D71" s="5" t="s">
        <v>17</v>
      </c>
    </row>
    <row r="72" spans="1:4">
      <c r="A72" s="57" t="s">
        <v>28</v>
      </c>
      <c r="B72" s="328" t="str">
        <f>B43</f>
        <v>13º (décimo terceiro) Salário, Férias e Adicional de Férias</v>
      </c>
      <c r="C72" s="329"/>
      <c r="D72" s="26">
        <f>D46</f>
        <v>484.97</v>
      </c>
    </row>
    <row r="73" spans="1:4">
      <c r="A73" s="57" t="s">
        <v>32</v>
      </c>
      <c r="B73" s="328" t="str">
        <f>B49</f>
        <v>GPS, FGTS e outras contribuições</v>
      </c>
      <c r="C73" s="329"/>
      <c r="D73" s="26">
        <f>D58</f>
        <v>1056.3</v>
      </c>
    </row>
    <row r="74" spans="1:4">
      <c r="A74" s="57" t="s">
        <v>43</v>
      </c>
      <c r="B74" s="328" t="str">
        <f>B61</f>
        <v xml:space="preserve">Benefícios Mensais e Diários </v>
      </c>
      <c r="C74" s="329"/>
      <c r="D74" s="26">
        <f>D68</f>
        <v>731.25</v>
      </c>
    </row>
    <row r="75" spans="1:4">
      <c r="A75" s="326" t="s">
        <v>45</v>
      </c>
      <c r="B75" s="322"/>
      <c r="C75" s="327"/>
      <c r="D75" s="21">
        <f>TRUNC(ROUND(SUM(D72:D74),2),2)</f>
        <v>2272.52</v>
      </c>
    </row>
    <row r="76" spans="1:4">
      <c r="A76" s="4"/>
      <c r="B76" s="27"/>
      <c r="C76" s="27"/>
      <c r="D76" s="28"/>
    </row>
    <row r="77" spans="1:4">
      <c r="A77" s="249" t="s">
        <v>68</v>
      </c>
      <c r="B77" s="249"/>
      <c r="C77" s="249"/>
      <c r="D77" s="249"/>
    </row>
    <row r="78" spans="1:4">
      <c r="A78" s="18">
        <v>3</v>
      </c>
      <c r="B78" s="18" t="s">
        <v>48</v>
      </c>
      <c r="C78" s="18" t="s">
        <v>29</v>
      </c>
      <c r="D78" s="18" t="s">
        <v>30</v>
      </c>
    </row>
    <row r="79" spans="1:4">
      <c r="A79" s="57" t="s">
        <v>2</v>
      </c>
      <c r="B79" s="29" t="s">
        <v>49</v>
      </c>
      <c r="C79" s="14">
        <v>4.1999999999999997E-3</v>
      </c>
      <c r="D79" s="19">
        <f>$D$38*C79</f>
        <v>10.477781999999999</v>
      </c>
    </row>
    <row r="80" spans="1:4">
      <c r="A80" s="57" t="s">
        <v>3</v>
      </c>
      <c r="B80" s="78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5">
      <c r="A81" s="57" t="s">
        <v>4</v>
      </c>
      <c r="B81" s="30" t="s">
        <v>51</v>
      </c>
      <c r="C81" s="14">
        <v>3.4799999999999998E-2</v>
      </c>
      <c r="D81" s="19">
        <f t="shared" si="1"/>
        <v>86.815907999999993</v>
      </c>
    </row>
    <row r="82" spans="1:5">
      <c r="A82" s="57" t="s">
        <v>5</v>
      </c>
      <c r="B82" s="11" t="s">
        <v>52</v>
      </c>
      <c r="C82" s="14">
        <v>1.9400000000000001E-2</v>
      </c>
      <c r="D82" s="19">
        <f t="shared" si="1"/>
        <v>48.397373999999999</v>
      </c>
    </row>
    <row r="83" spans="1:5" ht="30">
      <c r="A83" s="57" t="s">
        <v>6</v>
      </c>
      <c r="B83" s="79" t="s">
        <v>101</v>
      </c>
      <c r="C83" s="14">
        <f>C82*C58</f>
        <v>6.8773000000000011E-3</v>
      </c>
      <c r="D83" s="19">
        <f t="shared" si="1"/>
        <v>17.156869083000004</v>
      </c>
    </row>
    <row r="84" spans="1:5">
      <c r="A84" s="57" t="s">
        <v>24</v>
      </c>
      <c r="B84" s="31" t="s">
        <v>73</v>
      </c>
      <c r="C84" s="14">
        <v>8.0000000000000002E-3</v>
      </c>
      <c r="D84" s="19">
        <f t="shared" si="1"/>
        <v>19.95768</v>
      </c>
    </row>
    <row r="85" spans="1:5">
      <c r="A85" s="317" t="s">
        <v>42</v>
      </c>
      <c r="B85" s="318"/>
      <c r="C85" s="20">
        <f>SUM(C79:C84)</f>
        <v>7.3613299999999993E-2</v>
      </c>
      <c r="D85" s="21">
        <f>TRUNC(ROUND(SUM(D79:D84),2),2)</f>
        <v>183.64</v>
      </c>
    </row>
    <row r="87" spans="1:5">
      <c r="A87" s="227" t="s">
        <v>123</v>
      </c>
      <c r="B87" s="227"/>
      <c r="C87" s="227"/>
      <c r="D87" s="227"/>
    </row>
    <row r="88" spans="1:5">
      <c r="A88" s="22"/>
      <c r="B88" s="22"/>
      <c r="C88" s="22"/>
      <c r="D88" s="22"/>
    </row>
    <row r="89" spans="1:5">
      <c r="A89" s="227" t="s">
        <v>53</v>
      </c>
      <c r="B89" s="227"/>
      <c r="C89" s="227"/>
      <c r="D89" s="227"/>
    </row>
    <row r="90" spans="1:5">
      <c r="A90" s="18" t="s">
        <v>54</v>
      </c>
      <c r="B90" s="5" t="s">
        <v>124</v>
      </c>
      <c r="C90" s="18" t="s">
        <v>29</v>
      </c>
      <c r="D90" s="18" t="s">
        <v>30</v>
      </c>
    </row>
    <row r="91" spans="1:5">
      <c r="A91" s="57" t="s">
        <v>2</v>
      </c>
      <c r="B91" s="29" t="s">
        <v>94</v>
      </c>
      <c r="C91" s="14">
        <v>9.2999999999999992E-3</v>
      </c>
      <c r="D91" s="19">
        <f>$D$38*C91</f>
        <v>23.200802999999997</v>
      </c>
      <c r="E91" s="2">
        <f>11.11/12</f>
        <v>0.92583333333333329</v>
      </c>
    </row>
    <row r="92" spans="1:5">
      <c r="A92" s="57" t="s">
        <v>3</v>
      </c>
      <c r="B92" s="32" t="s">
        <v>95</v>
      </c>
      <c r="C92" s="85">
        <v>2.8E-3</v>
      </c>
      <c r="D92" s="19">
        <f>$D$38*C92</f>
        <v>6.985188</v>
      </c>
    </row>
    <row r="93" spans="1:5">
      <c r="A93" s="57" t="s">
        <v>4</v>
      </c>
      <c r="B93" s="33" t="s">
        <v>96</v>
      </c>
      <c r="C93" s="14">
        <f>'12h dia'!C93</f>
        <v>2.0000000000000001E-4</v>
      </c>
      <c r="D93" s="19">
        <f t="shared" ref="D93:D96" si="2">$D$38*C93</f>
        <v>0.49894200000000005</v>
      </c>
    </row>
    <row r="94" spans="1:5">
      <c r="A94" s="57" t="s">
        <v>5</v>
      </c>
      <c r="B94" s="34" t="s">
        <v>100</v>
      </c>
      <c r="C94" s="14">
        <v>3.3E-3</v>
      </c>
      <c r="D94" s="19">
        <f t="shared" si="2"/>
        <v>8.2325429999999997</v>
      </c>
    </row>
    <row r="95" spans="1:5">
      <c r="A95" s="57" t="s">
        <v>6</v>
      </c>
      <c r="B95" s="2" t="s">
        <v>97</v>
      </c>
      <c r="C95" s="14">
        <v>6.9999999999999999E-4</v>
      </c>
      <c r="D95" s="19">
        <f t="shared" si="2"/>
        <v>1.746297</v>
      </c>
    </row>
    <row r="96" spans="1:5">
      <c r="A96" s="57" t="s">
        <v>24</v>
      </c>
      <c r="B96" s="31" t="s">
        <v>220</v>
      </c>
      <c r="C96" s="14">
        <v>1.38E-2</v>
      </c>
      <c r="D96" s="19">
        <f t="shared" si="2"/>
        <v>34.426997999999998</v>
      </c>
    </row>
    <row r="97" spans="1:4">
      <c r="A97" s="317" t="s">
        <v>0</v>
      </c>
      <c r="B97" s="318"/>
      <c r="C97" s="20">
        <f>SUM(C91:C96)</f>
        <v>3.0099999999999998E-2</v>
      </c>
      <c r="D97" s="21">
        <f>TRUNC(ROUND(SUM(D91:D96),2),2)</f>
        <v>75.09</v>
      </c>
    </row>
    <row r="99" spans="1:4">
      <c r="A99" s="227" t="s">
        <v>74</v>
      </c>
      <c r="B99" s="227"/>
      <c r="C99" s="227"/>
      <c r="D99" s="227"/>
    </row>
    <row r="100" spans="1:4">
      <c r="A100" s="5" t="s">
        <v>55</v>
      </c>
      <c r="B100" s="326" t="s">
        <v>75</v>
      </c>
      <c r="C100" s="327"/>
      <c r="D100" s="5" t="s">
        <v>17</v>
      </c>
    </row>
    <row r="101" spans="1:4">
      <c r="A101" s="57" t="s">
        <v>2</v>
      </c>
      <c r="B101" s="328" t="s">
        <v>98</v>
      </c>
      <c r="C101" s="329"/>
      <c r="D101" s="37">
        <f>TRUNC(ROUND((((D38+D75+D85)/220)*22),2),2)*0</f>
        <v>0</v>
      </c>
    </row>
    <row r="102" spans="1:4">
      <c r="A102" s="326" t="s">
        <v>45</v>
      </c>
      <c r="B102" s="322"/>
      <c r="C102" s="327"/>
      <c r="D102" s="21">
        <f>TRUNC(ROUND(SUM(D101),2),2)</f>
        <v>0</v>
      </c>
    </row>
    <row r="103" spans="1:4">
      <c r="A103" s="22"/>
      <c r="B103" s="22"/>
      <c r="C103" s="35"/>
      <c r="D103" s="36"/>
    </row>
    <row r="104" spans="1:4">
      <c r="A104" s="249" t="s">
        <v>56</v>
      </c>
      <c r="B104" s="249"/>
      <c r="C104" s="249"/>
      <c r="D104" s="249"/>
    </row>
    <row r="105" spans="1:4">
      <c r="A105" s="18">
        <v>4</v>
      </c>
      <c r="B105" s="317" t="s">
        <v>76</v>
      </c>
      <c r="C105" s="318"/>
      <c r="D105" s="18" t="s">
        <v>57</v>
      </c>
    </row>
    <row r="106" spans="1:4">
      <c r="A106" s="57" t="s">
        <v>54</v>
      </c>
      <c r="B106" s="332" t="s">
        <v>124</v>
      </c>
      <c r="C106" s="333"/>
      <c r="D106" s="25">
        <f>D97</f>
        <v>75.09</v>
      </c>
    </row>
    <row r="107" spans="1:4">
      <c r="A107" s="57" t="s">
        <v>55</v>
      </c>
      <c r="B107" s="332" t="s">
        <v>125</v>
      </c>
      <c r="C107" s="333"/>
      <c r="D107" s="37">
        <f>D102</f>
        <v>0</v>
      </c>
    </row>
    <row r="108" spans="1:4">
      <c r="A108" s="317" t="s">
        <v>0</v>
      </c>
      <c r="B108" s="320"/>
      <c r="C108" s="318"/>
      <c r="D108" s="21">
        <f>TRUNC(ROUND(SUM(D106:D107),2),2)</f>
        <v>75.09</v>
      </c>
    </row>
    <row r="109" spans="1:4">
      <c r="A109" s="80"/>
      <c r="B109" s="38"/>
      <c r="C109" s="23"/>
      <c r="D109" s="39"/>
    </row>
    <row r="110" spans="1:4">
      <c r="A110" s="227" t="s">
        <v>126</v>
      </c>
      <c r="B110" s="227"/>
      <c r="C110" s="227"/>
      <c r="D110" s="227"/>
    </row>
    <row r="111" spans="1:4">
      <c r="A111" s="5">
        <v>5</v>
      </c>
      <c r="B111" s="330" t="s">
        <v>58</v>
      </c>
      <c r="C111" s="331"/>
      <c r="D111" s="5" t="s">
        <v>17</v>
      </c>
    </row>
    <row r="112" spans="1:4">
      <c r="A112" s="57" t="s">
        <v>2</v>
      </c>
      <c r="B112" s="328" t="s">
        <v>59</v>
      </c>
      <c r="C112" s="329"/>
      <c r="D112" s="53">
        <f>UNIFORME!E18</f>
        <v>7.083333333333333</v>
      </c>
    </row>
    <row r="113" spans="1:4">
      <c r="A113" s="57" t="s">
        <v>3</v>
      </c>
      <c r="B113" s="328" t="s">
        <v>77</v>
      </c>
      <c r="C113" s="329"/>
      <c r="D113" s="53">
        <v>0</v>
      </c>
    </row>
    <row r="114" spans="1:4">
      <c r="A114" s="57" t="s">
        <v>4</v>
      </c>
      <c r="B114" s="328" t="s">
        <v>78</v>
      </c>
      <c r="C114" s="329"/>
      <c r="D114" s="53">
        <f>EQUIPAMENTO!E17</f>
        <v>13.810704607046072</v>
      </c>
    </row>
    <row r="115" spans="1:4">
      <c r="A115" s="57" t="s">
        <v>5</v>
      </c>
      <c r="B115" s="335" t="s">
        <v>26</v>
      </c>
      <c r="C115" s="336"/>
      <c r="D115" s="53">
        <v>0</v>
      </c>
    </row>
    <row r="116" spans="1:4">
      <c r="A116" s="326" t="s">
        <v>45</v>
      </c>
      <c r="B116" s="322"/>
      <c r="C116" s="327"/>
      <c r="D116" s="21">
        <f>TRUNC(ROUND(SUM(D112:D115),2),2)</f>
        <v>20.89</v>
      </c>
    </row>
    <row r="117" spans="1:4">
      <c r="A117" s="80"/>
      <c r="B117" s="38"/>
      <c r="C117" s="23"/>
      <c r="D117" s="39"/>
    </row>
    <row r="118" spans="1:4">
      <c r="A118" s="227" t="s">
        <v>127</v>
      </c>
      <c r="B118" s="227"/>
      <c r="C118" s="227"/>
      <c r="D118" s="227"/>
    </row>
    <row r="119" spans="1:4">
      <c r="A119" s="5">
        <v>6</v>
      </c>
      <c r="B119" s="40" t="s">
        <v>60</v>
      </c>
      <c r="C119" s="5" t="s">
        <v>29</v>
      </c>
      <c r="D119" s="5" t="s">
        <v>57</v>
      </c>
    </row>
    <row r="120" spans="1:4">
      <c r="A120" s="57" t="s">
        <v>2</v>
      </c>
      <c r="B120" s="81" t="s">
        <v>61</v>
      </c>
      <c r="C120" s="14">
        <v>0.01</v>
      </c>
      <c r="D120" s="56">
        <f>TRUNC(ROUND($D$135*C120,2),2)</f>
        <v>50.47</v>
      </c>
    </row>
    <row r="121" spans="1:4">
      <c r="A121" s="57" t="s">
        <v>3</v>
      </c>
      <c r="B121" s="7" t="s">
        <v>62</v>
      </c>
      <c r="C121" s="14">
        <v>5.4246688926131714E-2</v>
      </c>
      <c r="D121" s="56">
        <f>TRUNC(ROUND(($D$135+D120)*C121,2),2)</f>
        <v>276.51</v>
      </c>
    </row>
    <row r="122" spans="1:4">
      <c r="A122" s="57" t="s">
        <v>4</v>
      </c>
      <c r="B122" s="7" t="s">
        <v>63</v>
      </c>
      <c r="C122" s="41">
        <f>SUM(C123:C125)</f>
        <v>8.6499999999999994E-2</v>
      </c>
      <c r="D122" s="42"/>
    </row>
    <row r="123" spans="1:4">
      <c r="A123" s="57" t="s">
        <v>131</v>
      </c>
      <c r="B123" s="45" t="s">
        <v>128</v>
      </c>
      <c r="C123" s="14">
        <f>'12h dia'!C123</f>
        <v>6.4999999999999997E-3</v>
      </c>
      <c r="D123" s="26">
        <f>TRUNC(ROUND(($D$135+$D$120+$D$121)/(100%-$C$122)*C123,2),2)</f>
        <v>38.24</v>
      </c>
    </row>
    <row r="124" spans="1:4">
      <c r="A124" s="57" t="s">
        <v>132</v>
      </c>
      <c r="B124" s="45" t="s">
        <v>129</v>
      </c>
      <c r="C124" s="14">
        <f>'12h dia'!C124</f>
        <v>0.03</v>
      </c>
      <c r="D124" s="26">
        <f>TRUNC(ROUND(($D$135+$D$120+$D$121)/(100%-$C$122)*C124,2),2)</f>
        <v>176.48</v>
      </c>
    </row>
    <row r="125" spans="1:4">
      <c r="A125" s="57" t="s">
        <v>133</v>
      </c>
      <c r="B125" s="45" t="s">
        <v>130</v>
      </c>
      <c r="C125" s="14">
        <f>'12h dia'!C125</f>
        <v>0.05</v>
      </c>
      <c r="D125" s="26">
        <f>TRUNC(ROUND(($D$135+$D$120+$D$121)/(100%-$C$122)*C125,2),2)</f>
        <v>294.13</v>
      </c>
    </row>
    <row r="126" spans="1:4">
      <c r="A126" s="235" t="s">
        <v>0</v>
      </c>
      <c r="B126" s="320"/>
      <c r="C126" s="236"/>
      <c r="D126" s="21">
        <f>TRUNC(ROUND(SUM(D120:D125),2),2)</f>
        <v>835.83</v>
      </c>
    </row>
    <row r="128" spans="1:4">
      <c r="A128" s="227" t="s">
        <v>64</v>
      </c>
      <c r="B128" s="227"/>
      <c r="C128" s="227"/>
      <c r="D128" s="227"/>
    </row>
    <row r="129" spans="1:4">
      <c r="A129" s="7"/>
      <c r="B129" s="337" t="s">
        <v>65</v>
      </c>
      <c r="C129" s="337"/>
      <c r="D129" s="5" t="s">
        <v>57</v>
      </c>
    </row>
    <row r="130" spans="1:4">
      <c r="A130" s="43" t="s">
        <v>2</v>
      </c>
      <c r="B130" s="334" t="s">
        <v>66</v>
      </c>
      <c r="C130" s="334"/>
      <c r="D130" s="37">
        <f>$D$38</f>
        <v>2494.71</v>
      </c>
    </row>
    <row r="131" spans="1:4">
      <c r="A131" s="43" t="s">
        <v>3</v>
      </c>
      <c r="B131" s="334" t="s">
        <v>67</v>
      </c>
      <c r="C131" s="334"/>
      <c r="D131" s="37">
        <f>$D$75</f>
        <v>2272.52</v>
      </c>
    </row>
    <row r="132" spans="1:4">
      <c r="A132" s="43" t="s">
        <v>4</v>
      </c>
      <c r="B132" s="334" t="s">
        <v>68</v>
      </c>
      <c r="C132" s="334"/>
      <c r="D132" s="37">
        <f>$D$85</f>
        <v>183.64</v>
      </c>
    </row>
    <row r="133" spans="1:4">
      <c r="A133" s="43" t="s">
        <v>5</v>
      </c>
      <c r="B133" s="334" t="s">
        <v>69</v>
      </c>
      <c r="C133" s="334"/>
      <c r="D133" s="37">
        <f>$D$108</f>
        <v>75.09</v>
      </c>
    </row>
    <row r="134" spans="1:4">
      <c r="A134" s="43" t="s">
        <v>70</v>
      </c>
      <c r="B134" s="328" t="s">
        <v>71</v>
      </c>
      <c r="C134" s="329"/>
      <c r="D134" s="37">
        <f>$D$116</f>
        <v>20.89</v>
      </c>
    </row>
    <row r="135" spans="1:4">
      <c r="A135" s="326" t="s">
        <v>72</v>
      </c>
      <c r="B135" s="322"/>
      <c r="C135" s="327"/>
      <c r="D135" s="55">
        <f>TRUNC(ROUND(SUM(D130:D134),2),2)</f>
        <v>5046.8500000000004</v>
      </c>
    </row>
    <row r="136" spans="1:4">
      <c r="A136" s="57" t="s">
        <v>24</v>
      </c>
      <c r="B136" s="328" t="s">
        <v>99</v>
      </c>
      <c r="C136" s="329"/>
      <c r="D136" s="37">
        <f>$D$126</f>
        <v>835.83</v>
      </c>
    </row>
    <row r="137" spans="1:4">
      <c r="A137" s="326" t="s">
        <v>134</v>
      </c>
      <c r="B137" s="322"/>
      <c r="C137" s="327"/>
      <c r="D137" s="54">
        <f>TRUNC(ROUND(D135+D136,2),2)</f>
        <v>5882.68</v>
      </c>
    </row>
    <row r="138" spans="1:4">
      <c r="A138" s="326" t="s">
        <v>157</v>
      </c>
      <c r="B138" s="322"/>
      <c r="C138" s="327"/>
      <c r="D138" s="54">
        <f>D137</f>
        <v>5882.68</v>
      </c>
    </row>
    <row r="139" spans="1:4">
      <c r="A139" s="38"/>
      <c r="B139" s="38"/>
      <c r="C139" s="38"/>
      <c r="D139" s="38"/>
    </row>
  </sheetData>
  <mergeCells count="59">
    <mergeCell ref="B134:C134"/>
    <mergeCell ref="A135:C135"/>
    <mergeCell ref="B136:C136"/>
    <mergeCell ref="A137:C137"/>
    <mergeCell ref="A138:C138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14:C14"/>
    <mergeCell ref="A1:D1"/>
    <mergeCell ref="A2:C2"/>
    <mergeCell ref="C4:D4"/>
    <mergeCell ref="C5:D5"/>
    <mergeCell ref="A8:C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16383" man="1"/>
    <brk id="98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AC672-E6A4-4B90-A38E-4E1A2E1675E7}">
  <sheetPr>
    <tabColor theme="2" tint="-0.249977111117893"/>
  </sheetPr>
  <dimension ref="A1:F139"/>
  <sheetViews>
    <sheetView showGridLines="0" tabSelected="1" topLeftCell="A113" zoomScaleNormal="100" zoomScaleSheetLayoutView="70" workbookViewId="0">
      <selection activeCell="H18" sqref="H18:H20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22.5703125" style="98" customWidth="1"/>
    <col min="4" max="4" width="15.5703125" style="98" bestFit="1" customWidth="1"/>
    <col min="5" max="5" width="9.140625" style="98"/>
    <col min="6" max="6" width="21.140625" style="98" customWidth="1"/>
    <col min="7" max="16384" width="9.140625" style="98"/>
  </cols>
  <sheetData>
    <row r="1" spans="1:4">
      <c r="A1" s="308"/>
      <c r="B1" s="308"/>
      <c r="C1" s="308"/>
      <c r="D1" s="308"/>
    </row>
    <row r="2" spans="1:4">
      <c r="A2" s="308" t="s">
        <v>102</v>
      </c>
      <c r="B2" s="308"/>
      <c r="C2" s="308"/>
      <c r="D2" s="99"/>
    </row>
    <row r="4" spans="1:4">
      <c r="A4" s="100" t="s">
        <v>103</v>
      </c>
      <c r="B4" s="100"/>
      <c r="C4" s="309"/>
      <c r="D4" s="309"/>
    </row>
    <row r="5" spans="1:4">
      <c r="A5" s="100" t="s">
        <v>104</v>
      </c>
      <c r="B5" s="102" t="s">
        <v>208</v>
      </c>
      <c r="C5" s="310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1" t="s">
        <v>1</v>
      </c>
      <c r="B8" s="301"/>
      <c r="C8" s="301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>
      <c r="A10" s="106" t="s">
        <v>3</v>
      </c>
      <c r="B10" s="107" t="s">
        <v>106</v>
      </c>
      <c r="C10" s="111" t="s">
        <v>144</v>
      </c>
      <c r="D10" s="101"/>
    </row>
    <row r="11" spans="1:4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v>12</v>
      </c>
      <c r="D12" s="101"/>
    </row>
    <row r="13" spans="1:4">
      <c r="A13" s="97"/>
      <c r="B13" s="104"/>
      <c r="C13" s="97"/>
    </row>
    <row r="14" spans="1:4">
      <c r="A14" s="301" t="s">
        <v>7</v>
      </c>
      <c r="B14" s="301"/>
      <c r="C14" s="301"/>
      <c r="D14" s="110"/>
    </row>
    <row r="15" spans="1:4" ht="45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">
        <v>136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308" t="s">
        <v>110</v>
      </c>
      <c r="B18" s="308"/>
      <c r="C18" s="308"/>
      <c r="D18" s="99"/>
    </row>
    <row r="19" spans="1:4">
      <c r="A19" s="97"/>
      <c r="B19" s="97"/>
      <c r="C19" s="97"/>
      <c r="D19" s="97"/>
    </row>
    <row r="20" spans="1:4">
      <c r="A20" s="295" t="s">
        <v>111</v>
      </c>
      <c r="B20" s="295"/>
      <c r="C20" s="295"/>
      <c r="D20" s="110"/>
    </row>
    <row r="21" spans="1:4">
      <c r="A21" s="311" t="s">
        <v>10</v>
      </c>
      <c r="B21" s="311"/>
      <c r="C21" s="311"/>
      <c r="D21" s="110"/>
    </row>
    <row r="22" spans="1:4">
      <c r="A22" s="229" t="s">
        <v>11</v>
      </c>
      <c r="B22" s="230"/>
      <c r="C22" s="312"/>
      <c r="D22" s="110"/>
    </row>
    <row r="23" spans="1:4" ht="30">
      <c r="A23" s="111">
        <v>1</v>
      </c>
      <c r="B23" s="100" t="s">
        <v>135</v>
      </c>
      <c r="C23" s="111" t="s">
        <v>145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5" t="s">
        <v>120</v>
      </c>
      <c r="B29" s="295"/>
      <c r="C29" s="295"/>
      <c r="D29" s="295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22</v>
      </c>
      <c r="C34" s="123"/>
      <c r="D34" s="96">
        <f>((D31+D32)*58.33%*20%)*0</f>
        <v>0</v>
      </c>
    </row>
    <row r="35" spans="1:4">
      <c r="A35" s="106" t="s">
        <v>6</v>
      </c>
      <c r="B35" s="120" t="s">
        <v>23</v>
      </c>
      <c r="C35" s="123"/>
      <c r="D35" s="96">
        <f>((D31+D32)*8.33%*1.2)*0</f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20" t="s">
        <v>26</v>
      </c>
      <c r="C37" s="123"/>
      <c r="D37" s="96">
        <v>0</v>
      </c>
    </row>
    <row r="38" spans="1:4">
      <c r="A38" s="313" t="s">
        <v>27</v>
      </c>
      <c r="B38" s="300"/>
      <c r="C38" s="314"/>
      <c r="D38" s="125">
        <f>TRUNC(ROUND(SUM(D31:D37),2),2)</f>
        <v>2494.71</v>
      </c>
    </row>
    <row r="39" spans="1:4" s="113" customFormat="1" ht="13.5">
      <c r="A39" s="112"/>
      <c r="B39" s="112"/>
      <c r="C39" s="112"/>
      <c r="D39" s="112"/>
    </row>
    <row r="40" spans="1:4">
      <c r="A40" s="308" t="s">
        <v>143</v>
      </c>
      <c r="B40" s="308"/>
      <c r="C40" s="308"/>
      <c r="D40" s="308"/>
    </row>
    <row r="41" spans="1:4">
      <c r="A41" s="114"/>
      <c r="B41" s="114"/>
      <c r="C41" s="114"/>
      <c r="D41" s="114"/>
    </row>
    <row r="42" spans="1:4">
      <c r="A42" s="295" t="s">
        <v>116</v>
      </c>
      <c r="B42" s="295"/>
      <c r="C42" s="295"/>
      <c r="D42" s="295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v>8.3299999999999999E-2</v>
      </c>
      <c r="D44" s="91">
        <f>TRUNC(ROUND($D$38*C44,2),2)</f>
        <v>207.81</v>
      </c>
    </row>
    <row r="45" spans="1:4">
      <c r="A45" s="111" t="s">
        <v>3</v>
      </c>
      <c r="B45" s="130" t="s">
        <v>31</v>
      </c>
      <c r="C45" s="175">
        <v>0.1111</v>
      </c>
      <c r="D45" s="91">
        <f>TRUNC(ROUND($D$38*C45,2),2)</f>
        <v>277.16000000000003</v>
      </c>
    </row>
    <row r="46" spans="1:4">
      <c r="A46" s="232" t="s">
        <v>0</v>
      </c>
      <c r="B46" s="232"/>
      <c r="C46" s="131">
        <f>SUM(C44:C45)</f>
        <v>0.19440000000000002</v>
      </c>
      <c r="D46" s="132">
        <f>TRUNC(ROUND(SUM(D44:D45),2),2)</f>
        <v>484.97</v>
      </c>
    </row>
    <row r="47" spans="1:4" ht="16.5" customHeight="1">
      <c r="A47" s="105"/>
      <c r="B47" s="105"/>
      <c r="C47" s="105"/>
      <c r="D47" s="105"/>
    </row>
    <row r="48" spans="1:4" ht="23.25" customHeight="1">
      <c r="A48" s="308" t="s">
        <v>121</v>
      </c>
      <c r="B48" s="308"/>
      <c r="C48" s="308"/>
      <c r="D48" s="308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88">
        <v>0.2</v>
      </c>
      <c r="D50" s="134">
        <f>TRUNC(ROUND(($D$38+$D$46)*C50,2),2)</f>
        <v>595.94000000000005</v>
      </c>
    </row>
    <row r="51" spans="1:4">
      <c r="A51" s="106" t="s">
        <v>3</v>
      </c>
      <c r="B51" s="123" t="s">
        <v>35</v>
      </c>
      <c r="C51" s="88">
        <v>2.5000000000000001E-2</v>
      </c>
      <c r="D51" s="134">
        <f>TRUNC(ROUND(($D$38+$D$46)*C51,2),2)</f>
        <v>74.489999999999995</v>
      </c>
    </row>
    <row r="52" spans="1:4">
      <c r="A52" s="106" t="s">
        <v>4</v>
      </c>
      <c r="B52" s="120" t="s">
        <v>80</v>
      </c>
      <c r="C52" s="88">
        <v>1.6500000000000001E-2</v>
      </c>
      <c r="D52" s="134">
        <f t="shared" ref="D52:D57" si="0">TRUNC(ROUND(($D$38+$D$46)*C52,2),2)</f>
        <v>49.16</v>
      </c>
    </row>
    <row r="53" spans="1:4">
      <c r="A53" s="106" t="s">
        <v>5</v>
      </c>
      <c r="B53" s="123" t="s">
        <v>36</v>
      </c>
      <c r="C53" s="88">
        <v>1.4999999999999999E-2</v>
      </c>
      <c r="D53" s="134">
        <f t="shared" si="0"/>
        <v>44.7</v>
      </c>
    </row>
    <row r="54" spans="1:4">
      <c r="A54" s="106" t="s">
        <v>6</v>
      </c>
      <c r="B54" s="123" t="s">
        <v>37</v>
      </c>
      <c r="C54" s="88">
        <v>0.01</v>
      </c>
      <c r="D54" s="134">
        <f t="shared" si="0"/>
        <v>29.8</v>
      </c>
    </row>
    <row r="55" spans="1:4">
      <c r="A55" s="106" t="s">
        <v>24</v>
      </c>
      <c r="B55" s="123" t="s">
        <v>38</v>
      </c>
      <c r="C55" s="88">
        <v>6.0000000000000001E-3</v>
      </c>
      <c r="D55" s="134">
        <f t="shared" si="0"/>
        <v>17.88</v>
      </c>
    </row>
    <row r="56" spans="1:4">
      <c r="A56" s="106" t="s">
        <v>25</v>
      </c>
      <c r="B56" s="123" t="s">
        <v>39</v>
      </c>
      <c r="C56" s="88">
        <v>2E-3</v>
      </c>
      <c r="D56" s="134">
        <f t="shared" si="0"/>
        <v>5.96</v>
      </c>
    </row>
    <row r="57" spans="1:4">
      <c r="A57" s="106" t="s">
        <v>40</v>
      </c>
      <c r="B57" s="123" t="s">
        <v>41</v>
      </c>
      <c r="C57" s="88">
        <v>0.08</v>
      </c>
      <c r="D57" s="134">
        <f t="shared" si="0"/>
        <v>238.37</v>
      </c>
    </row>
    <row r="58" spans="1:4">
      <c r="A58" s="291" t="s">
        <v>42</v>
      </c>
      <c r="B58" s="292"/>
      <c r="C58" s="86">
        <f>SUM(C50:C57)</f>
        <v>0.35450000000000004</v>
      </c>
      <c r="D58" s="135">
        <f>TRUNC(ROUND(SUM(D50:D57),2),2)</f>
        <v>1056.3</v>
      </c>
    </row>
    <row r="59" spans="1:4">
      <c r="A59" s="136"/>
      <c r="B59" s="136"/>
      <c r="C59" s="137"/>
      <c r="D59" s="138"/>
    </row>
    <row r="60" spans="1:4">
      <c r="A60" s="295" t="s">
        <v>122</v>
      </c>
      <c r="B60" s="295"/>
      <c r="C60" s="295"/>
      <c r="D60" s="295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5.25</v>
      </c>
      <c r="D62" s="93">
        <f>(C62*2*15)-(6%*D31)</f>
        <v>42.359400000000008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6" t="s">
        <v>45</v>
      </c>
      <c r="B68" s="300"/>
      <c r="C68" s="297"/>
      <c r="D68" s="135">
        <f>TRUNC(ROUND(SUM(D62:D67),2),2)</f>
        <v>773.61</v>
      </c>
    </row>
    <row r="69" spans="1:4">
      <c r="A69" s="105"/>
      <c r="B69" s="105"/>
      <c r="C69" s="105"/>
      <c r="D69" s="105"/>
    </row>
    <row r="70" spans="1:4">
      <c r="A70" s="308" t="s">
        <v>46</v>
      </c>
      <c r="B70" s="308"/>
      <c r="C70" s="308"/>
      <c r="D70" s="308"/>
    </row>
    <row r="71" spans="1:4">
      <c r="A71" s="119">
        <v>2</v>
      </c>
      <c r="B71" s="296" t="s">
        <v>47</v>
      </c>
      <c r="C71" s="297"/>
      <c r="D71" s="119" t="s">
        <v>17</v>
      </c>
    </row>
    <row r="72" spans="1:4">
      <c r="A72" s="106" t="s">
        <v>28</v>
      </c>
      <c r="B72" s="298" t="str">
        <f>B43</f>
        <v>13º (décimo terceiro) Salário, Férias e Adicional de Férias</v>
      </c>
      <c r="C72" s="299"/>
      <c r="D72" s="93">
        <f>D46</f>
        <v>484.97</v>
      </c>
    </row>
    <row r="73" spans="1:4">
      <c r="A73" s="106" t="s">
        <v>32</v>
      </c>
      <c r="B73" s="298" t="str">
        <f>B49</f>
        <v>GPS, FGTS e outras contribuições</v>
      </c>
      <c r="C73" s="299"/>
      <c r="D73" s="93">
        <f>D58</f>
        <v>1056.3</v>
      </c>
    </row>
    <row r="74" spans="1:4">
      <c r="A74" s="106" t="s">
        <v>43</v>
      </c>
      <c r="B74" s="298" t="str">
        <f>B61</f>
        <v xml:space="preserve">Benefícios Mensais e Diários </v>
      </c>
      <c r="C74" s="299"/>
      <c r="D74" s="93">
        <f>D68</f>
        <v>773.61</v>
      </c>
    </row>
    <row r="75" spans="1:4">
      <c r="A75" s="296" t="s">
        <v>45</v>
      </c>
      <c r="B75" s="300"/>
      <c r="C75" s="297"/>
      <c r="D75" s="135">
        <f>TRUNC(ROUND(SUM(D72:D74),2),2)</f>
        <v>2314.88</v>
      </c>
    </row>
    <row r="76" spans="1:4">
      <c r="A76" s="105"/>
      <c r="B76" s="141"/>
      <c r="C76" s="141"/>
      <c r="D76" s="142"/>
    </row>
    <row r="77" spans="1:4">
      <c r="A77" s="301" t="s">
        <v>68</v>
      </c>
      <c r="B77" s="301"/>
      <c r="C77" s="301"/>
      <c r="D77" s="301"/>
    </row>
    <row r="78" spans="1:4">
      <c r="A78" s="133">
        <v>3</v>
      </c>
      <c r="B78" s="133" t="s">
        <v>48</v>
      </c>
      <c r="C78" s="133" t="s">
        <v>29</v>
      </c>
      <c r="D78" s="133" t="s">
        <v>30</v>
      </c>
    </row>
    <row r="79" spans="1:4">
      <c r="A79" s="106" t="s">
        <v>2</v>
      </c>
      <c r="B79" s="143" t="s">
        <v>49</v>
      </c>
      <c r="C79" s="85">
        <v>4.1999999999999997E-3</v>
      </c>
      <c r="D79" s="19">
        <f>$D$38*C79</f>
        <v>10.477781999999999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5" ht="30">
      <c r="A81" s="106" t="s">
        <v>4</v>
      </c>
      <c r="B81" s="145" t="s">
        <v>163</v>
      </c>
      <c r="C81" s="85">
        <v>3.4799999999999998E-2</v>
      </c>
      <c r="D81" s="19">
        <f t="shared" si="1"/>
        <v>86.815907999999993</v>
      </c>
    </row>
    <row r="82" spans="1:5">
      <c r="A82" s="106" t="s">
        <v>5</v>
      </c>
      <c r="B82" s="123" t="s">
        <v>52</v>
      </c>
      <c r="C82" s="85">
        <v>1.9400000000000001E-2</v>
      </c>
      <c r="D82" s="19">
        <f t="shared" si="1"/>
        <v>48.397373999999999</v>
      </c>
    </row>
    <row r="83" spans="1:5" ht="30">
      <c r="A83" s="106" t="s">
        <v>6</v>
      </c>
      <c r="B83" s="140" t="s">
        <v>101</v>
      </c>
      <c r="C83" s="85">
        <f>C82*C58</f>
        <v>6.8773000000000011E-3</v>
      </c>
      <c r="D83" s="19">
        <f t="shared" si="1"/>
        <v>17.156869083000004</v>
      </c>
    </row>
    <row r="84" spans="1:5">
      <c r="A84" s="106" t="s">
        <v>24</v>
      </c>
      <c r="B84" s="146" t="s">
        <v>73</v>
      </c>
      <c r="C84" s="85">
        <v>8.0000000000000002E-3</v>
      </c>
      <c r="D84" s="19">
        <f t="shared" si="1"/>
        <v>19.95768</v>
      </c>
    </row>
    <row r="85" spans="1:5">
      <c r="A85" s="291" t="s">
        <v>42</v>
      </c>
      <c r="B85" s="292"/>
      <c r="C85" s="86">
        <f>SUM(C79:C84)</f>
        <v>7.3613299999999993E-2</v>
      </c>
      <c r="D85" s="135">
        <f>TRUNC(ROUND(SUM(D79:D84),2),2)</f>
        <v>183.64</v>
      </c>
    </row>
    <row r="87" spans="1:5">
      <c r="A87" s="295" t="s">
        <v>123</v>
      </c>
      <c r="B87" s="295"/>
      <c r="C87" s="295"/>
      <c r="D87" s="295"/>
    </row>
    <row r="88" spans="1:5">
      <c r="A88" s="136"/>
      <c r="B88" s="136"/>
      <c r="C88" s="136"/>
      <c r="D88" s="136"/>
    </row>
    <row r="89" spans="1:5">
      <c r="A89" s="295" t="s">
        <v>53</v>
      </c>
      <c r="B89" s="295"/>
      <c r="C89" s="295"/>
      <c r="D89" s="295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9.2583000000000006E-3</v>
      </c>
      <c r="D91" s="19">
        <f>$D$38*C91</f>
        <v>23.096773593000002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6.985188</v>
      </c>
    </row>
    <row r="93" spans="1:5">
      <c r="A93" s="106" t="s">
        <v>4</v>
      </c>
      <c r="B93" s="148" t="s">
        <v>96</v>
      </c>
      <c r="C93" s="87">
        <v>2.0000000000000001E-4</v>
      </c>
      <c r="D93" s="19">
        <f t="shared" ref="D93:D96" si="2">$D$38*C93</f>
        <v>0.49894200000000005</v>
      </c>
    </row>
    <row r="94" spans="1:5">
      <c r="A94" s="106" t="s">
        <v>5</v>
      </c>
      <c r="B94" s="149" t="s">
        <v>100</v>
      </c>
      <c r="C94" s="87">
        <v>3.3E-3</v>
      </c>
      <c r="D94" s="19">
        <f t="shared" si="2"/>
        <v>8.2325429999999997</v>
      </c>
    </row>
    <row r="95" spans="1:5">
      <c r="A95" s="106" t="s">
        <v>6</v>
      </c>
      <c r="B95" s="98" t="s">
        <v>97</v>
      </c>
      <c r="C95" s="87">
        <v>6.9999999999999999E-4</v>
      </c>
      <c r="D95" s="19">
        <f t="shared" si="2"/>
        <v>1.746297</v>
      </c>
    </row>
    <row r="96" spans="1:5">
      <c r="A96" s="106" t="s">
        <v>24</v>
      </c>
      <c r="B96" s="146" t="s">
        <v>220</v>
      </c>
      <c r="C96" s="88">
        <v>1.38E-2</v>
      </c>
      <c r="D96" s="19">
        <f t="shared" si="2"/>
        <v>34.426997999999998</v>
      </c>
    </row>
    <row r="97" spans="1:4">
      <c r="A97" s="291" t="s">
        <v>0</v>
      </c>
      <c r="B97" s="292"/>
      <c r="C97" s="86">
        <f>SUM(C91:C96)</f>
        <v>3.00583E-2</v>
      </c>
      <c r="D97" s="135">
        <f>TRUNC(ROUND(SUM(D91:D96),2),2)</f>
        <v>74.989999999999995</v>
      </c>
    </row>
    <row r="99" spans="1:4">
      <c r="A99" s="295" t="s">
        <v>74</v>
      </c>
      <c r="B99" s="295"/>
      <c r="C99" s="295"/>
      <c r="D99" s="295"/>
    </row>
    <row r="100" spans="1:4">
      <c r="A100" s="119" t="s">
        <v>55</v>
      </c>
      <c r="B100" s="296" t="s">
        <v>75</v>
      </c>
      <c r="C100" s="297"/>
      <c r="D100" s="119" t="s">
        <v>17</v>
      </c>
    </row>
    <row r="101" spans="1:4">
      <c r="A101" s="106" t="s">
        <v>2</v>
      </c>
      <c r="B101" s="298" t="s">
        <v>98</v>
      </c>
      <c r="C101" s="299"/>
      <c r="D101" s="150">
        <f>TRUNC(ROUND((((D38+D75+D85)/220)*15),2),2)*0</f>
        <v>0</v>
      </c>
    </row>
    <row r="102" spans="1:4">
      <c r="A102" s="296" t="s">
        <v>45</v>
      </c>
      <c r="B102" s="300"/>
      <c r="C102" s="297"/>
      <c r="D102" s="135">
        <f>TRUNC(ROUND(SUM(D101),2),2)</f>
        <v>0</v>
      </c>
    </row>
    <row r="103" spans="1:4">
      <c r="A103" s="136"/>
      <c r="B103" s="136"/>
      <c r="C103" s="151"/>
      <c r="D103" s="152"/>
    </row>
    <row r="104" spans="1:4">
      <c r="A104" s="301" t="s">
        <v>56</v>
      </c>
      <c r="B104" s="301"/>
      <c r="C104" s="301"/>
      <c r="D104" s="301"/>
    </row>
    <row r="105" spans="1:4">
      <c r="A105" s="133">
        <v>4</v>
      </c>
      <c r="B105" s="291" t="s">
        <v>76</v>
      </c>
      <c r="C105" s="292"/>
      <c r="D105" s="133" t="s">
        <v>57</v>
      </c>
    </row>
    <row r="106" spans="1:4">
      <c r="A106" s="106" t="s">
        <v>54</v>
      </c>
      <c r="B106" s="293" t="s">
        <v>124</v>
      </c>
      <c r="C106" s="294"/>
      <c r="D106" s="92">
        <f>D97</f>
        <v>74.989999999999995</v>
      </c>
    </row>
    <row r="107" spans="1:4">
      <c r="A107" s="106" t="s">
        <v>55</v>
      </c>
      <c r="B107" s="293" t="s">
        <v>125</v>
      </c>
      <c r="C107" s="294"/>
      <c r="D107" s="150">
        <f>D102</f>
        <v>0</v>
      </c>
    </row>
    <row r="108" spans="1:4">
      <c r="A108" s="291" t="s">
        <v>0</v>
      </c>
      <c r="B108" s="230"/>
      <c r="C108" s="292"/>
      <c r="D108" s="135">
        <f>TRUNC(ROUND(SUM(D106:D107),2),2)</f>
        <v>74.989999999999995</v>
      </c>
    </row>
    <row r="109" spans="1:4">
      <c r="A109" s="114"/>
      <c r="B109" s="110"/>
      <c r="C109" s="137"/>
      <c r="D109" s="153"/>
    </row>
    <row r="110" spans="1:4">
      <c r="A110" s="295" t="s">
        <v>126</v>
      </c>
      <c r="B110" s="295"/>
      <c r="C110" s="295"/>
      <c r="D110" s="295"/>
    </row>
    <row r="111" spans="1:4">
      <c r="A111" s="119">
        <v>5</v>
      </c>
      <c r="B111" s="302" t="s">
        <v>58</v>
      </c>
      <c r="C111" s="303"/>
      <c r="D111" s="119" t="s">
        <v>17</v>
      </c>
    </row>
    <row r="112" spans="1:4">
      <c r="A112" s="106" t="s">
        <v>2</v>
      </c>
      <c r="B112" s="298" t="s">
        <v>59</v>
      </c>
      <c r="C112" s="299"/>
      <c r="D112" s="154">
        <f>UNIFORME!E18</f>
        <v>7.083333333333333</v>
      </c>
    </row>
    <row r="113" spans="1:6">
      <c r="A113" s="106" t="s">
        <v>3</v>
      </c>
      <c r="B113" s="298" t="s">
        <v>77</v>
      </c>
      <c r="C113" s="299"/>
      <c r="D113" s="154">
        <v>0</v>
      </c>
    </row>
    <row r="114" spans="1:6">
      <c r="A114" s="106" t="s">
        <v>4</v>
      </c>
      <c r="B114" s="298" t="s">
        <v>78</v>
      </c>
      <c r="C114" s="299"/>
      <c r="D114" s="154">
        <f>EQUIPAMENTO!E17</f>
        <v>13.810704607046072</v>
      </c>
    </row>
    <row r="115" spans="1:6">
      <c r="A115" s="106" t="s">
        <v>5</v>
      </c>
      <c r="B115" s="304" t="s">
        <v>26</v>
      </c>
      <c r="C115" s="305"/>
      <c r="D115" s="154">
        <v>0</v>
      </c>
    </row>
    <row r="116" spans="1:6">
      <c r="A116" s="296" t="s">
        <v>45</v>
      </c>
      <c r="B116" s="300"/>
      <c r="C116" s="297"/>
      <c r="D116" s="135">
        <f>TRUNC(ROUND(SUM(D112:D115),2),2)</f>
        <v>20.89</v>
      </c>
    </row>
    <row r="117" spans="1:6">
      <c r="A117" s="114"/>
      <c r="B117" s="110"/>
      <c r="C117" s="137"/>
      <c r="D117" s="153"/>
    </row>
    <row r="118" spans="1:6">
      <c r="A118" s="295" t="s">
        <v>127</v>
      </c>
      <c r="B118" s="295"/>
      <c r="C118" s="295"/>
      <c r="D118" s="295"/>
    </row>
    <row r="119" spans="1:6">
      <c r="A119" s="119">
        <v>6</v>
      </c>
      <c r="B119" s="155" t="s">
        <v>60</v>
      </c>
      <c r="C119" s="119" t="s">
        <v>29</v>
      </c>
      <c r="D119" s="119" t="s">
        <v>57</v>
      </c>
      <c r="F119" s="183"/>
    </row>
    <row r="120" spans="1:6">
      <c r="A120" s="106" t="s">
        <v>2</v>
      </c>
      <c r="B120" s="156" t="s">
        <v>61</v>
      </c>
      <c r="C120" s="89">
        <v>0.01</v>
      </c>
      <c r="D120" s="157">
        <f>TRUNC(ROUND($D$135*C120,2),2)</f>
        <v>50.89</v>
      </c>
      <c r="F120" s="183"/>
    </row>
    <row r="121" spans="1:6">
      <c r="A121" s="106" t="s">
        <v>3</v>
      </c>
      <c r="B121" s="120" t="s">
        <v>62</v>
      </c>
      <c r="C121" s="89">
        <v>1.7157925178594324E-2</v>
      </c>
      <c r="D121" s="157">
        <f>TRUNC(ROUND(($D$135+D120)*C121,2),2)</f>
        <v>88.19</v>
      </c>
      <c r="F121" s="183"/>
    </row>
    <row r="122" spans="1:6">
      <c r="A122" s="106" t="s">
        <v>4</v>
      </c>
      <c r="B122" s="120" t="s">
        <v>63</v>
      </c>
      <c r="C122" s="90">
        <f>SUM(C123:C125)</f>
        <v>6.6500000000000004E-2</v>
      </c>
      <c r="D122" s="158"/>
      <c r="F122" s="184"/>
    </row>
    <row r="123" spans="1:6">
      <c r="A123" s="106" t="s">
        <v>131</v>
      </c>
      <c r="B123" s="100" t="s">
        <v>128</v>
      </c>
      <c r="C123" s="89">
        <v>6.4999999999999997E-3</v>
      </c>
      <c r="D123" s="93">
        <f>TRUNC(ROUND(($D$135+$D$120+$D$121)/(100%-$C$122)*C123,2),2)</f>
        <v>36.4</v>
      </c>
      <c r="F123" s="183"/>
    </row>
    <row r="124" spans="1:6">
      <c r="A124" s="106" t="s">
        <v>132</v>
      </c>
      <c r="B124" s="100" t="s">
        <v>129</v>
      </c>
      <c r="C124" s="89">
        <v>0.03</v>
      </c>
      <c r="D124" s="93">
        <f>TRUNC(ROUND(($D$135+$D$120+$D$121)/(100%-$C$122)*C124,2),2)</f>
        <v>168.02</v>
      </c>
      <c r="F124" s="183"/>
    </row>
    <row r="125" spans="1:6">
      <c r="A125" s="106" t="s">
        <v>133</v>
      </c>
      <c r="B125" s="100" t="s">
        <v>130</v>
      </c>
      <c r="C125" s="89">
        <v>0.03</v>
      </c>
      <c r="D125" s="93">
        <f>TRUNC(ROUND(($D$135+$D$120+$D$121)/(100%-$C$122)*C125,2),2)</f>
        <v>168.02</v>
      </c>
      <c r="F125" s="183"/>
    </row>
    <row r="126" spans="1:6">
      <c r="A126" s="229" t="s">
        <v>0</v>
      </c>
      <c r="B126" s="230"/>
      <c r="C126" s="312"/>
      <c r="D126" s="135">
        <f>TRUNC(ROUND(SUM(D120:D125),2),2)</f>
        <v>511.52</v>
      </c>
    </row>
    <row r="128" spans="1:6">
      <c r="A128" s="295" t="s">
        <v>64</v>
      </c>
      <c r="B128" s="295"/>
      <c r="C128" s="295"/>
      <c r="D128" s="295"/>
    </row>
    <row r="129" spans="1:4">
      <c r="A129" s="120"/>
      <c r="B129" s="306" t="s">
        <v>65</v>
      </c>
      <c r="C129" s="306"/>
      <c r="D129" s="119" t="s">
        <v>57</v>
      </c>
    </row>
    <row r="130" spans="1:4">
      <c r="A130" s="159" t="s">
        <v>2</v>
      </c>
      <c r="B130" s="307" t="s">
        <v>66</v>
      </c>
      <c r="C130" s="307"/>
      <c r="D130" s="160">
        <f>$D$38</f>
        <v>2494.71</v>
      </c>
    </row>
    <row r="131" spans="1:4">
      <c r="A131" s="159" t="s">
        <v>3</v>
      </c>
      <c r="B131" s="307" t="s">
        <v>67</v>
      </c>
      <c r="C131" s="307"/>
      <c r="D131" s="160">
        <f>$D$75</f>
        <v>2314.88</v>
      </c>
    </row>
    <row r="132" spans="1:4">
      <c r="A132" s="159" t="s">
        <v>4</v>
      </c>
      <c r="B132" s="307" t="s">
        <v>68</v>
      </c>
      <c r="C132" s="307"/>
      <c r="D132" s="160">
        <f>$D$85</f>
        <v>183.64</v>
      </c>
    </row>
    <row r="133" spans="1:4">
      <c r="A133" s="159" t="s">
        <v>5</v>
      </c>
      <c r="B133" s="307" t="s">
        <v>69</v>
      </c>
      <c r="C133" s="307"/>
      <c r="D133" s="160">
        <f>$D$108</f>
        <v>74.989999999999995</v>
      </c>
    </row>
    <row r="134" spans="1:4">
      <c r="A134" s="159" t="s">
        <v>70</v>
      </c>
      <c r="B134" s="298" t="s">
        <v>71</v>
      </c>
      <c r="C134" s="299"/>
      <c r="D134" s="160">
        <f>$D$116</f>
        <v>20.89</v>
      </c>
    </row>
    <row r="135" spans="1:4">
      <c r="A135" s="296" t="s">
        <v>72</v>
      </c>
      <c r="B135" s="300"/>
      <c r="C135" s="297"/>
      <c r="D135" s="161">
        <f>TRUNC(ROUND(SUM(D130:D134),2),2)</f>
        <v>5089.1099999999997</v>
      </c>
    </row>
    <row r="136" spans="1:4">
      <c r="A136" s="106" t="s">
        <v>24</v>
      </c>
      <c r="B136" s="298" t="s">
        <v>99</v>
      </c>
      <c r="C136" s="299"/>
      <c r="D136" s="160">
        <f>$D$126</f>
        <v>511.52</v>
      </c>
    </row>
    <row r="137" spans="1:4">
      <c r="A137" s="296" t="s">
        <v>134</v>
      </c>
      <c r="B137" s="300"/>
      <c r="C137" s="297"/>
      <c r="D137" s="161">
        <f>TRUNC(ROUND(D135+D136,2),2)</f>
        <v>5600.63</v>
      </c>
    </row>
    <row r="138" spans="1:4">
      <c r="A138" s="296" t="s">
        <v>157</v>
      </c>
      <c r="B138" s="300"/>
      <c r="C138" s="297"/>
      <c r="D138" s="161">
        <f>D137*2</f>
        <v>11201.26</v>
      </c>
    </row>
    <row r="139" spans="1:4">
      <c r="A139" s="110"/>
      <c r="B139" s="110"/>
      <c r="C139" s="110"/>
      <c r="D139" s="110"/>
    </row>
  </sheetData>
  <mergeCells count="59">
    <mergeCell ref="B134:C134"/>
    <mergeCell ref="A135:C135"/>
    <mergeCell ref="B136:C136"/>
    <mergeCell ref="A137:C137"/>
    <mergeCell ref="A138:C138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14:C14"/>
    <mergeCell ref="A1:D1"/>
    <mergeCell ref="A2:C2"/>
    <mergeCell ref="C4:D4"/>
    <mergeCell ref="C5:D5"/>
    <mergeCell ref="A8:C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3" man="1"/>
    <brk id="98" max="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779A5-0931-4AED-AB79-A66CCB28B17F}">
  <sheetPr>
    <tabColor theme="2" tint="-0.249977111117893"/>
  </sheetPr>
  <dimension ref="A1:E139"/>
  <sheetViews>
    <sheetView showGridLines="0" tabSelected="1" topLeftCell="A112" zoomScale="115" zoomScaleNormal="115" zoomScaleSheetLayoutView="100" workbookViewId="0">
      <selection activeCell="H18" sqref="H18:H20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13.42578125" style="98" customWidth="1"/>
    <col min="4" max="4" width="17.42578125" style="98" customWidth="1"/>
    <col min="5" max="16384" width="9.140625" style="98"/>
  </cols>
  <sheetData>
    <row r="1" spans="1:4">
      <c r="A1" s="308"/>
      <c r="B1" s="308"/>
      <c r="C1" s="308"/>
      <c r="D1" s="308"/>
    </row>
    <row r="2" spans="1:4">
      <c r="A2" s="308" t="s">
        <v>102</v>
      </c>
      <c r="B2" s="308"/>
      <c r="C2" s="308"/>
      <c r="D2" s="99"/>
    </row>
    <row r="4" spans="1:4">
      <c r="A4" s="100" t="s">
        <v>103</v>
      </c>
      <c r="B4" s="100"/>
      <c r="C4" s="315"/>
      <c r="D4" s="309"/>
    </row>
    <row r="5" spans="1:4">
      <c r="A5" s="100" t="s">
        <v>104</v>
      </c>
      <c r="B5" s="100" t="s">
        <v>208</v>
      </c>
      <c r="C5" s="316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1" t="s">
        <v>1</v>
      </c>
      <c r="B8" s="301"/>
      <c r="C8" s="301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 ht="30">
      <c r="A10" s="106" t="s">
        <v>3</v>
      </c>
      <c r="B10" s="107" t="s">
        <v>106</v>
      </c>
      <c r="C10" s="111" t="str">
        <f>'12h dia-RG4'!C10</f>
        <v>Rio de Janeiro/RJ</v>
      </c>
      <c r="D10" s="101"/>
    </row>
    <row r="11" spans="1:4" ht="30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f>'12h dia-RG4'!C12</f>
        <v>12</v>
      </c>
      <c r="D12" s="101"/>
    </row>
    <row r="13" spans="1:4">
      <c r="A13" s="97"/>
      <c r="B13" s="104"/>
      <c r="C13" s="97"/>
    </row>
    <row r="14" spans="1:4">
      <c r="A14" s="301" t="s">
        <v>7</v>
      </c>
      <c r="B14" s="301"/>
      <c r="C14" s="301"/>
      <c r="D14" s="110"/>
    </row>
    <row r="15" spans="1:4" ht="90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tr">
        <f>'12h dia-RG4'!A16</f>
        <v>Vigilância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308" t="s">
        <v>110</v>
      </c>
      <c r="B18" s="308"/>
      <c r="C18" s="308"/>
      <c r="D18" s="99"/>
    </row>
    <row r="19" spans="1:4">
      <c r="A19" s="97"/>
      <c r="B19" s="97"/>
      <c r="C19" s="97"/>
      <c r="D19" s="97"/>
    </row>
    <row r="20" spans="1:4">
      <c r="A20" s="295" t="s">
        <v>111</v>
      </c>
      <c r="B20" s="295"/>
      <c r="C20" s="295"/>
      <c r="D20" s="110"/>
    </row>
    <row r="21" spans="1:4">
      <c r="A21" s="311" t="s">
        <v>10</v>
      </c>
      <c r="B21" s="311"/>
      <c r="C21" s="311"/>
      <c r="D21" s="110"/>
    </row>
    <row r="22" spans="1:4">
      <c r="A22" s="229" t="s">
        <v>11</v>
      </c>
      <c r="B22" s="230"/>
      <c r="C22" s="312"/>
      <c r="D22" s="110"/>
    </row>
    <row r="23" spans="1:4" ht="60">
      <c r="A23" s="111">
        <v>1</v>
      </c>
      <c r="B23" s="100" t="s">
        <v>135</v>
      </c>
      <c r="C23" s="111" t="s">
        <v>158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5" t="s">
        <v>120</v>
      </c>
      <c r="B29" s="295"/>
      <c r="C29" s="295"/>
      <c r="D29" s="295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162</v>
      </c>
      <c r="C34" s="123"/>
      <c r="D34" s="96">
        <f>((((D31+D32)/220)*20%)*8)*15</f>
        <v>272.15050909090905</v>
      </c>
    </row>
    <row r="35" spans="1:4">
      <c r="A35" s="106" t="s">
        <v>6</v>
      </c>
      <c r="B35" s="120" t="s">
        <v>23</v>
      </c>
      <c r="C35" s="123"/>
      <c r="D35" s="96"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00" t="s">
        <v>160</v>
      </c>
      <c r="C37" s="123"/>
      <c r="D37" s="96"/>
    </row>
    <row r="38" spans="1:4">
      <c r="A38" s="313" t="s">
        <v>27</v>
      </c>
      <c r="B38" s="300"/>
      <c r="C38" s="314"/>
      <c r="D38" s="125">
        <f>TRUNC(ROUND(SUM(D31:D37),2),2)</f>
        <v>2766.86</v>
      </c>
    </row>
    <row r="39" spans="1:4" s="113" customFormat="1" ht="13.5">
      <c r="A39" s="112"/>
      <c r="B39" s="112"/>
      <c r="C39" s="112"/>
      <c r="D39" s="112"/>
    </row>
    <row r="40" spans="1:4">
      <c r="A40" s="308" t="s">
        <v>143</v>
      </c>
      <c r="B40" s="308"/>
      <c r="C40" s="308"/>
      <c r="D40" s="308"/>
    </row>
    <row r="41" spans="1:4">
      <c r="A41" s="114"/>
      <c r="B41" s="114"/>
      <c r="C41" s="114"/>
      <c r="D41" s="114"/>
    </row>
    <row r="42" spans="1:4">
      <c r="A42" s="295" t="s">
        <v>116</v>
      </c>
      <c r="B42" s="295"/>
      <c r="C42" s="295"/>
      <c r="D42" s="295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f>'12h dia-RG4'!C44</f>
        <v>8.3299999999999999E-2</v>
      </c>
      <c r="D44" s="91">
        <f>TRUNC(ROUND($D$38*C44,2),2)</f>
        <v>230.48</v>
      </c>
    </row>
    <row r="45" spans="1:4">
      <c r="A45" s="111" t="s">
        <v>3</v>
      </c>
      <c r="B45" s="130" t="s">
        <v>31</v>
      </c>
      <c r="C45" s="175">
        <v>0.1111</v>
      </c>
      <c r="D45" s="91">
        <f>TRUNC(ROUND($D$38*C45,2),2)</f>
        <v>307.39999999999998</v>
      </c>
    </row>
    <row r="46" spans="1:4">
      <c r="A46" s="232" t="s">
        <v>0</v>
      </c>
      <c r="B46" s="232"/>
      <c r="C46" s="131">
        <f>SUM(C44:C45)</f>
        <v>0.19440000000000002</v>
      </c>
      <c r="D46" s="132">
        <f>TRUNC(ROUND(SUM(D44:D45),2),2)</f>
        <v>537.88</v>
      </c>
    </row>
    <row r="47" spans="1:4">
      <c r="A47" s="105"/>
      <c r="B47" s="105"/>
      <c r="C47" s="105"/>
      <c r="D47" s="105"/>
    </row>
    <row r="48" spans="1:4" ht="27" customHeight="1">
      <c r="A48" s="308" t="s">
        <v>121</v>
      </c>
      <c r="B48" s="308"/>
      <c r="C48" s="308"/>
      <c r="D48" s="308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129">
        <f>'12h dia-RG4'!C50</f>
        <v>0.2</v>
      </c>
      <c r="D50" s="134">
        <f t="shared" ref="D50:D57" si="0">TRUNC(ROUND(($D$38+$D$46)*C50,2),2)</f>
        <v>660.95</v>
      </c>
    </row>
    <row r="51" spans="1:4">
      <c r="A51" s="106" t="s">
        <v>3</v>
      </c>
      <c r="B51" s="123" t="s">
        <v>35</v>
      </c>
      <c r="C51" s="129">
        <f>'12h dia-RG4'!C51</f>
        <v>2.5000000000000001E-2</v>
      </c>
      <c r="D51" s="134">
        <f t="shared" si="0"/>
        <v>82.62</v>
      </c>
    </row>
    <row r="52" spans="1:4">
      <c r="A52" s="106" t="s">
        <v>4</v>
      </c>
      <c r="B52" s="120" t="s">
        <v>80</v>
      </c>
      <c r="C52" s="129">
        <f>'12h dia-RG4'!C52</f>
        <v>1.6500000000000001E-2</v>
      </c>
      <c r="D52" s="134">
        <f t="shared" si="0"/>
        <v>54.53</v>
      </c>
    </row>
    <row r="53" spans="1:4">
      <c r="A53" s="106" t="s">
        <v>5</v>
      </c>
      <c r="B53" s="123" t="s">
        <v>36</v>
      </c>
      <c r="C53" s="129">
        <f>'12h dia-RG4'!C53</f>
        <v>1.4999999999999999E-2</v>
      </c>
      <c r="D53" s="134">
        <f t="shared" si="0"/>
        <v>49.57</v>
      </c>
    </row>
    <row r="54" spans="1:4">
      <c r="A54" s="106" t="s">
        <v>6</v>
      </c>
      <c r="B54" s="123" t="s">
        <v>37</v>
      </c>
      <c r="C54" s="129">
        <f>'12h dia-RG4'!C54</f>
        <v>0.01</v>
      </c>
      <c r="D54" s="134">
        <f t="shared" si="0"/>
        <v>33.049999999999997</v>
      </c>
    </row>
    <row r="55" spans="1:4">
      <c r="A55" s="106" t="s">
        <v>24</v>
      </c>
      <c r="B55" s="123" t="s">
        <v>38</v>
      </c>
      <c r="C55" s="129">
        <f>'12h dia-RG4'!C55</f>
        <v>6.0000000000000001E-3</v>
      </c>
      <c r="D55" s="134">
        <f t="shared" si="0"/>
        <v>19.829999999999998</v>
      </c>
    </row>
    <row r="56" spans="1:4">
      <c r="A56" s="106" t="s">
        <v>25</v>
      </c>
      <c r="B56" s="123" t="s">
        <v>39</v>
      </c>
      <c r="C56" s="129">
        <f>'12h dia-RG4'!C56</f>
        <v>2E-3</v>
      </c>
      <c r="D56" s="134">
        <f t="shared" si="0"/>
        <v>6.61</v>
      </c>
    </row>
    <row r="57" spans="1:4">
      <c r="A57" s="106" t="s">
        <v>40</v>
      </c>
      <c r="B57" s="123" t="s">
        <v>41</v>
      </c>
      <c r="C57" s="129">
        <f>'12h dia-RG4'!C57</f>
        <v>0.08</v>
      </c>
      <c r="D57" s="134">
        <f t="shared" si="0"/>
        <v>264.38</v>
      </c>
    </row>
    <row r="58" spans="1:4">
      <c r="A58" s="291" t="s">
        <v>42</v>
      </c>
      <c r="B58" s="292"/>
      <c r="C58" s="86">
        <f>SUM(C50:C57)</f>
        <v>0.35450000000000004</v>
      </c>
      <c r="D58" s="135">
        <f>TRUNC(ROUND(SUM(D50:D57),2),2)</f>
        <v>1171.54</v>
      </c>
    </row>
    <row r="59" spans="1:4">
      <c r="A59" s="136"/>
      <c r="B59" s="136"/>
      <c r="C59" s="137"/>
      <c r="D59" s="138"/>
    </row>
    <row r="60" spans="1:4">
      <c r="A60" s="295" t="s">
        <v>122</v>
      </c>
      <c r="B60" s="295"/>
      <c r="C60" s="295"/>
      <c r="D60" s="295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5.25</v>
      </c>
      <c r="D62" s="93">
        <f>(C62*2*15)-(6%*D31)</f>
        <v>42.359400000000008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6" t="s">
        <v>45</v>
      </c>
      <c r="B68" s="300"/>
      <c r="C68" s="297"/>
      <c r="D68" s="135">
        <f>TRUNC(ROUND(SUM(D62:D67),2),2)</f>
        <v>773.61</v>
      </c>
    </row>
    <row r="69" spans="1:4">
      <c r="A69" s="105"/>
      <c r="B69" s="105"/>
      <c r="C69" s="105"/>
      <c r="D69" s="105"/>
    </row>
    <row r="70" spans="1:4">
      <c r="A70" s="308" t="s">
        <v>46</v>
      </c>
      <c r="B70" s="308"/>
      <c r="C70" s="308"/>
      <c r="D70" s="308"/>
    </row>
    <row r="71" spans="1:4">
      <c r="A71" s="119">
        <v>2</v>
      </c>
      <c r="B71" s="296" t="s">
        <v>47</v>
      </c>
      <c r="C71" s="297"/>
      <c r="D71" s="119" t="s">
        <v>17</v>
      </c>
    </row>
    <row r="72" spans="1:4">
      <c r="A72" s="106" t="s">
        <v>28</v>
      </c>
      <c r="B72" s="298" t="str">
        <f>B43</f>
        <v>13º (décimo terceiro) Salário, Férias e Adicional de Férias</v>
      </c>
      <c r="C72" s="299"/>
      <c r="D72" s="93">
        <f>D46</f>
        <v>537.88</v>
      </c>
    </row>
    <row r="73" spans="1:4">
      <c r="A73" s="106" t="s">
        <v>32</v>
      </c>
      <c r="B73" s="298" t="str">
        <f>B49</f>
        <v>GPS, FGTS e outras contribuições</v>
      </c>
      <c r="C73" s="299"/>
      <c r="D73" s="93">
        <f>D58</f>
        <v>1171.54</v>
      </c>
    </row>
    <row r="74" spans="1:4">
      <c r="A74" s="106" t="s">
        <v>43</v>
      </c>
      <c r="B74" s="298" t="str">
        <f>B61</f>
        <v xml:space="preserve">Benefícios Mensais e Diários </v>
      </c>
      <c r="C74" s="299"/>
      <c r="D74" s="93">
        <f>D68</f>
        <v>773.61</v>
      </c>
    </row>
    <row r="75" spans="1:4">
      <c r="A75" s="296" t="s">
        <v>45</v>
      </c>
      <c r="B75" s="300"/>
      <c r="C75" s="297"/>
      <c r="D75" s="135">
        <f>TRUNC(ROUND(SUM(D72:D74),2),2)</f>
        <v>2483.0300000000002</v>
      </c>
    </row>
    <row r="76" spans="1:4">
      <c r="A76" s="105"/>
      <c r="B76" s="141"/>
      <c r="C76" s="141"/>
      <c r="D76" s="142"/>
    </row>
    <row r="77" spans="1:4">
      <c r="A77" s="301" t="s">
        <v>68</v>
      </c>
      <c r="B77" s="301"/>
      <c r="C77" s="301"/>
      <c r="D77" s="301"/>
    </row>
    <row r="78" spans="1:4">
      <c r="A78" s="133">
        <v>3</v>
      </c>
      <c r="B78" s="133" t="s">
        <v>48</v>
      </c>
      <c r="C78" s="133" t="s">
        <v>29</v>
      </c>
      <c r="D78" s="115" t="s">
        <v>30</v>
      </c>
    </row>
    <row r="79" spans="1:4">
      <c r="A79" s="106" t="s">
        <v>2</v>
      </c>
      <c r="B79" s="143" t="s">
        <v>49</v>
      </c>
      <c r="C79" s="129">
        <f>'12h dia-RG4'!C79</f>
        <v>4.1999999999999997E-3</v>
      </c>
      <c r="D79" s="19">
        <f>$D$38*C79</f>
        <v>11.620811999999999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0.92966495999999998</v>
      </c>
    </row>
    <row r="81" spans="1:5">
      <c r="A81" s="106" t="s">
        <v>4</v>
      </c>
      <c r="B81" s="145" t="s">
        <v>51</v>
      </c>
      <c r="C81" s="129">
        <v>3.4799999999999998E-2</v>
      </c>
      <c r="D81" s="19">
        <f t="shared" si="1"/>
        <v>96.286727999999997</v>
      </c>
    </row>
    <row r="82" spans="1:5">
      <c r="A82" s="106" t="s">
        <v>5</v>
      </c>
      <c r="B82" s="123" t="s">
        <v>52</v>
      </c>
      <c r="C82" s="129">
        <v>1.9400000000000001E-2</v>
      </c>
      <c r="D82" s="19">
        <f t="shared" si="1"/>
        <v>53.677084000000001</v>
      </c>
    </row>
    <row r="83" spans="1:5" ht="30">
      <c r="A83" s="106" t="s">
        <v>6</v>
      </c>
      <c r="B83" s="140" t="s">
        <v>101</v>
      </c>
      <c r="C83" s="129">
        <f>C82*C58</f>
        <v>6.8773000000000011E-3</v>
      </c>
      <c r="D83" s="19">
        <f t="shared" si="1"/>
        <v>19.028526278000005</v>
      </c>
    </row>
    <row r="84" spans="1:5">
      <c r="A84" s="106" t="s">
        <v>24</v>
      </c>
      <c r="B84" s="146" t="s">
        <v>73</v>
      </c>
      <c r="C84" s="129">
        <v>8.0000000000000002E-3</v>
      </c>
      <c r="D84" s="19">
        <f t="shared" si="1"/>
        <v>22.134880000000003</v>
      </c>
    </row>
    <row r="85" spans="1:5">
      <c r="A85" s="291" t="s">
        <v>42</v>
      </c>
      <c r="B85" s="292"/>
      <c r="C85" s="86">
        <f>SUM(C79:C84)</f>
        <v>7.3613299999999993E-2</v>
      </c>
      <c r="D85" s="162">
        <f>TRUNC(ROUND(SUM(D79:D84),2),2)</f>
        <v>203.68</v>
      </c>
    </row>
    <row r="87" spans="1:5">
      <c r="A87" s="295" t="s">
        <v>123</v>
      </c>
      <c r="B87" s="295"/>
      <c r="C87" s="295"/>
      <c r="D87" s="295"/>
    </row>
    <row r="88" spans="1:5">
      <c r="A88" s="136"/>
      <c r="B88" s="136"/>
      <c r="C88" s="136"/>
      <c r="D88" s="136"/>
    </row>
    <row r="89" spans="1:5">
      <c r="A89" s="295" t="s">
        <v>53</v>
      </c>
      <c r="B89" s="295"/>
      <c r="C89" s="295"/>
      <c r="D89" s="295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9.2999999999999992E-3</v>
      </c>
      <c r="D91" s="19">
        <f>$D$38*C91</f>
        <v>25.731797999999998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7.7472080000000005</v>
      </c>
    </row>
    <row r="93" spans="1:5">
      <c r="A93" s="106" t="s">
        <v>4</v>
      </c>
      <c r="B93" s="148" t="s">
        <v>96</v>
      </c>
      <c r="C93" s="129">
        <f>'12h dia-RG4'!C93</f>
        <v>2.0000000000000001E-4</v>
      </c>
      <c r="D93" s="19">
        <f t="shared" ref="D93:D96" si="2">$D$38*C93</f>
        <v>0.55337200000000009</v>
      </c>
    </row>
    <row r="94" spans="1:5">
      <c r="A94" s="106" t="s">
        <v>5</v>
      </c>
      <c r="B94" s="149" t="s">
        <v>100</v>
      </c>
      <c r="C94" s="129">
        <v>3.3E-3</v>
      </c>
      <c r="D94" s="19">
        <f t="shared" si="2"/>
        <v>9.1306380000000011</v>
      </c>
    </row>
    <row r="95" spans="1:5">
      <c r="A95" s="106" t="s">
        <v>6</v>
      </c>
      <c r="B95" s="98" t="s">
        <v>97</v>
      </c>
      <c r="C95" s="129">
        <v>6.9999999999999999E-4</v>
      </c>
      <c r="D95" s="19">
        <f t="shared" si="2"/>
        <v>1.9368020000000001</v>
      </c>
    </row>
    <row r="96" spans="1:5">
      <c r="A96" s="106" t="s">
        <v>24</v>
      </c>
      <c r="B96" s="146" t="s">
        <v>220</v>
      </c>
      <c r="C96" s="129">
        <v>1.38E-2</v>
      </c>
      <c r="D96" s="19">
        <f t="shared" si="2"/>
        <v>38.182668</v>
      </c>
    </row>
    <row r="97" spans="1:5">
      <c r="A97" s="291" t="s">
        <v>0</v>
      </c>
      <c r="B97" s="292"/>
      <c r="C97" s="86">
        <f>SUM(C91:C96)</f>
        <v>3.0099999999999998E-2</v>
      </c>
      <c r="D97" s="135">
        <f>TRUNC(ROUND(SUM(D91:D96),2),2)</f>
        <v>83.28</v>
      </c>
    </row>
    <row r="99" spans="1:5">
      <c r="A99" s="295" t="s">
        <v>74</v>
      </c>
      <c r="B99" s="295"/>
      <c r="C99" s="295"/>
      <c r="D99" s="295"/>
    </row>
    <row r="100" spans="1:5">
      <c r="A100" s="119" t="s">
        <v>55</v>
      </c>
      <c r="B100" s="296" t="s">
        <v>75</v>
      </c>
      <c r="C100" s="297"/>
      <c r="D100" s="119" t="s">
        <v>17</v>
      </c>
    </row>
    <row r="101" spans="1:5">
      <c r="A101" s="106" t="s">
        <v>2</v>
      </c>
      <c r="B101" s="298" t="s">
        <v>98</v>
      </c>
      <c r="C101" s="299"/>
      <c r="D101" s="150">
        <f>TRUNC(ROUND((((D38+D75+D85)/220)*15),2),2)*0</f>
        <v>0</v>
      </c>
    </row>
    <row r="102" spans="1:5">
      <c r="A102" s="296" t="s">
        <v>45</v>
      </c>
      <c r="B102" s="300"/>
      <c r="C102" s="297"/>
      <c r="D102" s="135">
        <f>TRUNC(ROUND(SUM(D101),2),2)</f>
        <v>0</v>
      </c>
    </row>
    <row r="103" spans="1:5">
      <c r="A103" s="136"/>
      <c r="B103" s="136"/>
      <c r="C103" s="151"/>
      <c r="D103" s="152"/>
    </row>
    <row r="104" spans="1:5">
      <c r="A104" s="301" t="s">
        <v>56</v>
      </c>
      <c r="B104" s="301"/>
      <c r="C104" s="301"/>
      <c r="D104" s="301"/>
    </row>
    <row r="105" spans="1:5">
      <c r="A105" s="133">
        <v>4</v>
      </c>
      <c r="B105" s="291" t="s">
        <v>76</v>
      </c>
      <c r="C105" s="292"/>
      <c r="D105" s="133" t="s">
        <v>57</v>
      </c>
    </row>
    <row r="106" spans="1:5">
      <c r="A106" s="106" t="s">
        <v>54</v>
      </c>
      <c r="B106" s="293" t="s">
        <v>124</v>
      </c>
      <c r="C106" s="294"/>
      <c r="D106" s="92">
        <f>D97</f>
        <v>83.28</v>
      </c>
    </row>
    <row r="107" spans="1:5">
      <c r="A107" s="106" t="s">
        <v>55</v>
      </c>
      <c r="B107" s="293" t="s">
        <v>125</v>
      </c>
      <c r="C107" s="294"/>
      <c r="D107" s="150">
        <f>D102</f>
        <v>0</v>
      </c>
      <c r="E107" s="84"/>
    </row>
    <row r="108" spans="1:5">
      <c r="A108" s="291" t="s">
        <v>0</v>
      </c>
      <c r="B108" s="230"/>
      <c r="C108" s="292"/>
      <c r="D108" s="135">
        <f>TRUNC(ROUND(SUM(D106:D107),2),2)</f>
        <v>83.28</v>
      </c>
      <c r="E108" s="126"/>
    </row>
    <row r="109" spans="1:5">
      <c r="A109" s="114"/>
      <c r="B109" s="110"/>
      <c r="C109" s="137"/>
      <c r="D109" s="153"/>
    </row>
    <row r="110" spans="1:5">
      <c r="A110" s="295" t="s">
        <v>126</v>
      </c>
      <c r="B110" s="295"/>
      <c r="C110" s="295"/>
      <c r="D110" s="295"/>
    </row>
    <row r="111" spans="1:5">
      <c r="A111" s="119">
        <v>5</v>
      </c>
      <c r="B111" s="302" t="s">
        <v>58</v>
      </c>
      <c r="C111" s="303"/>
      <c r="D111" s="119" t="s">
        <v>17</v>
      </c>
    </row>
    <row r="112" spans="1:5">
      <c r="A112" s="106" t="s">
        <v>2</v>
      </c>
      <c r="B112" s="298" t="s">
        <v>59</v>
      </c>
      <c r="C112" s="299"/>
      <c r="D112" s="154">
        <f>UNIFORME!E18</f>
        <v>7.083333333333333</v>
      </c>
    </row>
    <row r="113" spans="1:4">
      <c r="A113" s="106" t="s">
        <v>3</v>
      </c>
      <c r="B113" s="298" t="s">
        <v>77</v>
      </c>
      <c r="C113" s="299"/>
      <c r="D113" s="154">
        <v>0</v>
      </c>
    </row>
    <row r="114" spans="1:4">
      <c r="A114" s="106" t="s">
        <v>4</v>
      </c>
      <c r="B114" s="298" t="s">
        <v>78</v>
      </c>
      <c r="C114" s="299"/>
      <c r="D114" s="154">
        <f>EQUIPAMENTO!E17</f>
        <v>13.810704607046072</v>
      </c>
    </row>
    <row r="115" spans="1:4">
      <c r="A115" s="106" t="s">
        <v>5</v>
      </c>
      <c r="B115" s="304" t="s">
        <v>26</v>
      </c>
      <c r="C115" s="305"/>
      <c r="D115" s="154">
        <v>0</v>
      </c>
    </row>
    <row r="116" spans="1:4">
      <c r="A116" s="296" t="s">
        <v>45</v>
      </c>
      <c r="B116" s="300"/>
      <c r="C116" s="297"/>
      <c r="D116" s="135">
        <f>TRUNC(ROUND(SUM(D112:D115),2),2)</f>
        <v>20.89</v>
      </c>
    </row>
    <row r="117" spans="1:4">
      <c r="A117" s="114"/>
      <c r="B117" s="110"/>
      <c r="C117" s="137"/>
      <c r="D117" s="153"/>
    </row>
    <row r="118" spans="1:4">
      <c r="A118" s="295" t="s">
        <v>127</v>
      </c>
      <c r="B118" s="295"/>
      <c r="C118" s="295"/>
      <c r="D118" s="295"/>
    </row>
    <row r="119" spans="1:4">
      <c r="A119" s="119">
        <v>6</v>
      </c>
      <c r="B119" s="155" t="s">
        <v>60</v>
      </c>
      <c r="C119" s="119" t="s">
        <v>29</v>
      </c>
      <c r="D119" s="119" t="s">
        <v>57</v>
      </c>
    </row>
    <row r="120" spans="1:4">
      <c r="A120" s="106" t="s">
        <v>2</v>
      </c>
      <c r="B120" s="156" t="s">
        <v>61</v>
      </c>
      <c r="C120" s="129">
        <v>0.01</v>
      </c>
      <c r="D120" s="157">
        <f>TRUNC(ROUND($D$135*C120,2),2)</f>
        <v>55.58</v>
      </c>
    </row>
    <row r="121" spans="1:4">
      <c r="A121" s="106" t="s">
        <v>3</v>
      </c>
      <c r="B121" s="120" t="s">
        <v>62</v>
      </c>
      <c r="C121" s="129">
        <v>3.0301231424321073E-2</v>
      </c>
      <c r="D121" s="157">
        <f>TRUNC(ROUND(($D$135+D120)*C121,2),2)</f>
        <v>170.09</v>
      </c>
    </row>
    <row r="122" spans="1:4">
      <c r="A122" s="106" t="s">
        <v>4</v>
      </c>
      <c r="B122" s="120" t="s">
        <v>63</v>
      </c>
      <c r="C122" s="90">
        <f>SUM(C123:C125)</f>
        <v>6.6500000000000004E-2</v>
      </c>
      <c r="D122" s="158"/>
    </row>
    <row r="123" spans="1:4">
      <c r="A123" s="106" t="s">
        <v>131</v>
      </c>
      <c r="B123" s="100" t="s">
        <v>128</v>
      </c>
      <c r="C123" s="129">
        <f>'12h dia-RG4'!C123</f>
        <v>6.4999999999999997E-3</v>
      </c>
      <c r="D123" s="93">
        <f>TRUNC(ROUND(($D$135+$D$120+$D$121)/(100%-$C$122)*C123,2),2)</f>
        <v>40.270000000000003</v>
      </c>
    </row>
    <row r="124" spans="1:4">
      <c r="A124" s="106" t="s">
        <v>132</v>
      </c>
      <c r="B124" s="100" t="s">
        <v>129</v>
      </c>
      <c r="C124" s="129">
        <f>'12h dia-RG4'!C124</f>
        <v>0.03</v>
      </c>
      <c r="D124" s="93">
        <f>TRUNC(ROUND(($D$135+$D$120+$D$121)/(100%-$C$122)*C124,2),2)</f>
        <v>185.86</v>
      </c>
    </row>
    <row r="125" spans="1:4">
      <c r="A125" s="106" t="s">
        <v>133</v>
      </c>
      <c r="B125" s="100" t="s">
        <v>130</v>
      </c>
      <c r="C125" s="129">
        <v>0.03</v>
      </c>
      <c r="D125" s="93">
        <f>TRUNC(ROUND(($D$135+$D$120+$D$121)/(100%-$C$122)*C125,2),2)</f>
        <v>185.86</v>
      </c>
    </row>
    <row r="126" spans="1:4">
      <c r="A126" s="229" t="s">
        <v>0</v>
      </c>
      <c r="B126" s="230"/>
      <c r="C126" s="312"/>
      <c r="D126" s="135">
        <f>TRUNC(ROUND(SUM(D120:D125),2),2)</f>
        <v>637.66</v>
      </c>
    </row>
    <row r="128" spans="1:4">
      <c r="A128" s="295" t="s">
        <v>64</v>
      </c>
      <c r="B128" s="295"/>
      <c r="C128" s="295"/>
      <c r="D128" s="295"/>
    </row>
    <row r="129" spans="1:4">
      <c r="A129" s="120"/>
      <c r="B129" s="306" t="s">
        <v>65</v>
      </c>
      <c r="C129" s="306"/>
      <c r="D129" s="119" t="s">
        <v>57</v>
      </c>
    </row>
    <row r="130" spans="1:4">
      <c r="A130" s="159" t="s">
        <v>2</v>
      </c>
      <c r="B130" s="307" t="s">
        <v>66</v>
      </c>
      <c r="C130" s="307"/>
      <c r="D130" s="150">
        <f>$D$38</f>
        <v>2766.86</v>
      </c>
    </row>
    <row r="131" spans="1:4">
      <c r="A131" s="159" t="s">
        <v>3</v>
      </c>
      <c r="B131" s="307" t="s">
        <v>67</v>
      </c>
      <c r="C131" s="307"/>
      <c r="D131" s="150">
        <f>$D$75</f>
        <v>2483.0300000000002</v>
      </c>
    </row>
    <row r="132" spans="1:4">
      <c r="A132" s="159" t="s">
        <v>4</v>
      </c>
      <c r="B132" s="307" t="s">
        <v>68</v>
      </c>
      <c r="C132" s="307"/>
      <c r="D132" s="150">
        <f>$D$85</f>
        <v>203.68</v>
      </c>
    </row>
    <row r="133" spans="1:4">
      <c r="A133" s="159" t="s">
        <v>5</v>
      </c>
      <c r="B133" s="307" t="s">
        <v>69</v>
      </c>
      <c r="C133" s="307"/>
      <c r="D133" s="150">
        <f>$D$108</f>
        <v>83.28</v>
      </c>
    </row>
    <row r="134" spans="1:4">
      <c r="A134" s="159" t="s">
        <v>70</v>
      </c>
      <c r="B134" s="298" t="s">
        <v>71</v>
      </c>
      <c r="C134" s="299"/>
      <c r="D134" s="150">
        <f>$D$116</f>
        <v>20.89</v>
      </c>
    </row>
    <row r="135" spans="1:4">
      <c r="A135" s="296" t="s">
        <v>72</v>
      </c>
      <c r="B135" s="300"/>
      <c r="C135" s="297"/>
      <c r="D135" s="163">
        <f>TRUNC(ROUND(SUM(D130:D134),2),2)</f>
        <v>5557.74</v>
      </c>
    </row>
    <row r="136" spans="1:4">
      <c r="A136" s="106" t="s">
        <v>24</v>
      </c>
      <c r="B136" s="298" t="s">
        <v>99</v>
      </c>
      <c r="C136" s="299"/>
      <c r="D136" s="150">
        <f>$D$126</f>
        <v>637.66</v>
      </c>
    </row>
    <row r="137" spans="1:4">
      <c r="A137" s="296" t="s">
        <v>134</v>
      </c>
      <c r="B137" s="300"/>
      <c r="C137" s="297"/>
      <c r="D137" s="164">
        <f>TRUNC(ROUND(D135+D136,2),2)</f>
        <v>6195.4</v>
      </c>
    </row>
    <row r="138" spans="1:4">
      <c r="A138" s="296" t="s">
        <v>157</v>
      </c>
      <c r="B138" s="300"/>
      <c r="C138" s="297"/>
      <c r="D138" s="164">
        <f>D137*2</f>
        <v>12390.8</v>
      </c>
    </row>
    <row r="139" spans="1:4">
      <c r="A139" s="110"/>
      <c r="B139" s="110"/>
      <c r="C139" s="110"/>
      <c r="D139" s="110"/>
    </row>
  </sheetData>
  <mergeCells count="59">
    <mergeCell ref="B134:C134"/>
    <mergeCell ref="A135:C135"/>
    <mergeCell ref="B136:C136"/>
    <mergeCell ref="A137:C137"/>
    <mergeCell ref="A138:C138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14:C14"/>
    <mergeCell ref="A1:D1"/>
    <mergeCell ref="A2:C2"/>
    <mergeCell ref="C4:D4"/>
    <mergeCell ref="C5:D5"/>
    <mergeCell ref="A8:C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1" fitToHeight="4" orientation="portrait" r:id="rId1"/>
  <rowBreaks count="2" manualBreakCount="2">
    <brk id="41" max="4" man="1"/>
    <brk id="87" max="4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7D646-C28F-4537-8982-54CF6DA23063}">
  <sheetPr>
    <tabColor rgb="FFFFFF00"/>
  </sheetPr>
  <dimension ref="A1:F139"/>
  <sheetViews>
    <sheetView showGridLines="0" tabSelected="1" topLeftCell="A117" zoomScaleNormal="100" zoomScaleSheetLayoutView="70" workbookViewId="0">
      <selection activeCell="H18" sqref="H18:H20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22.5703125" style="98" customWidth="1"/>
    <col min="4" max="4" width="15.5703125" style="98" bestFit="1" customWidth="1"/>
    <col min="5" max="5" width="9.140625" style="98"/>
    <col min="6" max="6" width="21.140625" style="98" customWidth="1"/>
    <col min="7" max="16384" width="9.140625" style="98"/>
  </cols>
  <sheetData>
    <row r="1" spans="1:4">
      <c r="A1" s="308"/>
      <c r="B1" s="308"/>
      <c r="C1" s="308"/>
      <c r="D1" s="308"/>
    </row>
    <row r="2" spans="1:4">
      <c r="A2" s="308" t="s">
        <v>102</v>
      </c>
      <c r="B2" s="308"/>
      <c r="C2" s="308"/>
      <c r="D2" s="99"/>
    </row>
    <row r="4" spans="1:4">
      <c r="A4" s="100" t="s">
        <v>103</v>
      </c>
      <c r="B4" s="100"/>
      <c r="C4" s="309"/>
      <c r="D4" s="309"/>
    </row>
    <row r="5" spans="1:4">
      <c r="A5" s="100" t="s">
        <v>104</v>
      </c>
      <c r="B5" s="102" t="s">
        <v>208</v>
      </c>
      <c r="C5" s="310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1" t="s">
        <v>1</v>
      </c>
      <c r="B8" s="301"/>
      <c r="C8" s="301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>
      <c r="A10" s="106" t="s">
        <v>3</v>
      </c>
      <c r="B10" s="107" t="s">
        <v>106</v>
      </c>
      <c r="C10" s="111" t="s">
        <v>144</v>
      </c>
      <c r="D10" s="101"/>
    </row>
    <row r="11" spans="1:4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v>12</v>
      </c>
      <c r="D12" s="101"/>
    </row>
    <row r="13" spans="1:4">
      <c r="A13" s="97"/>
      <c r="B13" s="104"/>
      <c r="C13" s="97"/>
    </row>
    <row r="14" spans="1:4">
      <c r="A14" s="301" t="s">
        <v>7</v>
      </c>
      <c r="B14" s="301"/>
      <c r="C14" s="301"/>
      <c r="D14" s="110"/>
    </row>
    <row r="15" spans="1:4" ht="45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">
        <v>136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308" t="s">
        <v>110</v>
      </c>
      <c r="B18" s="308"/>
      <c r="C18" s="308"/>
      <c r="D18" s="99"/>
    </row>
    <row r="19" spans="1:4">
      <c r="A19" s="97"/>
      <c r="B19" s="97"/>
      <c r="C19" s="97"/>
      <c r="D19" s="97"/>
    </row>
    <row r="20" spans="1:4">
      <c r="A20" s="295" t="s">
        <v>111</v>
      </c>
      <c r="B20" s="295"/>
      <c r="C20" s="295"/>
      <c r="D20" s="110"/>
    </row>
    <row r="21" spans="1:4">
      <c r="A21" s="311" t="s">
        <v>10</v>
      </c>
      <c r="B21" s="311"/>
      <c r="C21" s="311"/>
      <c r="D21" s="110"/>
    </row>
    <row r="22" spans="1:4">
      <c r="A22" s="229" t="s">
        <v>11</v>
      </c>
      <c r="B22" s="230"/>
      <c r="C22" s="312"/>
      <c r="D22" s="110"/>
    </row>
    <row r="23" spans="1:4" ht="30">
      <c r="A23" s="111">
        <v>1</v>
      </c>
      <c r="B23" s="100" t="s">
        <v>135</v>
      </c>
      <c r="C23" s="111" t="s">
        <v>145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5" t="s">
        <v>120</v>
      </c>
      <c r="B29" s="295"/>
      <c r="C29" s="295"/>
      <c r="D29" s="295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22</v>
      </c>
      <c r="C34" s="123"/>
      <c r="D34" s="96">
        <f>((D31+D32)*58.33%*20%)*0</f>
        <v>0</v>
      </c>
    </row>
    <row r="35" spans="1:4">
      <c r="A35" s="106" t="s">
        <v>6</v>
      </c>
      <c r="B35" s="120" t="s">
        <v>23</v>
      </c>
      <c r="C35" s="123"/>
      <c r="D35" s="96">
        <f>((D31+D32)*8.33%*1.2)*0</f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20" t="s">
        <v>26</v>
      </c>
      <c r="C37" s="123"/>
      <c r="D37" s="96">
        <v>0</v>
      </c>
    </row>
    <row r="38" spans="1:4">
      <c r="A38" s="313" t="s">
        <v>27</v>
      </c>
      <c r="B38" s="300"/>
      <c r="C38" s="314"/>
      <c r="D38" s="125">
        <f>TRUNC(ROUND(SUM(D31:D37),2),2)</f>
        <v>2494.71</v>
      </c>
    </row>
    <row r="39" spans="1:4" s="113" customFormat="1" ht="13.5">
      <c r="A39" s="112"/>
      <c r="B39" s="112"/>
      <c r="C39" s="112"/>
      <c r="D39" s="112"/>
    </row>
    <row r="40" spans="1:4">
      <c r="A40" s="308" t="s">
        <v>143</v>
      </c>
      <c r="B40" s="308"/>
      <c r="C40" s="308"/>
      <c r="D40" s="308"/>
    </row>
    <row r="41" spans="1:4">
      <c r="A41" s="114"/>
      <c r="B41" s="114"/>
      <c r="C41" s="114"/>
      <c r="D41" s="114"/>
    </row>
    <row r="42" spans="1:4">
      <c r="A42" s="295" t="s">
        <v>116</v>
      </c>
      <c r="B42" s="295"/>
      <c r="C42" s="295"/>
      <c r="D42" s="295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v>8.3299999999999999E-2</v>
      </c>
      <c r="D44" s="91">
        <f>TRUNC(ROUND($D$38*C44,2),2)</f>
        <v>207.81</v>
      </c>
    </row>
    <row r="45" spans="1:4">
      <c r="A45" s="111" t="s">
        <v>3</v>
      </c>
      <c r="B45" s="130" t="s">
        <v>31</v>
      </c>
      <c r="C45" s="175">
        <v>0.1111</v>
      </c>
      <c r="D45" s="91">
        <f>TRUNC(ROUND($D$38*C45,2),2)</f>
        <v>277.16000000000003</v>
      </c>
    </row>
    <row r="46" spans="1:4">
      <c r="A46" s="232" t="s">
        <v>0</v>
      </c>
      <c r="B46" s="232"/>
      <c r="C46" s="131">
        <f>SUM(C44:C45)</f>
        <v>0.19440000000000002</v>
      </c>
      <c r="D46" s="132">
        <f>TRUNC(ROUND(SUM(D44:D45),2),2)</f>
        <v>484.97</v>
      </c>
    </row>
    <row r="47" spans="1:4" ht="16.5" customHeight="1">
      <c r="A47" s="105"/>
      <c r="B47" s="105"/>
      <c r="C47" s="105"/>
      <c r="D47" s="105"/>
    </row>
    <row r="48" spans="1:4" ht="23.25" customHeight="1">
      <c r="A48" s="308" t="s">
        <v>121</v>
      </c>
      <c r="B48" s="308"/>
      <c r="C48" s="308"/>
      <c r="D48" s="308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88">
        <v>0.2</v>
      </c>
      <c r="D50" s="134">
        <f>TRUNC(ROUND(($D$38+$D$46)*C50,2),2)</f>
        <v>595.94000000000005</v>
      </c>
    </row>
    <row r="51" spans="1:4">
      <c r="A51" s="106" t="s">
        <v>3</v>
      </c>
      <c r="B51" s="123" t="s">
        <v>35</v>
      </c>
      <c r="C51" s="88">
        <v>2.5000000000000001E-2</v>
      </c>
      <c r="D51" s="134">
        <f>TRUNC(ROUND(($D$38+$D$46)*C51,2),2)</f>
        <v>74.489999999999995</v>
      </c>
    </row>
    <row r="52" spans="1:4">
      <c r="A52" s="106" t="s">
        <v>4</v>
      </c>
      <c r="B52" s="120" t="s">
        <v>80</v>
      </c>
      <c r="C52" s="88">
        <v>1.6500000000000001E-2</v>
      </c>
      <c r="D52" s="134">
        <f t="shared" ref="D52:D57" si="0">TRUNC(ROUND(($D$38+$D$46)*C52,2),2)</f>
        <v>49.16</v>
      </c>
    </row>
    <row r="53" spans="1:4">
      <c r="A53" s="106" t="s">
        <v>5</v>
      </c>
      <c r="B53" s="123" t="s">
        <v>36</v>
      </c>
      <c r="C53" s="88">
        <v>1.4999999999999999E-2</v>
      </c>
      <c r="D53" s="134">
        <f t="shared" si="0"/>
        <v>44.7</v>
      </c>
    </row>
    <row r="54" spans="1:4">
      <c r="A54" s="106" t="s">
        <v>6</v>
      </c>
      <c r="B54" s="123" t="s">
        <v>37</v>
      </c>
      <c r="C54" s="88">
        <v>0.01</v>
      </c>
      <c r="D54" s="134">
        <f t="shared" si="0"/>
        <v>29.8</v>
      </c>
    </row>
    <row r="55" spans="1:4">
      <c r="A55" s="106" t="s">
        <v>24</v>
      </c>
      <c r="B55" s="123" t="s">
        <v>38</v>
      </c>
      <c r="C55" s="88">
        <v>6.0000000000000001E-3</v>
      </c>
      <c r="D55" s="134">
        <f t="shared" si="0"/>
        <v>17.88</v>
      </c>
    </row>
    <row r="56" spans="1:4">
      <c r="A56" s="106" t="s">
        <v>25</v>
      </c>
      <c r="B56" s="123" t="s">
        <v>39</v>
      </c>
      <c r="C56" s="88">
        <v>2E-3</v>
      </c>
      <c r="D56" s="134">
        <f t="shared" si="0"/>
        <v>5.96</v>
      </c>
    </row>
    <row r="57" spans="1:4">
      <c r="A57" s="106" t="s">
        <v>40</v>
      </c>
      <c r="B57" s="123" t="s">
        <v>41</v>
      </c>
      <c r="C57" s="88">
        <v>0.08</v>
      </c>
      <c r="D57" s="134">
        <f t="shared" si="0"/>
        <v>238.37</v>
      </c>
    </row>
    <row r="58" spans="1:4">
      <c r="A58" s="291" t="s">
        <v>42</v>
      </c>
      <c r="B58" s="292"/>
      <c r="C58" s="86">
        <f>SUM(C50:C57)</f>
        <v>0.35450000000000004</v>
      </c>
      <c r="D58" s="135">
        <f>TRUNC(ROUND(SUM(D50:D57),2),2)</f>
        <v>1056.3</v>
      </c>
    </row>
    <row r="59" spans="1:4">
      <c r="A59" s="136"/>
      <c r="B59" s="136"/>
      <c r="C59" s="137"/>
      <c r="D59" s="138"/>
    </row>
    <row r="60" spans="1:4">
      <c r="A60" s="295" t="s">
        <v>122</v>
      </c>
      <c r="B60" s="295"/>
      <c r="C60" s="295"/>
      <c r="D60" s="295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5.9</v>
      </c>
      <c r="D62" s="93">
        <f>(C62*2*15)-(6%*D31)</f>
        <v>61.859400000000008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6" t="s">
        <v>45</v>
      </c>
      <c r="B68" s="300"/>
      <c r="C68" s="297"/>
      <c r="D68" s="135">
        <f>TRUNC(ROUND(SUM(D62:D67),2),2)</f>
        <v>793.11</v>
      </c>
    </row>
    <row r="69" spans="1:4">
      <c r="A69" s="105"/>
      <c r="B69" s="105"/>
      <c r="C69" s="105"/>
      <c r="D69" s="105"/>
    </row>
    <row r="70" spans="1:4">
      <c r="A70" s="308" t="s">
        <v>46</v>
      </c>
      <c r="B70" s="308"/>
      <c r="C70" s="308"/>
      <c r="D70" s="308"/>
    </row>
    <row r="71" spans="1:4">
      <c r="A71" s="119">
        <v>2</v>
      </c>
      <c r="B71" s="296" t="s">
        <v>47</v>
      </c>
      <c r="C71" s="297"/>
      <c r="D71" s="119" t="s">
        <v>17</v>
      </c>
    </row>
    <row r="72" spans="1:4">
      <c r="A72" s="106" t="s">
        <v>28</v>
      </c>
      <c r="B72" s="298" t="str">
        <f>B43</f>
        <v>13º (décimo terceiro) Salário, Férias e Adicional de Férias</v>
      </c>
      <c r="C72" s="299"/>
      <c r="D72" s="93">
        <f>D46</f>
        <v>484.97</v>
      </c>
    </row>
    <row r="73" spans="1:4">
      <c r="A73" s="106" t="s">
        <v>32</v>
      </c>
      <c r="B73" s="298" t="str">
        <f>B49</f>
        <v>GPS, FGTS e outras contribuições</v>
      </c>
      <c r="C73" s="299"/>
      <c r="D73" s="93">
        <f>D58</f>
        <v>1056.3</v>
      </c>
    </row>
    <row r="74" spans="1:4">
      <c r="A74" s="106" t="s">
        <v>43</v>
      </c>
      <c r="B74" s="298" t="str">
        <f>B61</f>
        <v xml:space="preserve">Benefícios Mensais e Diários </v>
      </c>
      <c r="C74" s="299"/>
      <c r="D74" s="93">
        <f>D68</f>
        <v>793.11</v>
      </c>
    </row>
    <row r="75" spans="1:4">
      <c r="A75" s="296" t="s">
        <v>45</v>
      </c>
      <c r="B75" s="300"/>
      <c r="C75" s="297"/>
      <c r="D75" s="135">
        <f>TRUNC(ROUND(SUM(D72:D74),2),2)</f>
        <v>2334.38</v>
      </c>
    </row>
    <row r="76" spans="1:4">
      <c r="A76" s="105"/>
      <c r="B76" s="141"/>
      <c r="C76" s="141"/>
      <c r="D76" s="142"/>
    </row>
    <row r="77" spans="1:4">
      <c r="A77" s="301" t="s">
        <v>68</v>
      </c>
      <c r="B77" s="301"/>
      <c r="C77" s="301"/>
      <c r="D77" s="301"/>
    </row>
    <row r="78" spans="1:4">
      <c r="A78" s="133">
        <v>3</v>
      </c>
      <c r="B78" s="133" t="s">
        <v>48</v>
      </c>
      <c r="C78" s="133" t="s">
        <v>29</v>
      </c>
      <c r="D78" s="133" t="s">
        <v>30</v>
      </c>
    </row>
    <row r="79" spans="1:4">
      <c r="A79" s="106" t="s">
        <v>2</v>
      </c>
      <c r="B79" s="143" t="s">
        <v>49</v>
      </c>
      <c r="C79" s="85">
        <v>4.1999999999999997E-3</v>
      </c>
      <c r="D79" s="19">
        <f>$D$38*C79</f>
        <v>10.477781999999999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5" ht="30">
      <c r="A81" s="106" t="s">
        <v>4</v>
      </c>
      <c r="B81" s="145" t="s">
        <v>163</v>
      </c>
      <c r="C81" s="85">
        <v>3.4799999999999998E-2</v>
      </c>
      <c r="D81" s="19">
        <f t="shared" si="1"/>
        <v>86.815907999999993</v>
      </c>
    </row>
    <row r="82" spans="1:5">
      <c r="A82" s="106" t="s">
        <v>5</v>
      </c>
      <c r="B82" s="123" t="s">
        <v>52</v>
      </c>
      <c r="C82" s="85">
        <v>1.9400000000000001E-2</v>
      </c>
      <c r="D82" s="19">
        <f t="shared" si="1"/>
        <v>48.397373999999999</v>
      </c>
    </row>
    <row r="83" spans="1:5" ht="30">
      <c r="A83" s="106" t="s">
        <v>6</v>
      </c>
      <c r="B83" s="140" t="s">
        <v>101</v>
      </c>
      <c r="C83" s="85">
        <f>C82*C58</f>
        <v>6.8773000000000011E-3</v>
      </c>
      <c r="D83" s="19">
        <f t="shared" si="1"/>
        <v>17.156869083000004</v>
      </c>
    </row>
    <row r="84" spans="1:5">
      <c r="A84" s="106" t="s">
        <v>24</v>
      </c>
      <c r="B84" s="146" t="s">
        <v>73</v>
      </c>
      <c r="C84" s="85">
        <v>8.0000000000000002E-3</v>
      </c>
      <c r="D84" s="19">
        <f t="shared" si="1"/>
        <v>19.95768</v>
      </c>
    </row>
    <row r="85" spans="1:5">
      <c r="A85" s="291" t="s">
        <v>42</v>
      </c>
      <c r="B85" s="292"/>
      <c r="C85" s="86">
        <f>SUM(C79:C84)</f>
        <v>7.3613299999999993E-2</v>
      </c>
      <c r="D85" s="135">
        <f>TRUNC(ROUND(SUM(D79:D84),2),2)</f>
        <v>183.64</v>
      </c>
    </row>
    <row r="87" spans="1:5">
      <c r="A87" s="295" t="s">
        <v>123</v>
      </c>
      <c r="B87" s="295"/>
      <c r="C87" s="295"/>
      <c r="D87" s="295"/>
    </row>
    <row r="88" spans="1:5">
      <c r="A88" s="136"/>
      <c r="B88" s="136"/>
      <c r="C88" s="136"/>
      <c r="D88" s="136"/>
    </row>
    <row r="89" spans="1:5">
      <c r="A89" s="295" t="s">
        <v>53</v>
      </c>
      <c r="B89" s="295"/>
      <c r="C89" s="295"/>
      <c r="D89" s="295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9.2583000000000006E-3</v>
      </c>
      <c r="D91" s="19">
        <f>$D$38*C91</f>
        <v>23.096773593000002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6.985188</v>
      </c>
    </row>
    <row r="93" spans="1:5">
      <c r="A93" s="106" t="s">
        <v>4</v>
      </c>
      <c r="B93" s="148" t="s">
        <v>96</v>
      </c>
      <c r="C93" s="87">
        <v>2.0000000000000001E-4</v>
      </c>
      <c r="D93" s="19">
        <f t="shared" ref="D93:D96" si="2">$D$38*C93</f>
        <v>0.49894200000000005</v>
      </c>
    </row>
    <row r="94" spans="1:5">
      <c r="A94" s="106" t="s">
        <v>5</v>
      </c>
      <c r="B94" s="149" t="s">
        <v>100</v>
      </c>
      <c r="C94" s="87">
        <v>3.3E-3</v>
      </c>
      <c r="D94" s="19">
        <f t="shared" si="2"/>
        <v>8.2325429999999997</v>
      </c>
    </row>
    <row r="95" spans="1:5">
      <c r="A95" s="106" t="s">
        <v>6</v>
      </c>
      <c r="B95" s="98" t="s">
        <v>97</v>
      </c>
      <c r="C95" s="87">
        <v>6.9999999999999999E-4</v>
      </c>
      <c r="D95" s="19">
        <f t="shared" si="2"/>
        <v>1.746297</v>
      </c>
    </row>
    <row r="96" spans="1:5">
      <c r="A96" s="106" t="s">
        <v>24</v>
      </c>
      <c r="B96" s="146" t="s">
        <v>220</v>
      </c>
      <c r="C96" s="88">
        <v>1.38E-2</v>
      </c>
      <c r="D96" s="19">
        <f t="shared" si="2"/>
        <v>34.426997999999998</v>
      </c>
    </row>
    <row r="97" spans="1:4">
      <c r="A97" s="291" t="s">
        <v>0</v>
      </c>
      <c r="B97" s="292"/>
      <c r="C97" s="86">
        <f>SUM(C91:C96)</f>
        <v>3.00583E-2</v>
      </c>
      <c r="D97" s="135">
        <f>TRUNC(ROUND(SUM(D91:D96),2),2)</f>
        <v>74.989999999999995</v>
      </c>
    </row>
    <row r="99" spans="1:4">
      <c r="A99" s="295" t="s">
        <v>74</v>
      </c>
      <c r="B99" s="295"/>
      <c r="C99" s="295"/>
      <c r="D99" s="295"/>
    </row>
    <row r="100" spans="1:4">
      <c r="A100" s="119" t="s">
        <v>55</v>
      </c>
      <c r="B100" s="296" t="s">
        <v>75</v>
      </c>
      <c r="C100" s="297"/>
      <c r="D100" s="119" t="s">
        <v>17</v>
      </c>
    </row>
    <row r="101" spans="1:4">
      <c r="A101" s="106" t="s">
        <v>2</v>
      </c>
      <c r="B101" s="298" t="s">
        <v>98</v>
      </c>
      <c r="C101" s="299"/>
      <c r="D101" s="150">
        <f>TRUNC(ROUND((((D38+D75+D85)/220)*15),2),2)*0</f>
        <v>0</v>
      </c>
    </row>
    <row r="102" spans="1:4">
      <c r="A102" s="296" t="s">
        <v>45</v>
      </c>
      <c r="B102" s="300"/>
      <c r="C102" s="297"/>
      <c r="D102" s="135">
        <f>TRUNC(ROUND(SUM(D101),2),2)</f>
        <v>0</v>
      </c>
    </row>
    <row r="103" spans="1:4">
      <c r="A103" s="136"/>
      <c r="B103" s="136"/>
      <c r="C103" s="151"/>
      <c r="D103" s="152"/>
    </row>
    <row r="104" spans="1:4">
      <c r="A104" s="301" t="s">
        <v>56</v>
      </c>
      <c r="B104" s="301"/>
      <c r="C104" s="301"/>
      <c r="D104" s="301"/>
    </row>
    <row r="105" spans="1:4">
      <c r="A105" s="133">
        <v>4</v>
      </c>
      <c r="B105" s="291" t="s">
        <v>76</v>
      </c>
      <c r="C105" s="292"/>
      <c r="D105" s="133" t="s">
        <v>57</v>
      </c>
    </row>
    <row r="106" spans="1:4">
      <c r="A106" s="106" t="s">
        <v>54</v>
      </c>
      <c r="B106" s="293" t="s">
        <v>124</v>
      </c>
      <c r="C106" s="294"/>
      <c r="D106" s="92">
        <f>D97</f>
        <v>74.989999999999995</v>
      </c>
    </row>
    <row r="107" spans="1:4">
      <c r="A107" s="106" t="s">
        <v>55</v>
      </c>
      <c r="B107" s="293" t="s">
        <v>125</v>
      </c>
      <c r="C107" s="294"/>
      <c r="D107" s="150">
        <f>D102</f>
        <v>0</v>
      </c>
    </row>
    <row r="108" spans="1:4">
      <c r="A108" s="291" t="s">
        <v>0</v>
      </c>
      <c r="B108" s="230"/>
      <c r="C108" s="292"/>
      <c r="D108" s="135">
        <f>TRUNC(ROUND(SUM(D106:D107),2),2)</f>
        <v>74.989999999999995</v>
      </c>
    </row>
    <row r="109" spans="1:4">
      <c r="A109" s="114"/>
      <c r="B109" s="110"/>
      <c r="C109" s="137"/>
      <c r="D109" s="153"/>
    </row>
    <row r="110" spans="1:4">
      <c r="A110" s="295" t="s">
        <v>126</v>
      </c>
      <c r="B110" s="295"/>
      <c r="C110" s="295"/>
      <c r="D110" s="295"/>
    </row>
    <row r="111" spans="1:4">
      <c r="A111" s="119">
        <v>5</v>
      </c>
      <c r="B111" s="302" t="s">
        <v>58</v>
      </c>
      <c r="C111" s="303"/>
      <c r="D111" s="119" t="s">
        <v>17</v>
      </c>
    </row>
    <row r="112" spans="1:4">
      <c r="A112" s="106" t="s">
        <v>2</v>
      </c>
      <c r="B112" s="298" t="s">
        <v>59</v>
      </c>
      <c r="C112" s="299"/>
      <c r="D112" s="154">
        <f>UNIFORME!E18</f>
        <v>7.083333333333333</v>
      </c>
    </row>
    <row r="113" spans="1:6">
      <c r="A113" s="106" t="s">
        <v>3</v>
      </c>
      <c r="B113" s="298" t="s">
        <v>77</v>
      </c>
      <c r="C113" s="299"/>
      <c r="D113" s="154">
        <v>0</v>
      </c>
    </row>
    <row r="114" spans="1:6">
      <c r="A114" s="106" t="s">
        <v>4</v>
      </c>
      <c r="B114" s="298" t="s">
        <v>78</v>
      </c>
      <c r="C114" s="299"/>
      <c r="D114" s="154">
        <f>EQUIPAMENTO!E17</f>
        <v>13.810704607046072</v>
      </c>
    </row>
    <row r="115" spans="1:6">
      <c r="A115" s="106" t="s">
        <v>5</v>
      </c>
      <c r="B115" s="304" t="s">
        <v>26</v>
      </c>
      <c r="C115" s="305"/>
      <c r="D115" s="154">
        <v>0</v>
      </c>
    </row>
    <row r="116" spans="1:6">
      <c r="A116" s="296" t="s">
        <v>45</v>
      </c>
      <c r="B116" s="300"/>
      <c r="C116" s="297"/>
      <c r="D116" s="135">
        <f>TRUNC(ROUND(SUM(D112:D115),2),2)</f>
        <v>20.89</v>
      </c>
    </row>
    <row r="117" spans="1:6">
      <c r="A117" s="114"/>
      <c r="B117" s="110"/>
      <c r="C117" s="137"/>
      <c r="D117" s="153"/>
    </row>
    <row r="118" spans="1:6">
      <c r="A118" s="295" t="s">
        <v>127</v>
      </c>
      <c r="B118" s="295"/>
      <c r="C118" s="295"/>
      <c r="D118" s="295"/>
    </row>
    <row r="119" spans="1:6">
      <c r="A119" s="119">
        <v>6</v>
      </c>
      <c r="B119" s="155" t="s">
        <v>60</v>
      </c>
      <c r="C119" s="119" t="s">
        <v>29</v>
      </c>
      <c r="D119" s="119" t="s">
        <v>57</v>
      </c>
      <c r="F119" s="183"/>
    </row>
    <row r="120" spans="1:6">
      <c r="A120" s="106" t="s">
        <v>2</v>
      </c>
      <c r="B120" s="156" t="s">
        <v>61</v>
      </c>
      <c r="C120" s="89">
        <v>0.01</v>
      </c>
      <c r="D120" s="157">
        <f>TRUNC(ROUND($D$135*C120,2),2)</f>
        <v>51.09</v>
      </c>
      <c r="F120" s="183"/>
    </row>
    <row r="121" spans="1:6">
      <c r="A121" s="106" t="s">
        <v>3</v>
      </c>
      <c r="B121" s="120" t="s">
        <v>62</v>
      </c>
      <c r="C121" s="89">
        <v>2.4184766330106033E-3</v>
      </c>
      <c r="D121" s="157">
        <f>TRUNC(ROUND(($D$135+D120)*C121,2),2)</f>
        <v>12.48</v>
      </c>
      <c r="F121" s="183"/>
    </row>
    <row r="122" spans="1:6">
      <c r="A122" s="106" t="s">
        <v>4</v>
      </c>
      <c r="B122" s="120" t="s">
        <v>63</v>
      </c>
      <c r="C122" s="90">
        <f>SUM(C123:C125)</f>
        <v>7.6499999999999999E-2</v>
      </c>
      <c r="D122" s="158"/>
      <c r="F122" s="184"/>
    </row>
    <row r="123" spans="1:6">
      <c r="A123" s="106" t="s">
        <v>131</v>
      </c>
      <c r="B123" s="100" t="s">
        <v>128</v>
      </c>
      <c r="C123" s="89">
        <v>6.4999999999999997E-3</v>
      </c>
      <c r="D123" s="93">
        <f>TRUNC(ROUND(($D$135+$D$120+$D$121)/(100%-$C$122)*C123,2),2)</f>
        <v>36.4</v>
      </c>
      <c r="F123" s="183"/>
    </row>
    <row r="124" spans="1:6">
      <c r="A124" s="106" t="s">
        <v>132</v>
      </c>
      <c r="B124" s="100" t="s">
        <v>129</v>
      </c>
      <c r="C124" s="89">
        <v>0.03</v>
      </c>
      <c r="D124" s="93">
        <f>TRUNC(ROUND(($D$135+$D$120+$D$121)/(100%-$C$122)*C124,2),2)</f>
        <v>168.02</v>
      </c>
      <c r="F124" s="183"/>
    </row>
    <row r="125" spans="1:6">
      <c r="A125" s="106" t="s">
        <v>133</v>
      </c>
      <c r="B125" s="100" t="s">
        <v>130</v>
      </c>
      <c r="C125" s="89">
        <v>0.04</v>
      </c>
      <c r="D125" s="93">
        <f>TRUNC(ROUND(($D$135+$D$120+$D$121)/(100%-$C$122)*C125,2),2)</f>
        <v>224.03</v>
      </c>
      <c r="F125" s="183"/>
    </row>
    <row r="126" spans="1:6">
      <c r="A126" s="229" t="s">
        <v>0</v>
      </c>
      <c r="B126" s="230"/>
      <c r="C126" s="312"/>
      <c r="D126" s="135">
        <f>TRUNC(ROUND(SUM(D120:D125),2),2)</f>
        <v>492.02</v>
      </c>
    </row>
    <row r="128" spans="1:6">
      <c r="A128" s="295" t="s">
        <v>64</v>
      </c>
      <c r="B128" s="295"/>
      <c r="C128" s="295"/>
      <c r="D128" s="295"/>
    </row>
    <row r="129" spans="1:4">
      <c r="A129" s="120"/>
      <c r="B129" s="306" t="s">
        <v>65</v>
      </c>
      <c r="C129" s="306"/>
      <c r="D129" s="119" t="s">
        <v>57</v>
      </c>
    </row>
    <row r="130" spans="1:4">
      <c r="A130" s="159" t="s">
        <v>2</v>
      </c>
      <c r="B130" s="307" t="s">
        <v>66</v>
      </c>
      <c r="C130" s="307"/>
      <c r="D130" s="160">
        <f>$D$38</f>
        <v>2494.71</v>
      </c>
    </row>
    <row r="131" spans="1:4">
      <c r="A131" s="159" t="s">
        <v>3</v>
      </c>
      <c r="B131" s="307" t="s">
        <v>67</v>
      </c>
      <c r="C131" s="307"/>
      <c r="D131" s="160">
        <f>$D$75</f>
        <v>2334.38</v>
      </c>
    </row>
    <row r="132" spans="1:4">
      <c r="A132" s="159" t="s">
        <v>4</v>
      </c>
      <c r="B132" s="307" t="s">
        <v>68</v>
      </c>
      <c r="C132" s="307"/>
      <c r="D132" s="160">
        <f>$D$85</f>
        <v>183.64</v>
      </c>
    </row>
    <row r="133" spans="1:4">
      <c r="A133" s="159" t="s">
        <v>5</v>
      </c>
      <c r="B133" s="307" t="s">
        <v>69</v>
      </c>
      <c r="C133" s="307"/>
      <c r="D133" s="160">
        <f>$D$108</f>
        <v>74.989999999999995</v>
      </c>
    </row>
    <row r="134" spans="1:4">
      <c r="A134" s="159" t="s">
        <v>70</v>
      </c>
      <c r="B134" s="298" t="s">
        <v>71</v>
      </c>
      <c r="C134" s="299"/>
      <c r="D134" s="160">
        <f>$D$116</f>
        <v>20.89</v>
      </c>
    </row>
    <row r="135" spans="1:4">
      <c r="A135" s="296" t="s">
        <v>72</v>
      </c>
      <c r="B135" s="300"/>
      <c r="C135" s="297"/>
      <c r="D135" s="161">
        <f>TRUNC(ROUND(SUM(D130:D134),2),2)</f>
        <v>5108.6099999999997</v>
      </c>
    </row>
    <row r="136" spans="1:4">
      <c r="A136" s="106" t="s">
        <v>24</v>
      </c>
      <c r="B136" s="298" t="s">
        <v>99</v>
      </c>
      <c r="C136" s="299"/>
      <c r="D136" s="160">
        <f>$D$126</f>
        <v>492.02</v>
      </c>
    </row>
    <row r="137" spans="1:4">
      <c r="A137" s="296" t="s">
        <v>134</v>
      </c>
      <c r="B137" s="300"/>
      <c r="C137" s="297"/>
      <c r="D137" s="161">
        <f>TRUNC(ROUND(D135+D136,2),2)</f>
        <v>5600.63</v>
      </c>
    </row>
    <row r="138" spans="1:4">
      <c r="A138" s="296" t="s">
        <v>157</v>
      </c>
      <c r="B138" s="300"/>
      <c r="C138" s="297"/>
      <c r="D138" s="161">
        <f>D137*2</f>
        <v>11201.26</v>
      </c>
    </row>
    <row r="139" spans="1:4">
      <c r="A139" s="110"/>
      <c r="B139" s="110"/>
      <c r="C139" s="110"/>
      <c r="D139" s="110"/>
    </row>
  </sheetData>
  <mergeCells count="59">
    <mergeCell ref="B134:C134"/>
    <mergeCell ref="A135:C135"/>
    <mergeCell ref="B136:C136"/>
    <mergeCell ref="A137:C137"/>
    <mergeCell ref="A138:C138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14:C14"/>
    <mergeCell ref="A1:D1"/>
    <mergeCell ref="A2:C2"/>
    <mergeCell ref="C4:D4"/>
    <mergeCell ref="C5:D5"/>
    <mergeCell ref="A8:C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3" man="1"/>
    <brk id="98" max="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8C23F-6372-4E60-91F0-FFCEE86F25C5}">
  <sheetPr>
    <tabColor rgb="FFFFFF00"/>
  </sheetPr>
  <dimension ref="A1:E139"/>
  <sheetViews>
    <sheetView showGridLines="0" tabSelected="1" topLeftCell="A118" zoomScale="85" zoomScaleNormal="85" zoomScaleSheetLayoutView="100" workbookViewId="0">
      <selection activeCell="H18" sqref="H18:H20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13.42578125" style="98" customWidth="1"/>
    <col min="4" max="4" width="17.42578125" style="98" customWidth="1"/>
    <col min="5" max="16384" width="9.140625" style="98"/>
  </cols>
  <sheetData>
    <row r="1" spans="1:4">
      <c r="A1" s="308"/>
      <c r="B1" s="308"/>
      <c r="C1" s="308"/>
      <c r="D1" s="308"/>
    </row>
    <row r="2" spans="1:4">
      <c r="A2" s="308" t="s">
        <v>102</v>
      </c>
      <c r="B2" s="308"/>
      <c r="C2" s="308"/>
      <c r="D2" s="99"/>
    </row>
    <row r="4" spans="1:4">
      <c r="A4" s="100" t="s">
        <v>103</v>
      </c>
      <c r="B4" s="100"/>
      <c r="C4" s="315"/>
      <c r="D4" s="309"/>
    </row>
    <row r="5" spans="1:4">
      <c r="A5" s="100" t="s">
        <v>104</v>
      </c>
      <c r="B5" s="100" t="s">
        <v>208</v>
      </c>
      <c r="C5" s="316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1" t="s">
        <v>1</v>
      </c>
      <c r="B8" s="301"/>
      <c r="C8" s="301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 ht="30">
      <c r="A10" s="106" t="s">
        <v>3</v>
      </c>
      <c r="B10" s="107" t="s">
        <v>106</v>
      </c>
      <c r="C10" s="111" t="str">
        <f>'12h dia-RG6'!C10</f>
        <v>Rio de Janeiro/RJ</v>
      </c>
      <c r="D10" s="101"/>
    </row>
    <row r="11" spans="1:4" ht="30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f>'12h dia-RG6'!C12</f>
        <v>12</v>
      </c>
      <c r="D12" s="101"/>
    </row>
    <row r="13" spans="1:4">
      <c r="A13" s="97"/>
      <c r="B13" s="104"/>
      <c r="C13" s="97"/>
    </row>
    <row r="14" spans="1:4">
      <c r="A14" s="301" t="s">
        <v>7</v>
      </c>
      <c r="B14" s="301"/>
      <c r="C14" s="301"/>
      <c r="D14" s="110"/>
    </row>
    <row r="15" spans="1:4" ht="90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tr">
        <f>'12h dia-RG6'!A16</f>
        <v>Vigilância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308" t="s">
        <v>110</v>
      </c>
      <c r="B18" s="308"/>
      <c r="C18" s="308"/>
      <c r="D18" s="99"/>
    </row>
    <row r="19" spans="1:4">
      <c r="A19" s="97"/>
      <c r="B19" s="97"/>
      <c r="C19" s="97"/>
      <c r="D19" s="97"/>
    </row>
    <row r="20" spans="1:4">
      <c r="A20" s="295" t="s">
        <v>111</v>
      </c>
      <c r="B20" s="295"/>
      <c r="C20" s="295"/>
      <c r="D20" s="110"/>
    </row>
    <row r="21" spans="1:4">
      <c r="A21" s="311" t="s">
        <v>10</v>
      </c>
      <c r="B21" s="311"/>
      <c r="C21" s="311"/>
      <c r="D21" s="110"/>
    </row>
    <row r="22" spans="1:4">
      <c r="A22" s="229" t="s">
        <v>11</v>
      </c>
      <c r="B22" s="230"/>
      <c r="C22" s="312"/>
      <c r="D22" s="110"/>
    </row>
    <row r="23" spans="1:4" ht="60">
      <c r="A23" s="111">
        <v>1</v>
      </c>
      <c r="B23" s="100" t="s">
        <v>135</v>
      </c>
      <c r="C23" s="111" t="s">
        <v>158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5" t="s">
        <v>120</v>
      </c>
      <c r="B29" s="295"/>
      <c r="C29" s="295"/>
      <c r="D29" s="295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162</v>
      </c>
      <c r="C34" s="123"/>
      <c r="D34" s="96">
        <f>((((D31+D32)/220)*20%)*8)*15</f>
        <v>272.15050909090905</v>
      </c>
    </row>
    <row r="35" spans="1:4">
      <c r="A35" s="106" t="s">
        <v>6</v>
      </c>
      <c r="B35" s="120" t="s">
        <v>23</v>
      </c>
      <c r="C35" s="123"/>
      <c r="D35" s="96"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00" t="s">
        <v>160</v>
      </c>
      <c r="C37" s="123"/>
      <c r="D37" s="96"/>
    </row>
    <row r="38" spans="1:4">
      <c r="A38" s="313" t="s">
        <v>27</v>
      </c>
      <c r="B38" s="300"/>
      <c r="C38" s="314"/>
      <c r="D38" s="125">
        <f>TRUNC(ROUND(SUM(D31:D37),2),2)</f>
        <v>2766.86</v>
      </c>
    </row>
    <row r="39" spans="1:4" s="113" customFormat="1" ht="13.5">
      <c r="A39" s="112"/>
      <c r="B39" s="112"/>
      <c r="C39" s="112"/>
      <c r="D39" s="112"/>
    </row>
    <row r="40" spans="1:4">
      <c r="A40" s="308" t="s">
        <v>143</v>
      </c>
      <c r="B40" s="308"/>
      <c r="C40" s="308"/>
      <c r="D40" s="308"/>
    </row>
    <row r="41" spans="1:4">
      <c r="A41" s="114"/>
      <c r="B41" s="114"/>
      <c r="C41" s="114"/>
      <c r="D41" s="114"/>
    </row>
    <row r="42" spans="1:4">
      <c r="A42" s="295" t="s">
        <v>116</v>
      </c>
      <c r="B42" s="295"/>
      <c r="C42" s="295"/>
      <c r="D42" s="295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f>'12h dia-RG6'!C44</f>
        <v>8.3299999999999999E-2</v>
      </c>
      <c r="D44" s="91">
        <f>TRUNC(ROUND($D$38*C44,2),2)</f>
        <v>230.48</v>
      </c>
    </row>
    <row r="45" spans="1:4">
      <c r="A45" s="111" t="s">
        <v>3</v>
      </c>
      <c r="B45" s="130" t="s">
        <v>31</v>
      </c>
      <c r="C45" s="175">
        <v>0.1111</v>
      </c>
      <c r="D45" s="91">
        <f>TRUNC(ROUND($D$38*C45,2),2)</f>
        <v>307.39999999999998</v>
      </c>
    </row>
    <row r="46" spans="1:4">
      <c r="A46" s="232" t="s">
        <v>0</v>
      </c>
      <c r="B46" s="232"/>
      <c r="C46" s="131">
        <f>SUM(C44:C45)</f>
        <v>0.19440000000000002</v>
      </c>
      <c r="D46" s="132">
        <f>TRUNC(ROUND(SUM(D44:D45),2),2)</f>
        <v>537.88</v>
      </c>
    </row>
    <row r="47" spans="1:4">
      <c r="A47" s="105"/>
      <c r="B47" s="105"/>
      <c r="C47" s="105"/>
      <c r="D47" s="105"/>
    </row>
    <row r="48" spans="1:4" ht="27" customHeight="1">
      <c r="A48" s="308" t="s">
        <v>121</v>
      </c>
      <c r="B48" s="308"/>
      <c r="C48" s="308"/>
      <c r="D48" s="308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129">
        <f>'12h dia-RG6'!C50</f>
        <v>0.2</v>
      </c>
      <c r="D50" s="134">
        <f t="shared" ref="D50:D57" si="0">TRUNC(ROUND(($D$38+$D$46)*C50,2),2)</f>
        <v>660.95</v>
      </c>
    </row>
    <row r="51" spans="1:4">
      <c r="A51" s="106" t="s">
        <v>3</v>
      </c>
      <c r="B51" s="123" t="s">
        <v>35</v>
      </c>
      <c r="C51" s="129">
        <f>'12h dia-RG6'!C51</f>
        <v>2.5000000000000001E-2</v>
      </c>
      <c r="D51" s="134">
        <f t="shared" si="0"/>
        <v>82.62</v>
      </c>
    </row>
    <row r="52" spans="1:4">
      <c r="A52" s="106" t="s">
        <v>4</v>
      </c>
      <c r="B52" s="120" t="s">
        <v>80</v>
      </c>
      <c r="C52" s="129">
        <f>'12h dia-RG6'!C52</f>
        <v>1.6500000000000001E-2</v>
      </c>
      <c r="D52" s="134">
        <f t="shared" si="0"/>
        <v>54.53</v>
      </c>
    </row>
    <row r="53" spans="1:4">
      <c r="A53" s="106" t="s">
        <v>5</v>
      </c>
      <c r="B53" s="123" t="s">
        <v>36</v>
      </c>
      <c r="C53" s="129">
        <f>'12h dia-RG6'!C53</f>
        <v>1.4999999999999999E-2</v>
      </c>
      <c r="D53" s="134">
        <f t="shared" si="0"/>
        <v>49.57</v>
      </c>
    </row>
    <row r="54" spans="1:4">
      <c r="A54" s="106" t="s">
        <v>6</v>
      </c>
      <c r="B54" s="123" t="s">
        <v>37</v>
      </c>
      <c r="C54" s="129">
        <f>'12h dia-RG6'!C54</f>
        <v>0.01</v>
      </c>
      <c r="D54" s="134">
        <f t="shared" si="0"/>
        <v>33.049999999999997</v>
      </c>
    </row>
    <row r="55" spans="1:4">
      <c r="A55" s="106" t="s">
        <v>24</v>
      </c>
      <c r="B55" s="123" t="s">
        <v>38</v>
      </c>
      <c r="C55" s="129">
        <f>'12h dia-RG6'!C55</f>
        <v>6.0000000000000001E-3</v>
      </c>
      <c r="D55" s="134">
        <f t="shared" si="0"/>
        <v>19.829999999999998</v>
      </c>
    </row>
    <row r="56" spans="1:4">
      <c r="A56" s="106" t="s">
        <v>25</v>
      </c>
      <c r="B56" s="123" t="s">
        <v>39</v>
      </c>
      <c r="C56" s="129">
        <f>'12h dia-RG6'!C56</f>
        <v>2E-3</v>
      </c>
      <c r="D56" s="134">
        <f t="shared" si="0"/>
        <v>6.61</v>
      </c>
    </row>
    <row r="57" spans="1:4">
      <c r="A57" s="106" t="s">
        <v>40</v>
      </c>
      <c r="B57" s="123" t="s">
        <v>41</v>
      </c>
      <c r="C57" s="129">
        <f>'12h dia-RG6'!C57</f>
        <v>0.08</v>
      </c>
      <c r="D57" s="134">
        <f t="shared" si="0"/>
        <v>264.38</v>
      </c>
    </row>
    <row r="58" spans="1:4">
      <c r="A58" s="291" t="s">
        <v>42</v>
      </c>
      <c r="B58" s="292"/>
      <c r="C58" s="86">
        <f>SUM(C50:C57)</f>
        <v>0.35450000000000004</v>
      </c>
      <c r="D58" s="135">
        <f>TRUNC(ROUND(SUM(D50:D57),2),2)</f>
        <v>1171.54</v>
      </c>
    </row>
    <row r="59" spans="1:4">
      <c r="A59" s="136"/>
      <c r="B59" s="136"/>
      <c r="C59" s="137"/>
      <c r="D59" s="138"/>
    </row>
    <row r="60" spans="1:4">
      <c r="A60" s="295" t="s">
        <v>122</v>
      </c>
      <c r="B60" s="295"/>
      <c r="C60" s="295"/>
      <c r="D60" s="295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4.3</v>
      </c>
      <c r="D62" s="93">
        <f>(C62*2*15)-(6%*D31)</f>
        <v>13.859400000000008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6" t="s">
        <v>45</v>
      </c>
      <c r="B68" s="300"/>
      <c r="C68" s="297"/>
      <c r="D68" s="135">
        <f>TRUNC(ROUND(SUM(D62:D67),2),2)</f>
        <v>745.11</v>
      </c>
    </row>
    <row r="69" spans="1:4">
      <c r="A69" s="105"/>
      <c r="B69" s="105"/>
      <c r="C69" s="105"/>
      <c r="D69" s="105"/>
    </row>
    <row r="70" spans="1:4">
      <c r="A70" s="308" t="s">
        <v>46</v>
      </c>
      <c r="B70" s="308"/>
      <c r="C70" s="308"/>
      <c r="D70" s="308"/>
    </row>
    <row r="71" spans="1:4">
      <c r="A71" s="119">
        <v>2</v>
      </c>
      <c r="B71" s="296" t="s">
        <v>47</v>
      </c>
      <c r="C71" s="297"/>
      <c r="D71" s="119" t="s">
        <v>17</v>
      </c>
    </row>
    <row r="72" spans="1:4">
      <c r="A72" s="106" t="s">
        <v>28</v>
      </c>
      <c r="B72" s="298" t="str">
        <f>B43</f>
        <v>13º (décimo terceiro) Salário, Férias e Adicional de Férias</v>
      </c>
      <c r="C72" s="299"/>
      <c r="D72" s="93">
        <f>D46</f>
        <v>537.88</v>
      </c>
    </row>
    <row r="73" spans="1:4">
      <c r="A73" s="106" t="s">
        <v>32</v>
      </c>
      <c r="B73" s="298" t="str">
        <f>B49</f>
        <v>GPS, FGTS e outras contribuições</v>
      </c>
      <c r="C73" s="299"/>
      <c r="D73" s="93">
        <f>D58</f>
        <v>1171.54</v>
      </c>
    </row>
    <row r="74" spans="1:4">
      <c r="A74" s="106" t="s">
        <v>43</v>
      </c>
      <c r="B74" s="298" t="str">
        <f>B61</f>
        <v xml:space="preserve">Benefícios Mensais e Diários </v>
      </c>
      <c r="C74" s="299"/>
      <c r="D74" s="93">
        <f>D68</f>
        <v>745.11</v>
      </c>
    </row>
    <row r="75" spans="1:4">
      <c r="A75" s="296" t="s">
        <v>45</v>
      </c>
      <c r="B75" s="300"/>
      <c r="C75" s="297"/>
      <c r="D75" s="135">
        <f>TRUNC(ROUND(SUM(D72:D74),2),2)</f>
        <v>2454.5300000000002</v>
      </c>
    </row>
    <row r="76" spans="1:4">
      <c r="A76" s="105"/>
      <c r="B76" s="141"/>
      <c r="C76" s="141"/>
      <c r="D76" s="142"/>
    </row>
    <row r="77" spans="1:4">
      <c r="A77" s="301" t="s">
        <v>68</v>
      </c>
      <c r="B77" s="301"/>
      <c r="C77" s="301"/>
      <c r="D77" s="301"/>
    </row>
    <row r="78" spans="1:4">
      <c r="A78" s="133">
        <v>3</v>
      </c>
      <c r="B78" s="133" t="s">
        <v>48</v>
      </c>
      <c r="C78" s="133" t="s">
        <v>29</v>
      </c>
      <c r="D78" s="115" t="s">
        <v>30</v>
      </c>
    </row>
    <row r="79" spans="1:4">
      <c r="A79" s="106" t="s">
        <v>2</v>
      </c>
      <c r="B79" s="143" t="s">
        <v>49</v>
      </c>
      <c r="C79" s="129">
        <f>'12h dia-RG6'!C79</f>
        <v>4.1999999999999997E-3</v>
      </c>
      <c r="D79" s="19">
        <f>$D$38*C79</f>
        <v>11.620811999999999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0.92966495999999998</v>
      </c>
    </row>
    <row r="81" spans="1:5">
      <c r="A81" s="106" t="s">
        <v>4</v>
      </c>
      <c r="B81" s="145" t="s">
        <v>51</v>
      </c>
      <c r="C81" s="129">
        <v>3.4799999999999998E-2</v>
      </c>
      <c r="D81" s="19">
        <f t="shared" si="1"/>
        <v>96.286727999999997</v>
      </c>
    </row>
    <row r="82" spans="1:5">
      <c r="A82" s="106" t="s">
        <v>5</v>
      </c>
      <c r="B82" s="123" t="s">
        <v>52</v>
      </c>
      <c r="C82" s="129">
        <v>1.9400000000000001E-2</v>
      </c>
      <c r="D82" s="19">
        <f t="shared" si="1"/>
        <v>53.677084000000001</v>
      </c>
    </row>
    <row r="83" spans="1:5" ht="30">
      <c r="A83" s="106" t="s">
        <v>6</v>
      </c>
      <c r="B83" s="140" t="s">
        <v>101</v>
      </c>
      <c r="C83" s="129">
        <f>C82*C58</f>
        <v>6.8773000000000011E-3</v>
      </c>
      <c r="D83" s="19">
        <f t="shared" si="1"/>
        <v>19.028526278000005</v>
      </c>
    </row>
    <row r="84" spans="1:5">
      <c r="A84" s="106" t="s">
        <v>24</v>
      </c>
      <c r="B84" s="146" t="s">
        <v>73</v>
      </c>
      <c r="C84" s="129">
        <v>8.0000000000000002E-3</v>
      </c>
      <c r="D84" s="19">
        <f t="shared" si="1"/>
        <v>22.134880000000003</v>
      </c>
    </row>
    <row r="85" spans="1:5">
      <c r="A85" s="291" t="s">
        <v>42</v>
      </c>
      <c r="B85" s="292"/>
      <c r="C85" s="86">
        <f>SUM(C79:C84)</f>
        <v>7.3613299999999993E-2</v>
      </c>
      <c r="D85" s="162">
        <f>TRUNC(ROUND(SUM(D79:D84),2),2)</f>
        <v>203.68</v>
      </c>
    </row>
    <row r="87" spans="1:5">
      <c r="A87" s="295" t="s">
        <v>123</v>
      </c>
      <c r="B87" s="295"/>
      <c r="C87" s="295"/>
      <c r="D87" s="295"/>
    </row>
    <row r="88" spans="1:5">
      <c r="A88" s="136"/>
      <c r="B88" s="136"/>
      <c r="C88" s="136"/>
      <c r="D88" s="136"/>
    </row>
    <row r="89" spans="1:5">
      <c r="A89" s="295" t="s">
        <v>53</v>
      </c>
      <c r="B89" s="295"/>
      <c r="C89" s="295"/>
      <c r="D89" s="295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9.2999999999999992E-3</v>
      </c>
      <c r="D91" s="19">
        <f>($D$38+D46)*C91</f>
        <v>30.734082000000001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($D$38+$D$46)*C92</f>
        <v>9.2532720000000008</v>
      </c>
    </row>
    <row r="93" spans="1:5">
      <c r="A93" s="106" t="s">
        <v>4</v>
      </c>
      <c r="B93" s="148" t="s">
        <v>96</v>
      </c>
      <c r="C93" s="129">
        <f>'12h dia-RG6'!C93</f>
        <v>2.0000000000000001E-4</v>
      </c>
      <c r="D93" s="19">
        <f>($D$38+$D$46)*C93</f>
        <v>0.66094800000000009</v>
      </c>
    </row>
    <row r="94" spans="1:5">
      <c r="A94" s="106" t="s">
        <v>5</v>
      </c>
      <c r="B94" s="149" t="s">
        <v>100</v>
      </c>
      <c r="C94" s="129">
        <v>3.3E-3</v>
      </c>
      <c r="D94" s="19">
        <f>($D$38+$D$46)*C94</f>
        <v>10.905642</v>
      </c>
    </row>
    <row r="95" spans="1:5">
      <c r="A95" s="106" t="s">
        <v>6</v>
      </c>
      <c r="B95" s="98" t="s">
        <v>97</v>
      </c>
      <c r="C95" s="129">
        <v>6.9999999999999999E-4</v>
      </c>
      <c r="D95" s="19">
        <f>($D$38+$D$46)*C95</f>
        <v>2.3133180000000002</v>
      </c>
    </row>
    <row r="96" spans="1:5">
      <c r="A96" s="106" t="s">
        <v>24</v>
      </c>
      <c r="B96" s="146" t="s">
        <v>220</v>
      </c>
      <c r="C96" s="129">
        <v>1.38E-2</v>
      </c>
      <c r="D96" s="19">
        <f t="shared" ref="D96" si="2">$D$38*C96</f>
        <v>38.182668</v>
      </c>
    </row>
    <row r="97" spans="1:5">
      <c r="A97" s="291" t="s">
        <v>0</v>
      </c>
      <c r="B97" s="292"/>
      <c r="C97" s="86">
        <f>SUM(C91:C96)</f>
        <v>3.0099999999999998E-2</v>
      </c>
      <c r="D97" s="135">
        <f>TRUNC(ROUND(SUM(D91:D96),2),2)</f>
        <v>92.05</v>
      </c>
    </row>
    <row r="99" spans="1:5">
      <c r="A99" s="295" t="s">
        <v>74</v>
      </c>
      <c r="B99" s="295"/>
      <c r="C99" s="295"/>
      <c r="D99" s="295"/>
    </row>
    <row r="100" spans="1:5">
      <c r="A100" s="119" t="s">
        <v>55</v>
      </c>
      <c r="B100" s="296" t="s">
        <v>75</v>
      </c>
      <c r="C100" s="297"/>
      <c r="D100" s="119" t="s">
        <v>17</v>
      </c>
    </row>
    <row r="101" spans="1:5">
      <c r="A101" s="106" t="s">
        <v>2</v>
      </c>
      <c r="B101" s="298" t="s">
        <v>98</v>
      </c>
      <c r="C101" s="299"/>
      <c r="D101" s="150">
        <f>TRUNC(ROUND((((D38+D75+D85)/220)*15),2),2)*0</f>
        <v>0</v>
      </c>
    </row>
    <row r="102" spans="1:5">
      <c r="A102" s="296" t="s">
        <v>45</v>
      </c>
      <c r="B102" s="300"/>
      <c r="C102" s="297"/>
      <c r="D102" s="135">
        <f>TRUNC(ROUND(SUM(D101),2),2)</f>
        <v>0</v>
      </c>
    </row>
    <row r="103" spans="1:5">
      <c r="A103" s="136"/>
      <c r="B103" s="136"/>
      <c r="C103" s="151"/>
      <c r="D103" s="152"/>
    </row>
    <row r="104" spans="1:5">
      <c r="A104" s="301" t="s">
        <v>56</v>
      </c>
      <c r="B104" s="301"/>
      <c r="C104" s="301"/>
      <c r="D104" s="301"/>
    </row>
    <row r="105" spans="1:5">
      <c r="A105" s="133">
        <v>4</v>
      </c>
      <c r="B105" s="291" t="s">
        <v>76</v>
      </c>
      <c r="C105" s="292"/>
      <c r="D105" s="133" t="s">
        <v>57</v>
      </c>
    </row>
    <row r="106" spans="1:5">
      <c r="A106" s="106" t="s">
        <v>54</v>
      </c>
      <c r="B106" s="293" t="s">
        <v>124</v>
      </c>
      <c r="C106" s="294"/>
      <c r="D106" s="92">
        <f>D97</f>
        <v>92.05</v>
      </c>
    </row>
    <row r="107" spans="1:5">
      <c r="A107" s="106" t="s">
        <v>55</v>
      </c>
      <c r="B107" s="293" t="s">
        <v>125</v>
      </c>
      <c r="C107" s="294"/>
      <c r="D107" s="150">
        <f>D102</f>
        <v>0</v>
      </c>
      <c r="E107" s="84"/>
    </row>
    <row r="108" spans="1:5">
      <c r="A108" s="291" t="s">
        <v>0</v>
      </c>
      <c r="B108" s="230"/>
      <c r="C108" s="292"/>
      <c r="D108" s="135">
        <f>TRUNC(ROUND(SUM(D106:D107),2),2)</f>
        <v>92.05</v>
      </c>
      <c r="E108" s="126"/>
    </row>
    <row r="109" spans="1:5">
      <c r="A109" s="114"/>
      <c r="B109" s="110"/>
      <c r="C109" s="137"/>
      <c r="D109" s="153"/>
    </row>
    <row r="110" spans="1:5">
      <c r="A110" s="295" t="s">
        <v>126</v>
      </c>
      <c r="B110" s="295"/>
      <c r="C110" s="295"/>
      <c r="D110" s="295"/>
    </row>
    <row r="111" spans="1:5">
      <c r="A111" s="119">
        <v>5</v>
      </c>
      <c r="B111" s="302" t="s">
        <v>58</v>
      </c>
      <c r="C111" s="303"/>
      <c r="D111" s="119" t="s">
        <v>17</v>
      </c>
    </row>
    <row r="112" spans="1:5">
      <c r="A112" s="106" t="s">
        <v>2</v>
      </c>
      <c r="B112" s="298" t="s">
        <v>59</v>
      </c>
      <c r="C112" s="299"/>
      <c r="D112" s="154">
        <f>UNIFORME!E18</f>
        <v>7.083333333333333</v>
      </c>
    </row>
    <row r="113" spans="1:4">
      <c r="A113" s="106" t="s">
        <v>3</v>
      </c>
      <c r="B113" s="298" t="s">
        <v>77</v>
      </c>
      <c r="C113" s="299"/>
      <c r="D113" s="154">
        <v>0</v>
      </c>
    </row>
    <row r="114" spans="1:4">
      <c r="A114" s="106" t="s">
        <v>4</v>
      </c>
      <c r="B114" s="298" t="s">
        <v>78</v>
      </c>
      <c r="C114" s="299"/>
      <c r="D114" s="154">
        <f>EQUIPAMENTO!E17</f>
        <v>13.810704607046072</v>
      </c>
    </row>
    <row r="115" spans="1:4">
      <c r="A115" s="106" t="s">
        <v>5</v>
      </c>
      <c r="B115" s="304" t="s">
        <v>26</v>
      </c>
      <c r="C115" s="305"/>
      <c r="D115" s="154">
        <v>0</v>
      </c>
    </row>
    <row r="116" spans="1:4">
      <c r="A116" s="296" t="s">
        <v>45</v>
      </c>
      <c r="B116" s="300"/>
      <c r="C116" s="297"/>
      <c r="D116" s="135">
        <f>TRUNC(ROUND(SUM(D112:D115),2),2)</f>
        <v>20.89</v>
      </c>
    </row>
    <row r="117" spans="1:4">
      <c r="A117" s="114"/>
      <c r="B117" s="110"/>
      <c r="C117" s="137"/>
      <c r="D117" s="153"/>
    </row>
    <row r="118" spans="1:4">
      <c r="A118" s="295" t="s">
        <v>127</v>
      </c>
      <c r="B118" s="295"/>
      <c r="C118" s="295"/>
      <c r="D118" s="295"/>
    </row>
    <row r="119" spans="1:4">
      <c r="A119" s="119">
        <v>6</v>
      </c>
      <c r="B119" s="155" t="s">
        <v>60</v>
      </c>
      <c r="C119" s="119" t="s">
        <v>29</v>
      </c>
      <c r="D119" s="119" t="s">
        <v>57</v>
      </c>
    </row>
    <row r="120" spans="1:4">
      <c r="A120" s="106" t="s">
        <v>2</v>
      </c>
      <c r="B120" s="156" t="s">
        <v>61</v>
      </c>
      <c r="C120" s="129">
        <v>0.01</v>
      </c>
      <c r="D120" s="157">
        <f>TRUNC(ROUND($D$135*C120,2),2)</f>
        <v>55.38</v>
      </c>
    </row>
    <row r="121" spans="1:4">
      <c r="A121" s="106" t="s">
        <v>3</v>
      </c>
      <c r="B121" s="120" t="s">
        <v>62</v>
      </c>
      <c r="C121" s="129">
        <v>2.2895675369721855E-2</v>
      </c>
      <c r="D121" s="157">
        <f>TRUNC(ROUND(($D$135+D120)*C121,2),2)</f>
        <v>128.06</v>
      </c>
    </row>
    <row r="122" spans="1:4">
      <c r="A122" s="106" t="s">
        <v>4</v>
      </c>
      <c r="B122" s="120" t="s">
        <v>63</v>
      </c>
      <c r="C122" s="90">
        <f>SUM(C123:C125)</f>
        <v>7.6499999999999999E-2</v>
      </c>
      <c r="D122" s="158"/>
    </row>
    <row r="123" spans="1:4">
      <c r="A123" s="106" t="s">
        <v>131</v>
      </c>
      <c r="B123" s="100" t="s">
        <v>128</v>
      </c>
      <c r="C123" s="129">
        <f>'12h dia-RG6'!C123</f>
        <v>6.4999999999999997E-3</v>
      </c>
      <c r="D123" s="93">
        <f>TRUNC(ROUND(($D$135+$D$120+$D$121)/(100%-$C$122)*C123,2),2)</f>
        <v>40.270000000000003</v>
      </c>
    </row>
    <row r="124" spans="1:4">
      <c r="A124" s="106" t="s">
        <v>132</v>
      </c>
      <c r="B124" s="100" t="s">
        <v>129</v>
      </c>
      <c r="C124" s="129">
        <f>'12h dia-RG6'!C124</f>
        <v>0.03</v>
      </c>
      <c r="D124" s="93">
        <f>TRUNC(ROUND(($D$135+$D$120+$D$121)/(100%-$C$122)*C124,2),2)</f>
        <v>185.86</v>
      </c>
    </row>
    <row r="125" spans="1:4">
      <c r="A125" s="106" t="s">
        <v>133</v>
      </c>
      <c r="B125" s="100" t="s">
        <v>130</v>
      </c>
      <c r="C125" s="129">
        <v>0.04</v>
      </c>
      <c r="D125" s="93">
        <f>TRUNC(ROUND(($D$135+$D$120+$D$121)/(100%-$C$122)*C125,2),2)</f>
        <v>247.82</v>
      </c>
    </row>
    <row r="126" spans="1:4">
      <c r="A126" s="229" t="s">
        <v>0</v>
      </c>
      <c r="B126" s="230"/>
      <c r="C126" s="312"/>
      <c r="D126" s="135">
        <f>TRUNC(ROUND(SUM(D120:D125),2),2)</f>
        <v>657.39</v>
      </c>
    </row>
    <row r="128" spans="1:4">
      <c r="A128" s="295" t="s">
        <v>64</v>
      </c>
      <c r="B128" s="295"/>
      <c r="C128" s="295"/>
      <c r="D128" s="295"/>
    </row>
    <row r="129" spans="1:4">
      <c r="A129" s="120"/>
      <c r="B129" s="306" t="s">
        <v>65</v>
      </c>
      <c r="C129" s="306"/>
      <c r="D129" s="119" t="s">
        <v>57</v>
      </c>
    </row>
    <row r="130" spans="1:4">
      <c r="A130" s="159" t="s">
        <v>2</v>
      </c>
      <c r="B130" s="307" t="s">
        <v>66</v>
      </c>
      <c r="C130" s="307"/>
      <c r="D130" s="150">
        <f>$D$38</f>
        <v>2766.86</v>
      </c>
    </row>
    <row r="131" spans="1:4">
      <c r="A131" s="159" t="s">
        <v>3</v>
      </c>
      <c r="B131" s="307" t="s">
        <v>67</v>
      </c>
      <c r="C131" s="307"/>
      <c r="D131" s="150">
        <f>$D$75</f>
        <v>2454.5300000000002</v>
      </c>
    </row>
    <row r="132" spans="1:4">
      <c r="A132" s="159" t="s">
        <v>4</v>
      </c>
      <c r="B132" s="307" t="s">
        <v>68</v>
      </c>
      <c r="C132" s="307"/>
      <c r="D132" s="150">
        <f>$D$85</f>
        <v>203.68</v>
      </c>
    </row>
    <row r="133" spans="1:4">
      <c r="A133" s="159" t="s">
        <v>5</v>
      </c>
      <c r="B133" s="307" t="s">
        <v>69</v>
      </c>
      <c r="C133" s="307"/>
      <c r="D133" s="150">
        <f>$D$108</f>
        <v>92.05</v>
      </c>
    </row>
    <row r="134" spans="1:4">
      <c r="A134" s="159" t="s">
        <v>70</v>
      </c>
      <c r="B134" s="298" t="s">
        <v>71</v>
      </c>
      <c r="C134" s="299"/>
      <c r="D134" s="150">
        <f>$D$116</f>
        <v>20.89</v>
      </c>
    </row>
    <row r="135" spans="1:4">
      <c r="A135" s="296" t="s">
        <v>72</v>
      </c>
      <c r="B135" s="300"/>
      <c r="C135" s="297"/>
      <c r="D135" s="163">
        <f>TRUNC(ROUND(SUM(D130:D134),2),2)</f>
        <v>5538.01</v>
      </c>
    </row>
    <row r="136" spans="1:4">
      <c r="A136" s="106" t="s">
        <v>24</v>
      </c>
      <c r="B136" s="298" t="s">
        <v>99</v>
      </c>
      <c r="C136" s="299"/>
      <c r="D136" s="150">
        <f>$D$126</f>
        <v>657.39</v>
      </c>
    </row>
    <row r="137" spans="1:4">
      <c r="A137" s="296" t="s">
        <v>134</v>
      </c>
      <c r="B137" s="300"/>
      <c r="C137" s="297"/>
      <c r="D137" s="164">
        <f>TRUNC(ROUND(D135+D136,2),2)</f>
        <v>6195.4</v>
      </c>
    </row>
    <row r="138" spans="1:4">
      <c r="A138" s="296" t="s">
        <v>157</v>
      </c>
      <c r="B138" s="300"/>
      <c r="C138" s="297"/>
      <c r="D138" s="164">
        <f>D137*2</f>
        <v>12390.8</v>
      </c>
    </row>
    <row r="139" spans="1:4">
      <c r="A139" s="110"/>
      <c r="B139" s="110"/>
      <c r="C139" s="110"/>
      <c r="D139" s="110"/>
    </row>
  </sheetData>
  <mergeCells count="59">
    <mergeCell ref="B134:C134"/>
    <mergeCell ref="A135:C135"/>
    <mergeCell ref="B136:C136"/>
    <mergeCell ref="A137:C137"/>
    <mergeCell ref="A138:C138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14:C14"/>
    <mergeCell ref="A1:D1"/>
    <mergeCell ref="A2:C2"/>
    <mergeCell ref="C4:D4"/>
    <mergeCell ref="C5:D5"/>
    <mergeCell ref="A8:C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1" fitToHeight="4" orientation="portrait" r:id="rId1"/>
  <rowBreaks count="2" manualBreakCount="2">
    <brk id="41" max="4" man="1"/>
    <brk id="87" max="4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7B3EF-775A-41FD-BCAE-E2B5B93FC4E5}">
  <sheetPr>
    <tabColor theme="2" tint="-0.249977111117893"/>
  </sheetPr>
  <dimension ref="A1:F139"/>
  <sheetViews>
    <sheetView showGridLines="0" tabSelected="1" topLeftCell="A113" zoomScaleNormal="100" zoomScaleSheetLayoutView="70" workbookViewId="0">
      <selection activeCell="H18" sqref="H18:H20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22.5703125" style="98" customWidth="1"/>
    <col min="4" max="4" width="15.5703125" style="98" bestFit="1" customWidth="1"/>
    <col min="5" max="5" width="9.140625" style="98"/>
    <col min="6" max="6" width="21.140625" style="98" customWidth="1"/>
    <col min="7" max="16384" width="9.140625" style="98"/>
  </cols>
  <sheetData>
    <row r="1" spans="1:4">
      <c r="A1" s="308"/>
      <c r="B1" s="308"/>
      <c r="C1" s="308"/>
      <c r="D1" s="308"/>
    </row>
    <row r="2" spans="1:4">
      <c r="A2" s="308" t="s">
        <v>102</v>
      </c>
      <c r="B2" s="308"/>
      <c r="C2" s="308"/>
      <c r="D2" s="99"/>
    </row>
    <row r="4" spans="1:4">
      <c r="A4" s="100" t="s">
        <v>103</v>
      </c>
      <c r="B4" s="100"/>
      <c r="C4" s="309"/>
      <c r="D4" s="309"/>
    </row>
    <row r="5" spans="1:4">
      <c r="A5" s="100" t="s">
        <v>104</v>
      </c>
      <c r="B5" s="102" t="s">
        <v>208</v>
      </c>
      <c r="C5" s="310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1" t="s">
        <v>1</v>
      </c>
      <c r="B8" s="301"/>
      <c r="C8" s="301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>
      <c r="A10" s="106" t="s">
        <v>3</v>
      </c>
      <c r="B10" s="107" t="s">
        <v>106</v>
      </c>
      <c r="C10" s="111" t="s">
        <v>144</v>
      </c>
      <c r="D10" s="101"/>
    </row>
    <row r="11" spans="1:4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v>12</v>
      </c>
      <c r="D12" s="101"/>
    </row>
    <row r="13" spans="1:4">
      <c r="A13" s="97"/>
      <c r="B13" s="104"/>
      <c r="C13" s="97"/>
    </row>
    <row r="14" spans="1:4">
      <c r="A14" s="301" t="s">
        <v>7</v>
      </c>
      <c r="B14" s="301"/>
      <c r="C14" s="301"/>
      <c r="D14" s="110"/>
    </row>
    <row r="15" spans="1:4" ht="45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">
        <v>136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308" t="s">
        <v>110</v>
      </c>
      <c r="B18" s="308"/>
      <c r="C18" s="308"/>
      <c r="D18" s="99"/>
    </row>
    <row r="19" spans="1:4">
      <c r="A19" s="97"/>
      <c r="B19" s="97"/>
      <c r="C19" s="97"/>
      <c r="D19" s="97"/>
    </row>
    <row r="20" spans="1:4">
      <c r="A20" s="295" t="s">
        <v>111</v>
      </c>
      <c r="B20" s="295"/>
      <c r="C20" s="295"/>
      <c r="D20" s="110"/>
    </row>
    <row r="21" spans="1:4">
      <c r="A21" s="311" t="s">
        <v>10</v>
      </c>
      <c r="B21" s="311"/>
      <c r="C21" s="311"/>
      <c r="D21" s="110"/>
    </row>
    <row r="22" spans="1:4">
      <c r="A22" s="229" t="s">
        <v>11</v>
      </c>
      <c r="B22" s="230"/>
      <c r="C22" s="312"/>
      <c r="D22" s="110"/>
    </row>
    <row r="23" spans="1:4" ht="30">
      <c r="A23" s="111">
        <v>1</v>
      </c>
      <c r="B23" s="100" t="s">
        <v>135</v>
      </c>
      <c r="C23" s="111" t="s">
        <v>145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5" t="s">
        <v>120</v>
      </c>
      <c r="B29" s="295"/>
      <c r="C29" s="295"/>
      <c r="D29" s="295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22</v>
      </c>
      <c r="C34" s="123"/>
      <c r="D34" s="96">
        <f>((D31+D32)*58.33%*20%)*0</f>
        <v>0</v>
      </c>
    </row>
    <row r="35" spans="1:4">
      <c r="A35" s="106" t="s">
        <v>6</v>
      </c>
      <c r="B35" s="120" t="s">
        <v>23</v>
      </c>
      <c r="C35" s="123"/>
      <c r="D35" s="96">
        <f>((D31+D32)*8.33%*1.2)*0</f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20" t="s">
        <v>26</v>
      </c>
      <c r="C37" s="123"/>
      <c r="D37" s="96">
        <v>0</v>
      </c>
    </row>
    <row r="38" spans="1:4">
      <c r="A38" s="313" t="s">
        <v>27</v>
      </c>
      <c r="B38" s="300"/>
      <c r="C38" s="314"/>
      <c r="D38" s="125">
        <f>TRUNC(ROUND(SUM(D31:D37),2),2)</f>
        <v>2494.71</v>
      </c>
    </row>
    <row r="39" spans="1:4" s="113" customFormat="1" ht="13.5">
      <c r="A39" s="112"/>
      <c r="B39" s="112"/>
      <c r="C39" s="112"/>
      <c r="D39" s="112"/>
    </row>
    <row r="40" spans="1:4">
      <c r="A40" s="308" t="s">
        <v>143</v>
      </c>
      <c r="B40" s="308"/>
      <c r="C40" s="308"/>
      <c r="D40" s="308"/>
    </row>
    <row r="41" spans="1:4">
      <c r="A41" s="114"/>
      <c r="B41" s="114"/>
      <c r="C41" s="114"/>
      <c r="D41" s="114"/>
    </row>
    <row r="42" spans="1:4">
      <c r="A42" s="295" t="s">
        <v>116</v>
      </c>
      <c r="B42" s="295"/>
      <c r="C42" s="295"/>
      <c r="D42" s="295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v>8.3299999999999999E-2</v>
      </c>
      <c r="D44" s="91">
        <f>TRUNC(ROUND($D$38*C44,2),2)</f>
        <v>207.81</v>
      </c>
    </row>
    <row r="45" spans="1:4">
      <c r="A45" s="111" t="s">
        <v>3</v>
      </c>
      <c r="B45" s="130" t="s">
        <v>31</v>
      </c>
      <c r="C45" s="175">
        <v>0.1111</v>
      </c>
      <c r="D45" s="91">
        <f>TRUNC(ROUND($D$38*C45,2),2)</f>
        <v>277.16000000000003</v>
      </c>
    </row>
    <row r="46" spans="1:4">
      <c r="A46" s="232" t="s">
        <v>0</v>
      </c>
      <c r="B46" s="232"/>
      <c r="C46" s="131">
        <f>SUM(C44:C45)</f>
        <v>0.19440000000000002</v>
      </c>
      <c r="D46" s="132">
        <f>TRUNC(ROUND(SUM(D44:D45),2),2)</f>
        <v>484.97</v>
      </c>
    </row>
    <row r="47" spans="1:4" ht="16.5" customHeight="1">
      <c r="A47" s="105"/>
      <c r="B47" s="105"/>
      <c r="C47" s="105"/>
      <c r="D47" s="105"/>
    </row>
    <row r="48" spans="1:4" ht="23.25" customHeight="1">
      <c r="A48" s="308" t="s">
        <v>121</v>
      </c>
      <c r="B48" s="308"/>
      <c r="C48" s="308"/>
      <c r="D48" s="308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88">
        <v>0.2</v>
      </c>
      <c r="D50" s="134">
        <f>TRUNC(ROUND(($D$38+$D$46)*C50,2),2)</f>
        <v>595.94000000000005</v>
      </c>
    </row>
    <row r="51" spans="1:4">
      <c r="A51" s="106" t="s">
        <v>3</v>
      </c>
      <c r="B51" s="123" t="s">
        <v>35</v>
      </c>
      <c r="C51" s="88">
        <v>2.5000000000000001E-2</v>
      </c>
      <c r="D51" s="134">
        <f>TRUNC(ROUND(($D$38+$D$46)*C51,2),2)</f>
        <v>74.489999999999995</v>
      </c>
    </row>
    <row r="52" spans="1:4">
      <c r="A52" s="106" t="s">
        <v>4</v>
      </c>
      <c r="B52" s="120" t="s">
        <v>80</v>
      </c>
      <c r="C52" s="88">
        <v>1.6500000000000001E-2</v>
      </c>
      <c r="D52" s="134">
        <f t="shared" ref="D52:D57" si="0">TRUNC(ROUND(($D$38+$D$46)*C52,2),2)</f>
        <v>49.16</v>
      </c>
    </row>
    <row r="53" spans="1:4">
      <c r="A53" s="106" t="s">
        <v>5</v>
      </c>
      <c r="B53" s="123" t="s">
        <v>36</v>
      </c>
      <c r="C53" s="88">
        <v>1.4999999999999999E-2</v>
      </c>
      <c r="D53" s="134">
        <f t="shared" si="0"/>
        <v>44.7</v>
      </c>
    </row>
    <row r="54" spans="1:4">
      <c r="A54" s="106" t="s">
        <v>6</v>
      </c>
      <c r="B54" s="123" t="s">
        <v>37</v>
      </c>
      <c r="C54" s="88">
        <v>0.01</v>
      </c>
      <c r="D54" s="134">
        <f t="shared" si="0"/>
        <v>29.8</v>
      </c>
    </row>
    <row r="55" spans="1:4">
      <c r="A55" s="106" t="s">
        <v>24</v>
      </c>
      <c r="B55" s="123" t="s">
        <v>38</v>
      </c>
      <c r="C55" s="88">
        <v>6.0000000000000001E-3</v>
      </c>
      <c r="D55" s="134">
        <f t="shared" si="0"/>
        <v>17.88</v>
      </c>
    </row>
    <row r="56" spans="1:4">
      <c r="A56" s="106" t="s">
        <v>25</v>
      </c>
      <c r="B56" s="123" t="s">
        <v>39</v>
      </c>
      <c r="C56" s="88">
        <v>2E-3</v>
      </c>
      <c r="D56" s="134">
        <f t="shared" si="0"/>
        <v>5.96</v>
      </c>
    </row>
    <row r="57" spans="1:4">
      <c r="A57" s="106" t="s">
        <v>40</v>
      </c>
      <c r="B57" s="123" t="s">
        <v>41</v>
      </c>
      <c r="C57" s="88">
        <v>0.08</v>
      </c>
      <c r="D57" s="134">
        <f t="shared" si="0"/>
        <v>238.37</v>
      </c>
    </row>
    <row r="58" spans="1:4">
      <c r="A58" s="291" t="s">
        <v>42</v>
      </c>
      <c r="B58" s="292"/>
      <c r="C58" s="86">
        <f>SUM(C50:C57)</f>
        <v>0.35450000000000004</v>
      </c>
      <c r="D58" s="135">
        <f>TRUNC(ROUND(SUM(D50:D57),2),2)</f>
        <v>1056.3</v>
      </c>
    </row>
    <row r="59" spans="1:4">
      <c r="A59" s="136"/>
      <c r="B59" s="136"/>
      <c r="C59" s="137"/>
      <c r="D59" s="138"/>
    </row>
    <row r="60" spans="1:4">
      <c r="A60" s="295" t="s">
        <v>122</v>
      </c>
      <c r="B60" s="295"/>
      <c r="C60" s="295"/>
      <c r="D60" s="295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222</v>
      </c>
      <c r="C62" s="92">
        <v>0</v>
      </c>
      <c r="D62" s="93">
        <f>(C62*2*15)-(6%*D31)*0</f>
        <v>0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6" t="s">
        <v>45</v>
      </c>
      <c r="B68" s="300"/>
      <c r="C68" s="297"/>
      <c r="D68" s="135">
        <f>TRUNC(ROUND(SUM(D62:D67),2),2)</f>
        <v>731.25</v>
      </c>
    </row>
    <row r="69" spans="1:4">
      <c r="A69" s="105"/>
      <c r="B69" s="105"/>
      <c r="C69" s="105"/>
      <c r="D69" s="105"/>
    </row>
    <row r="70" spans="1:4">
      <c r="A70" s="308" t="s">
        <v>46</v>
      </c>
      <c r="B70" s="308"/>
      <c r="C70" s="308"/>
      <c r="D70" s="308"/>
    </row>
    <row r="71" spans="1:4">
      <c r="A71" s="119">
        <v>2</v>
      </c>
      <c r="B71" s="296" t="s">
        <v>47</v>
      </c>
      <c r="C71" s="297"/>
      <c r="D71" s="119" t="s">
        <v>17</v>
      </c>
    </row>
    <row r="72" spans="1:4">
      <c r="A72" s="106" t="s">
        <v>28</v>
      </c>
      <c r="B72" s="298" t="str">
        <f>B43</f>
        <v>13º (décimo terceiro) Salário, Férias e Adicional de Férias</v>
      </c>
      <c r="C72" s="299"/>
      <c r="D72" s="93">
        <f>D46</f>
        <v>484.97</v>
      </c>
    </row>
    <row r="73" spans="1:4">
      <c r="A73" s="106" t="s">
        <v>32</v>
      </c>
      <c r="B73" s="298" t="str">
        <f>B49</f>
        <v>GPS, FGTS e outras contribuições</v>
      </c>
      <c r="C73" s="299"/>
      <c r="D73" s="93">
        <f>D58</f>
        <v>1056.3</v>
      </c>
    </row>
    <row r="74" spans="1:4">
      <c r="A74" s="106" t="s">
        <v>43</v>
      </c>
      <c r="B74" s="298" t="str">
        <f>B61</f>
        <v xml:space="preserve">Benefícios Mensais e Diários </v>
      </c>
      <c r="C74" s="299"/>
      <c r="D74" s="93">
        <f>D68</f>
        <v>731.25</v>
      </c>
    </row>
    <row r="75" spans="1:4">
      <c r="A75" s="296" t="s">
        <v>45</v>
      </c>
      <c r="B75" s="300"/>
      <c r="C75" s="297"/>
      <c r="D75" s="135">
        <f>TRUNC(ROUND(SUM(D72:D74),2),2)</f>
        <v>2272.52</v>
      </c>
    </row>
    <row r="76" spans="1:4">
      <c r="A76" s="105"/>
      <c r="B76" s="141"/>
      <c r="C76" s="141"/>
      <c r="D76" s="142"/>
    </row>
    <row r="77" spans="1:4">
      <c r="A77" s="301" t="s">
        <v>68</v>
      </c>
      <c r="B77" s="301"/>
      <c r="C77" s="301"/>
      <c r="D77" s="301"/>
    </row>
    <row r="78" spans="1:4">
      <c r="A78" s="133">
        <v>3</v>
      </c>
      <c r="B78" s="133" t="s">
        <v>48</v>
      </c>
      <c r="C78" s="133" t="s">
        <v>29</v>
      </c>
      <c r="D78" s="133" t="s">
        <v>30</v>
      </c>
    </row>
    <row r="79" spans="1:4">
      <c r="A79" s="106" t="s">
        <v>2</v>
      </c>
      <c r="B79" s="143" t="s">
        <v>49</v>
      </c>
      <c r="C79" s="85">
        <v>4.1999999999999997E-3</v>
      </c>
      <c r="D79" s="19">
        <f>$D$38*C79</f>
        <v>10.477781999999999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>$D$38*C80</f>
        <v>0.83822255999999995</v>
      </c>
    </row>
    <row r="81" spans="1:5" ht="30">
      <c r="A81" s="106" t="s">
        <v>4</v>
      </c>
      <c r="B81" s="145" t="s">
        <v>163</v>
      </c>
      <c r="C81" s="85">
        <v>3.4799999999999998E-2</v>
      </c>
      <c r="D81" s="19">
        <f t="shared" ref="D81:D84" si="1">$D$38*C81</f>
        <v>86.815907999999993</v>
      </c>
    </row>
    <row r="82" spans="1:5">
      <c r="A82" s="106" t="s">
        <v>5</v>
      </c>
      <c r="B82" s="123" t="s">
        <v>52</v>
      </c>
      <c r="C82" s="85">
        <v>1.9400000000000001E-2</v>
      </c>
      <c r="D82" s="19">
        <f t="shared" si="1"/>
        <v>48.397373999999999</v>
      </c>
    </row>
    <row r="83" spans="1:5" ht="30">
      <c r="A83" s="106" t="s">
        <v>6</v>
      </c>
      <c r="B83" s="140" t="s">
        <v>101</v>
      </c>
      <c r="C83" s="85">
        <f>C82*C58</f>
        <v>6.8773000000000011E-3</v>
      </c>
      <c r="D83" s="19">
        <f t="shared" si="1"/>
        <v>17.156869083000004</v>
      </c>
    </row>
    <row r="84" spans="1:5">
      <c r="A84" s="106" t="s">
        <v>24</v>
      </c>
      <c r="B84" s="146" t="s">
        <v>73</v>
      </c>
      <c r="C84" s="85">
        <v>8.0000000000000002E-3</v>
      </c>
      <c r="D84" s="19">
        <f t="shared" si="1"/>
        <v>19.95768</v>
      </c>
    </row>
    <row r="85" spans="1:5">
      <c r="A85" s="291" t="s">
        <v>42</v>
      </c>
      <c r="B85" s="292"/>
      <c r="C85" s="86">
        <f>SUM(C79:C84)</f>
        <v>7.3613299999999993E-2</v>
      </c>
      <c r="D85" s="135">
        <f>TRUNC(ROUND(SUM(D79:D84),2),2)</f>
        <v>183.64</v>
      </c>
    </row>
    <row r="87" spans="1:5">
      <c r="A87" s="295" t="s">
        <v>123</v>
      </c>
      <c r="B87" s="295"/>
      <c r="C87" s="295"/>
      <c r="D87" s="295"/>
    </row>
    <row r="88" spans="1:5">
      <c r="A88" s="136"/>
      <c r="B88" s="136"/>
      <c r="C88" s="136"/>
      <c r="D88" s="136"/>
    </row>
    <row r="89" spans="1:5">
      <c r="A89" s="295" t="s">
        <v>53</v>
      </c>
      <c r="B89" s="295"/>
      <c r="C89" s="295"/>
      <c r="D89" s="295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9.2583000000000006E-3</v>
      </c>
      <c r="D91" s="19">
        <f>($D$38+D46)*C91</f>
        <v>27.586771344000006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($D$38+$D$46)*C92</f>
        <v>8.3431040000000003</v>
      </c>
    </row>
    <row r="93" spans="1:5">
      <c r="A93" s="106" t="s">
        <v>4</v>
      </c>
      <c r="B93" s="148" t="s">
        <v>96</v>
      </c>
      <c r="C93" s="87">
        <v>2.0000000000000001E-4</v>
      </c>
      <c r="D93" s="19">
        <f>($D$38+$D$46)*C93</f>
        <v>0.59593600000000013</v>
      </c>
    </row>
    <row r="94" spans="1:5">
      <c r="A94" s="106" t="s">
        <v>5</v>
      </c>
      <c r="B94" s="149" t="s">
        <v>100</v>
      </c>
      <c r="C94" s="87">
        <v>3.3E-3</v>
      </c>
      <c r="D94" s="19">
        <f>($D$38+$D$46)*C94</f>
        <v>9.8329440000000012</v>
      </c>
    </row>
    <row r="95" spans="1:5">
      <c r="A95" s="106" t="s">
        <v>6</v>
      </c>
      <c r="B95" s="98" t="s">
        <v>97</v>
      </c>
      <c r="C95" s="87">
        <v>6.9999999999999999E-4</v>
      </c>
      <c r="D95" s="19">
        <f>($D$38+$D$46)*C95</f>
        <v>2.0857760000000001</v>
      </c>
    </row>
    <row r="96" spans="1:5">
      <c r="A96" s="106" t="s">
        <v>24</v>
      </c>
      <c r="B96" s="146" t="s">
        <v>220</v>
      </c>
      <c r="C96" s="88">
        <v>1.38E-2</v>
      </c>
      <c r="D96" s="19">
        <f t="shared" ref="D96" si="2">$D$38*C96</f>
        <v>34.426997999999998</v>
      </c>
    </row>
    <row r="97" spans="1:4">
      <c r="A97" s="291" t="s">
        <v>0</v>
      </c>
      <c r="B97" s="292"/>
      <c r="C97" s="86">
        <f>SUM(C91:C96)</f>
        <v>3.00583E-2</v>
      </c>
      <c r="D97" s="135">
        <f>TRUNC(ROUND(SUM(D91:D96),2),2)</f>
        <v>82.87</v>
      </c>
    </row>
    <row r="99" spans="1:4">
      <c r="A99" s="295" t="s">
        <v>74</v>
      </c>
      <c r="B99" s="295"/>
      <c r="C99" s="295"/>
      <c r="D99" s="295"/>
    </row>
    <row r="100" spans="1:4">
      <c r="A100" s="119" t="s">
        <v>55</v>
      </c>
      <c r="B100" s="296" t="s">
        <v>75</v>
      </c>
      <c r="C100" s="297"/>
      <c r="D100" s="119" t="s">
        <v>17</v>
      </c>
    </row>
    <row r="101" spans="1:4">
      <c r="A101" s="106" t="s">
        <v>2</v>
      </c>
      <c r="B101" s="298" t="s">
        <v>98</v>
      </c>
      <c r="C101" s="299"/>
      <c r="D101" s="150">
        <f>TRUNC(ROUND((((D38+D75+D85)/220)*15),2),2)*0</f>
        <v>0</v>
      </c>
    </row>
    <row r="102" spans="1:4">
      <c r="A102" s="296" t="s">
        <v>45</v>
      </c>
      <c r="B102" s="300"/>
      <c r="C102" s="297"/>
      <c r="D102" s="135">
        <f>TRUNC(ROUND(SUM(D101),2),2)</f>
        <v>0</v>
      </c>
    </row>
    <row r="103" spans="1:4">
      <c r="A103" s="136"/>
      <c r="B103" s="136"/>
      <c r="C103" s="151"/>
      <c r="D103" s="152"/>
    </row>
    <row r="104" spans="1:4">
      <c r="A104" s="301" t="s">
        <v>56</v>
      </c>
      <c r="B104" s="301"/>
      <c r="C104" s="301"/>
      <c r="D104" s="301"/>
    </row>
    <row r="105" spans="1:4">
      <c r="A105" s="133">
        <v>4</v>
      </c>
      <c r="B105" s="291" t="s">
        <v>76</v>
      </c>
      <c r="C105" s="292"/>
      <c r="D105" s="133" t="s">
        <v>57</v>
      </c>
    </row>
    <row r="106" spans="1:4">
      <c r="A106" s="106" t="s">
        <v>54</v>
      </c>
      <c r="B106" s="293" t="s">
        <v>124</v>
      </c>
      <c r="C106" s="294"/>
      <c r="D106" s="92">
        <f>D97</f>
        <v>82.87</v>
      </c>
    </row>
    <row r="107" spans="1:4">
      <c r="A107" s="106" t="s">
        <v>55</v>
      </c>
      <c r="B107" s="293" t="s">
        <v>125</v>
      </c>
      <c r="C107" s="294"/>
      <c r="D107" s="150">
        <f>D102</f>
        <v>0</v>
      </c>
    </row>
    <row r="108" spans="1:4">
      <c r="A108" s="291" t="s">
        <v>0</v>
      </c>
      <c r="B108" s="230"/>
      <c r="C108" s="292"/>
      <c r="D108" s="135">
        <f>TRUNC(ROUND(SUM(D106:D107),2),2)</f>
        <v>82.87</v>
      </c>
    </row>
    <row r="109" spans="1:4">
      <c r="A109" s="114"/>
      <c r="B109" s="110"/>
      <c r="C109" s="137"/>
      <c r="D109" s="153"/>
    </row>
    <row r="110" spans="1:4">
      <c r="A110" s="295" t="s">
        <v>126</v>
      </c>
      <c r="B110" s="295"/>
      <c r="C110" s="295"/>
      <c r="D110" s="295"/>
    </row>
    <row r="111" spans="1:4">
      <c r="A111" s="119">
        <v>5</v>
      </c>
      <c r="B111" s="302" t="s">
        <v>58</v>
      </c>
      <c r="C111" s="303"/>
      <c r="D111" s="119" t="s">
        <v>17</v>
      </c>
    </row>
    <row r="112" spans="1:4">
      <c r="A112" s="106" t="s">
        <v>2</v>
      </c>
      <c r="B112" s="298" t="s">
        <v>59</v>
      </c>
      <c r="C112" s="299"/>
      <c r="D112" s="154">
        <f>UNIFORME!E18</f>
        <v>7.083333333333333</v>
      </c>
    </row>
    <row r="113" spans="1:6">
      <c r="A113" s="106" t="s">
        <v>3</v>
      </c>
      <c r="B113" s="298" t="s">
        <v>77</v>
      </c>
      <c r="C113" s="299"/>
      <c r="D113" s="154">
        <v>0</v>
      </c>
    </row>
    <row r="114" spans="1:6">
      <c r="A114" s="106" t="s">
        <v>4</v>
      </c>
      <c r="B114" s="298" t="s">
        <v>78</v>
      </c>
      <c r="C114" s="299"/>
      <c r="D114" s="154">
        <f>EQUIPAMENTO!E17</f>
        <v>13.810704607046072</v>
      </c>
    </row>
    <row r="115" spans="1:6">
      <c r="A115" s="106" t="s">
        <v>5</v>
      </c>
      <c r="B115" s="304" t="s">
        <v>26</v>
      </c>
      <c r="C115" s="305"/>
      <c r="D115" s="154">
        <v>0</v>
      </c>
    </row>
    <row r="116" spans="1:6">
      <c r="A116" s="296" t="s">
        <v>45</v>
      </c>
      <c r="B116" s="300"/>
      <c r="C116" s="297"/>
      <c r="D116" s="135">
        <f>TRUNC(ROUND(SUM(D112:D115),2),2)</f>
        <v>20.89</v>
      </c>
    </row>
    <row r="117" spans="1:6">
      <c r="A117" s="114"/>
      <c r="B117" s="110"/>
      <c r="C117" s="137"/>
      <c r="D117" s="153"/>
    </row>
    <row r="118" spans="1:6">
      <c r="A118" s="295" t="s">
        <v>127</v>
      </c>
      <c r="B118" s="295"/>
      <c r="C118" s="295"/>
      <c r="D118" s="295"/>
    </row>
    <row r="119" spans="1:6">
      <c r="A119" s="119">
        <v>6</v>
      </c>
      <c r="B119" s="155" t="s">
        <v>60</v>
      </c>
      <c r="C119" s="119" t="s">
        <v>29</v>
      </c>
      <c r="D119" s="119" t="s">
        <v>57</v>
      </c>
      <c r="F119" s="183"/>
    </row>
    <row r="120" spans="1:6">
      <c r="A120" s="106" t="s">
        <v>2</v>
      </c>
      <c r="B120" s="156" t="s">
        <v>61</v>
      </c>
      <c r="C120" s="89">
        <v>0.01</v>
      </c>
      <c r="D120" s="157">
        <f>TRUNC(ROUND($D$135*C120,2),2)</f>
        <v>50.55</v>
      </c>
      <c r="F120" s="183"/>
    </row>
    <row r="121" spans="1:6">
      <c r="A121" s="106" t="s">
        <v>3</v>
      </c>
      <c r="B121" s="120" t="s">
        <v>62</v>
      </c>
      <c r="C121" s="89">
        <v>1.3124789998397567E-2</v>
      </c>
      <c r="D121" s="157">
        <f>TRUNC(ROUND(($D$135+D120)*C121,2),2)</f>
        <v>67</v>
      </c>
      <c r="F121" s="183"/>
    </row>
    <row r="122" spans="1:6">
      <c r="A122" s="106" t="s">
        <v>4</v>
      </c>
      <c r="B122" s="120" t="s">
        <v>63</v>
      </c>
      <c r="C122" s="90">
        <f>SUM(C123:C125)</f>
        <v>7.6499999999999999E-2</v>
      </c>
      <c r="D122" s="158"/>
      <c r="F122" s="184"/>
    </row>
    <row r="123" spans="1:6">
      <c r="A123" s="106" t="s">
        <v>131</v>
      </c>
      <c r="B123" s="100" t="s">
        <v>128</v>
      </c>
      <c r="C123" s="89">
        <v>6.4999999999999997E-3</v>
      </c>
      <c r="D123" s="93">
        <f>TRUNC(ROUND(($D$135+$D$120+$D$121)/(100%-$C$122)*C123,2),2)</f>
        <v>36.4</v>
      </c>
      <c r="F123" s="183"/>
    </row>
    <row r="124" spans="1:6">
      <c r="A124" s="106" t="s">
        <v>132</v>
      </c>
      <c r="B124" s="100" t="s">
        <v>129</v>
      </c>
      <c r="C124" s="89">
        <v>0.03</v>
      </c>
      <c r="D124" s="93">
        <f>TRUNC(ROUND(($D$135+$D$120+$D$121)/(100%-$C$122)*C124,2),2)</f>
        <v>168.02</v>
      </c>
      <c r="F124" s="183"/>
    </row>
    <row r="125" spans="1:6">
      <c r="A125" s="106" t="s">
        <v>133</v>
      </c>
      <c r="B125" s="100" t="s">
        <v>130</v>
      </c>
      <c r="C125" s="89">
        <v>0.04</v>
      </c>
      <c r="D125" s="93">
        <f>TRUNC(ROUND(($D$135+$D$120+$D$121)/(100%-$C$122)*C125,2),2)</f>
        <v>224.03</v>
      </c>
      <c r="F125" s="183"/>
    </row>
    <row r="126" spans="1:6">
      <c r="A126" s="229" t="s">
        <v>0</v>
      </c>
      <c r="B126" s="230"/>
      <c r="C126" s="312"/>
      <c r="D126" s="135">
        <f>TRUNC(ROUND(SUM(D120:D125),2),2)</f>
        <v>546</v>
      </c>
    </row>
    <row r="128" spans="1:6">
      <c r="A128" s="295" t="s">
        <v>64</v>
      </c>
      <c r="B128" s="295"/>
      <c r="C128" s="295"/>
      <c r="D128" s="295"/>
    </row>
    <row r="129" spans="1:4">
      <c r="A129" s="120"/>
      <c r="B129" s="306" t="s">
        <v>65</v>
      </c>
      <c r="C129" s="306"/>
      <c r="D129" s="119" t="s">
        <v>57</v>
      </c>
    </row>
    <row r="130" spans="1:4">
      <c r="A130" s="159" t="s">
        <v>2</v>
      </c>
      <c r="B130" s="307" t="s">
        <v>66</v>
      </c>
      <c r="C130" s="307"/>
      <c r="D130" s="160">
        <f>$D$38</f>
        <v>2494.71</v>
      </c>
    </row>
    <row r="131" spans="1:4">
      <c r="A131" s="159" t="s">
        <v>3</v>
      </c>
      <c r="B131" s="307" t="s">
        <v>67</v>
      </c>
      <c r="C131" s="307"/>
      <c r="D131" s="160">
        <f>$D$75</f>
        <v>2272.52</v>
      </c>
    </row>
    <row r="132" spans="1:4">
      <c r="A132" s="159" t="s">
        <v>4</v>
      </c>
      <c r="B132" s="307" t="s">
        <v>68</v>
      </c>
      <c r="C132" s="307"/>
      <c r="D132" s="160">
        <f>$D$85</f>
        <v>183.64</v>
      </c>
    </row>
    <row r="133" spans="1:4">
      <c r="A133" s="159" t="s">
        <v>5</v>
      </c>
      <c r="B133" s="307" t="s">
        <v>69</v>
      </c>
      <c r="C133" s="307"/>
      <c r="D133" s="160">
        <f>$D$108</f>
        <v>82.87</v>
      </c>
    </row>
    <row r="134" spans="1:4">
      <c r="A134" s="159" t="s">
        <v>70</v>
      </c>
      <c r="B134" s="298" t="s">
        <v>71</v>
      </c>
      <c r="C134" s="299"/>
      <c r="D134" s="160">
        <f>$D$116</f>
        <v>20.89</v>
      </c>
    </row>
    <row r="135" spans="1:4">
      <c r="A135" s="296" t="s">
        <v>72</v>
      </c>
      <c r="B135" s="300"/>
      <c r="C135" s="297"/>
      <c r="D135" s="161">
        <f>TRUNC(ROUND(SUM(D130:D134),2),2)</f>
        <v>5054.63</v>
      </c>
    </row>
    <row r="136" spans="1:4">
      <c r="A136" s="106" t="s">
        <v>24</v>
      </c>
      <c r="B136" s="298" t="s">
        <v>99</v>
      </c>
      <c r="C136" s="299"/>
      <c r="D136" s="160">
        <f>$D$126</f>
        <v>546</v>
      </c>
    </row>
    <row r="137" spans="1:4">
      <c r="A137" s="296" t="s">
        <v>134</v>
      </c>
      <c r="B137" s="300"/>
      <c r="C137" s="297"/>
      <c r="D137" s="161">
        <f>TRUNC(ROUND(D135+D136,2),2)</f>
        <v>5600.63</v>
      </c>
    </row>
    <row r="138" spans="1:4">
      <c r="A138" s="296" t="s">
        <v>157</v>
      </c>
      <c r="B138" s="300"/>
      <c r="C138" s="297"/>
      <c r="D138" s="161">
        <f>D137*2</f>
        <v>11201.26</v>
      </c>
    </row>
    <row r="139" spans="1:4">
      <c r="A139" s="110"/>
      <c r="B139" s="110"/>
      <c r="C139" s="110"/>
      <c r="D139" s="110"/>
    </row>
  </sheetData>
  <mergeCells count="59">
    <mergeCell ref="B134:C134"/>
    <mergeCell ref="A135:C135"/>
    <mergeCell ref="B136:C136"/>
    <mergeCell ref="A137:C137"/>
    <mergeCell ref="A138:C138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14:C14"/>
    <mergeCell ref="A1:D1"/>
    <mergeCell ref="A2:C2"/>
    <mergeCell ref="C4:D4"/>
    <mergeCell ref="C5:D5"/>
    <mergeCell ref="A8:C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3" man="1"/>
    <brk id="98" max="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07E20-40D4-4D89-A4F2-0B72385CB914}">
  <sheetPr>
    <tabColor theme="2" tint="-0.249977111117893"/>
  </sheetPr>
  <dimension ref="A1:E139"/>
  <sheetViews>
    <sheetView showGridLines="0" tabSelected="1" topLeftCell="A116" zoomScale="130" zoomScaleNormal="130" zoomScaleSheetLayoutView="100" workbookViewId="0">
      <selection activeCell="H18" sqref="H18:H20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13.42578125" style="98" customWidth="1"/>
    <col min="4" max="4" width="17.42578125" style="98" customWidth="1"/>
    <col min="5" max="16384" width="9.140625" style="98"/>
  </cols>
  <sheetData>
    <row r="1" spans="1:4">
      <c r="A1" s="308"/>
      <c r="B1" s="308"/>
      <c r="C1" s="308"/>
      <c r="D1" s="308"/>
    </row>
    <row r="2" spans="1:4">
      <c r="A2" s="308" t="s">
        <v>102</v>
      </c>
      <c r="B2" s="308"/>
      <c r="C2" s="308"/>
      <c r="D2" s="99"/>
    </row>
    <row r="4" spans="1:4">
      <c r="A4" s="100" t="s">
        <v>103</v>
      </c>
      <c r="B4" s="100"/>
      <c r="C4" s="315"/>
      <c r="D4" s="309"/>
    </row>
    <row r="5" spans="1:4">
      <c r="A5" s="100" t="s">
        <v>104</v>
      </c>
      <c r="B5" s="100" t="s">
        <v>208</v>
      </c>
      <c r="C5" s="316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1" t="s">
        <v>1</v>
      </c>
      <c r="B8" s="301"/>
      <c r="C8" s="301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 ht="30">
      <c r="A10" s="106" t="s">
        <v>3</v>
      </c>
      <c r="B10" s="107" t="s">
        <v>106</v>
      </c>
      <c r="C10" s="111" t="str">
        <f>'12h dia-RG8'!C10</f>
        <v>Rio de Janeiro/RJ</v>
      </c>
      <c r="D10" s="101"/>
    </row>
    <row r="11" spans="1:4" ht="30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f>'12h dia-RG8'!C12</f>
        <v>12</v>
      </c>
      <c r="D12" s="101"/>
    </row>
    <row r="13" spans="1:4">
      <c r="A13" s="97"/>
      <c r="B13" s="104"/>
      <c r="C13" s="97"/>
    </row>
    <row r="14" spans="1:4">
      <c r="A14" s="301" t="s">
        <v>7</v>
      </c>
      <c r="B14" s="301"/>
      <c r="C14" s="301"/>
      <c r="D14" s="110"/>
    </row>
    <row r="15" spans="1:4" ht="90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tr">
        <f>'12h dia-RG8'!A16</f>
        <v>Vigilância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308" t="s">
        <v>110</v>
      </c>
      <c r="B18" s="308"/>
      <c r="C18" s="308"/>
      <c r="D18" s="99"/>
    </row>
    <row r="19" spans="1:4">
      <c r="A19" s="97"/>
      <c r="B19" s="97"/>
      <c r="C19" s="97"/>
      <c r="D19" s="97"/>
    </row>
    <row r="20" spans="1:4">
      <c r="A20" s="295" t="s">
        <v>111</v>
      </c>
      <c r="B20" s="295"/>
      <c r="C20" s="295"/>
      <c r="D20" s="110"/>
    </row>
    <row r="21" spans="1:4">
      <c r="A21" s="311" t="s">
        <v>10</v>
      </c>
      <c r="B21" s="311"/>
      <c r="C21" s="311"/>
      <c r="D21" s="110"/>
    </row>
    <row r="22" spans="1:4">
      <c r="A22" s="229" t="s">
        <v>11</v>
      </c>
      <c r="B22" s="230"/>
      <c r="C22" s="312"/>
      <c r="D22" s="110"/>
    </row>
    <row r="23" spans="1:4" ht="60">
      <c r="A23" s="111">
        <v>1</v>
      </c>
      <c r="B23" s="100" t="s">
        <v>135</v>
      </c>
      <c r="C23" s="111" t="s">
        <v>158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5" t="s">
        <v>120</v>
      </c>
      <c r="B29" s="295"/>
      <c r="C29" s="295"/>
      <c r="D29" s="295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162</v>
      </c>
      <c r="C34" s="123"/>
      <c r="D34" s="96">
        <f>((((D31+D32)/220)*20%)*8)*15</f>
        <v>272.15050909090905</v>
      </c>
    </row>
    <row r="35" spans="1:4">
      <c r="A35" s="106" t="s">
        <v>6</v>
      </c>
      <c r="B35" s="120" t="s">
        <v>23</v>
      </c>
      <c r="C35" s="123"/>
      <c r="D35" s="96"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00" t="s">
        <v>160</v>
      </c>
      <c r="C37" s="123"/>
      <c r="D37" s="96"/>
    </row>
    <row r="38" spans="1:4">
      <c r="A38" s="313" t="s">
        <v>27</v>
      </c>
      <c r="B38" s="300"/>
      <c r="C38" s="314"/>
      <c r="D38" s="125">
        <f>TRUNC(ROUND(SUM(D31:D37),2),2)</f>
        <v>2766.86</v>
      </c>
    </row>
    <row r="39" spans="1:4" s="113" customFormat="1" ht="13.5">
      <c r="A39" s="112"/>
      <c r="B39" s="112"/>
      <c r="C39" s="112"/>
      <c r="D39" s="112"/>
    </row>
    <row r="40" spans="1:4">
      <c r="A40" s="308" t="s">
        <v>143</v>
      </c>
      <c r="B40" s="308"/>
      <c r="C40" s="308"/>
      <c r="D40" s="308"/>
    </row>
    <row r="41" spans="1:4">
      <c r="A41" s="114"/>
      <c r="B41" s="114"/>
      <c r="C41" s="114"/>
      <c r="D41" s="114"/>
    </row>
    <row r="42" spans="1:4">
      <c r="A42" s="295" t="s">
        <v>116</v>
      </c>
      <c r="B42" s="295"/>
      <c r="C42" s="295"/>
      <c r="D42" s="295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f>'12h dia-RG8'!C44</f>
        <v>8.3299999999999999E-2</v>
      </c>
      <c r="D44" s="91">
        <f>TRUNC(ROUND($D$38*C44,2),2)</f>
        <v>230.48</v>
      </c>
    </row>
    <row r="45" spans="1:4">
      <c r="A45" s="111" t="s">
        <v>3</v>
      </c>
      <c r="B45" s="130" t="s">
        <v>31</v>
      </c>
      <c r="C45" s="175">
        <v>0.1111</v>
      </c>
      <c r="D45" s="91">
        <f>TRUNC(ROUND($D$38*C45,2),2)</f>
        <v>307.39999999999998</v>
      </c>
    </row>
    <row r="46" spans="1:4">
      <c r="A46" s="232" t="s">
        <v>0</v>
      </c>
      <c r="B46" s="232"/>
      <c r="C46" s="131">
        <f>SUM(C44:C45)</f>
        <v>0.19440000000000002</v>
      </c>
      <c r="D46" s="132">
        <f>TRUNC(ROUND(SUM(D44:D45),2),2)</f>
        <v>537.88</v>
      </c>
    </row>
    <row r="47" spans="1:4">
      <c r="A47" s="105"/>
      <c r="B47" s="105"/>
      <c r="C47" s="105"/>
      <c r="D47" s="105"/>
    </row>
    <row r="48" spans="1:4" ht="27" customHeight="1">
      <c r="A48" s="308" t="s">
        <v>121</v>
      </c>
      <c r="B48" s="308"/>
      <c r="C48" s="308"/>
      <c r="D48" s="308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129">
        <f>'12h dia-RG8'!C50</f>
        <v>0.2</v>
      </c>
      <c r="D50" s="134">
        <f t="shared" ref="D50:D57" si="0">TRUNC(ROUND(($D$38+$D$46)*C50,2),2)</f>
        <v>660.95</v>
      </c>
    </row>
    <row r="51" spans="1:4">
      <c r="A51" s="106" t="s">
        <v>3</v>
      </c>
      <c r="B51" s="123" t="s">
        <v>35</v>
      </c>
      <c r="C51" s="129">
        <f>'12h dia-RG8'!C51</f>
        <v>2.5000000000000001E-2</v>
      </c>
      <c r="D51" s="134">
        <f t="shared" si="0"/>
        <v>82.62</v>
      </c>
    </row>
    <row r="52" spans="1:4">
      <c r="A52" s="106" t="s">
        <v>4</v>
      </c>
      <c r="B52" s="120" t="s">
        <v>80</v>
      </c>
      <c r="C52" s="129">
        <f>'12h dia-RG8'!C52</f>
        <v>1.6500000000000001E-2</v>
      </c>
      <c r="D52" s="134">
        <f t="shared" si="0"/>
        <v>54.53</v>
      </c>
    </row>
    <row r="53" spans="1:4">
      <c r="A53" s="106" t="s">
        <v>5</v>
      </c>
      <c r="B53" s="123" t="s">
        <v>36</v>
      </c>
      <c r="C53" s="129">
        <f>'12h dia-RG8'!C53</f>
        <v>1.4999999999999999E-2</v>
      </c>
      <c r="D53" s="134">
        <f t="shared" si="0"/>
        <v>49.57</v>
      </c>
    </row>
    <row r="54" spans="1:4">
      <c r="A54" s="106" t="s">
        <v>6</v>
      </c>
      <c r="B54" s="123" t="s">
        <v>37</v>
      </c>
      <c r="C54" s="129">
        <f>'12h dia-RG8'!C54</f>
        <v>0.01</v>
      </c>
      <c r="D54" s="134">
        <f t="shared" si="0"/>
        <v>33.049999999999997</v>
      </c>
    </row>
    <row r="55" spans="1:4">
      <c r="A55" s="106" t="s">
        <v>24</v>
      </c>
      <c r="B55" s="123" t="s">
        <v>38</v>
      </c>
      <c r="C55" s="129">
        <f>'12h dia-RG8'!C55</f>
        <v>6.0000000000000001E-3</v>
      </c>
      <c r="D55" s="134">
        <f t="shared" si="0"/>
        <v>19.829999999999998</v>
      </c>
    </row>
    <row r="56" spans="1:4">
      <c r="A56" s="106" t="s">
        <v>25</v>
      </c>
      <c r="B56" s="123" t="s">
        <v>39</v>
      </c>
      <c r="C56" s="129">
        <f>'12h dia-RG8'!C56</f>
        <v>2E-3</v>
      </c>
      <c r="D56" s="134">
        <f t="shared" si="0"/>
        <v>6.61</v>
      </c>
    </row>
    <row r="57" spans="1:4">
      <c r="A57" s="106" t="s">
        <v>40</v>
      </c>
      <c r="B57" s="123" t="s">
        <v>41</v>
      </c>
      <c r="C57" s="129">
        <f>'12h dia-RG8'!C57</f>
        <v>0.08</v>
      </c>
      <c r="D57" s="134">
        <f t="shared" si="0"/>
        <v>264.38</v>
      </c>
    </row>
    <row r="58" spans="1:4">
      <c r="A58" s="291" t="s">
        <v>42</v>
      </c>
      <c r="B58" s="292"/>
      <c r="C58" s="86">
        <f>SUM(C50:C57)</f>
        <v>0.35450000000000004</v>
      </c>
      <c r="D58" s="135">
        <f>TRUNC(ROUND(SUM(D50:D57),2),2)</f>
        <v>1171.54</v>
      </c>
    </row>
    <row r="59" spans="1:4">
      <c r="A59" s="136"/>
      <c r="B59" s="136"/>
      <c r="C59" s="137"/>
      <c r="D59" s="138"/>
    </row>
    <row r="60" spans="1:4">
      <c r="A60" s="295" t="s">
        <v>122</v>
      </c>
      <c r="B60" s="295"/>
      <c r="C60" s="295"/>
      <c r="D60" s="295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223</v>
      </c>
      <c r="C62" s="92">
        <v>0</v>
      </c>
      <c r="D62" s="93">
        <f>(C62*2*15)-(6%*D31)*0</f>
        <v>0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6" t="s">
        <v>45</v>
      </c>
      <c r="B68" s="300"/>
      <c r="C68" s="297"/>
      <c r="D68" s="135">
        <f>TRUNC(ROUND(SUM(D62:D67),2),2)</f>
        <v>731.25</v>
      </c>
    </row>
    <row r="69" spans="1:4">
      <c r="A69" s="105"/>
      <c r="B69" s="105"/>
      <c r="C69" s="105"/>
      <c r="D69" s="105"/>
    </row>
    <row r="70" spans="1:4">
      <c r="A70" s="308" t="s">
        <v>46</v>
      </c>
      <c r="B70" s="308"/>
      <c r="C70" s="308"/>
      <c r="D70" s="308"/>
    </row>
    <row r="71" spans="1:4">
      <c r="A71" s="119">
        <v>2</v>
      </c>
      <c r="B71" s="296" t="s">
        <v>47</v>
      </c>
      <c r="C71" s="297"/>
      <c r="D71" s="119" t="s">
        <v>17</v>
      </c>
    </row>
    <row r="72" spans="1:4">
      <c r="A72" s="106" t="s">
        <v>28</v>
      </c>
      <c r="B72" s="298" t="str">
        <f>B43</f>
        <v>13º (décimo terceiro) Salário, Férias e Adicional de Férias</v>
      </c>
      <c r="C72" s="299"/>
      <c r="D72" s="93">
        <f>D46</f>
        <v>537.88</v>
      </c>
    </row>
    <row r="73" spans="1:4">
      <c r="A73" s="106" t="s">
        <v>32</v>
      </c>
      <c r="B73" s="298" t="str">
        <f>B49</f>
        <v>GPS, FGTS e outras contribuições</v>
      </c>
      <c r="C73" s="299"/>
      <c r="D73" s="93">
        <f>D58</f>
        <v>1171.54</v>
      </c>
    </row>
    <row r="74" spans="1:4">
      <c r="A74" s="106" t="s">
        <v>43</v>
      </c>
      <c r="B74" s="298" t="str">
        <f>B61</f>
        <v xml:space="preserve">Benefícios Mensais e Diários </v>
      </c>
      <c r="C74" s="299"/>
      <c r="D74" s="93">
        <f>D68</f>
        <v>731.25</v>
      </c>
    </row>
    <row r="75" spans="1:4">
      <c r="A75" s="296" t="s">
        <v>45</v>
      </c>
      <c r="B75" s="300"/>
      <c r="C75" s="297"/>
      <c r="D75" s="135">
        <f>TRUNC(ROUND(SUM(D72:D74),2),2)</f>
        <v>2440.67</v>
      </c>
    </row>
    <row r="76" spans="1:4">
      <c r="A76" s="105"/>
      <c r="B76" s="141"/>
      <c r="C76" s="141"/>
      <c r="D76" s="142"/>
    </row>
    <row r="77" spans="1:4">
      <c r="A77" s="301" t="s">
        <v>68</v>
      </c>
      <c r="B77" s="301"/>
      <c r="C77" s="301"/>
      <c r="D77" s="301"/>
    </row>
    <row r="78" spans="1:4">
      <c r="A78" s="133">
        <v>3</v>
      </c>
      <c r="B78" s="133" t="s">
        <v>48</v>
      </c>
      <c r="C78" s="133" t="s">
        <v>29</v>
      </c>
      <c r="D78" s="115" t="s">
        <v>30</v>
      </c>
    </row>
    <row r="79" spans="1:4">
      <c r="A79" s="106" t="s">
        <v>2</v>
      </c>
      <c r="B79" s="143" t="s">
        <v>49</v>
      </c>
      <c r="C79" s="129">
        <f>'12h dia-RG8'!C79</f>
        <v>4.1999999999999997E-3</v>
      </c>
      <c r="D79" s="19">
        <f>$D$38*C79</f>
        <v>11.620811999999999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>$D$38*C80</f>
        <v>0.92966495999999998</v>
      </c>
    </row>
    <row r="81" spans="1:5">
      <c r="A81" s="106" t="s">
        <v>4</v>
      </c>
      <c r="B81" s="145" t="s">
        <v>51</v>
      </c>
      <c r="C81" s="129">
        <v>3.4799999999999998E-2</v>
      </c>
      <c r="D81" s="19">
        <f t="shared" ref="D81:D84" si="1">$D$38*C81</f>
        <v>96.286727999999997</v>
      </c>
    </row>
    <row r="82" spans="1:5">
      <c r="A82" s="106" t="s">
        <v>5</v>
      </c>
      <c r="B82" s="123" t="s">
        <v>52</v>
      </c>
      <c r="C82" s="129">
        <v>1.9400000000000001E-2</v>
      </c>
      <c r="D82" s="19">
        <f t="shared" si="1"/>
        <v>53.677084000000001</v>
      </c>
    </row>
    <row r="83" spans="1:5" ht="30">
      <c r="A83" s="106" t="s">
        <v>6</v>
      </c>
      <c r="B83" s="140" t="s">
        <v>101</v>
      </c>
      <c r="C83" s="129">
        <f>C82*C58</f>
        <v>6.8773000000000011E-3</v>
      </c>
      <c r="D83" s="19">
        <f t="shared" si="1"/>
        <v>19.028526278000005</v>
      </c>
    </row>
    <row r="84" spans="1:5">
      <c r="A84" s="106" t="s">
        <v>24</v>
      </c>
      <c r="B84" s="146" t="s">
        <v>73</v>
      </c>
      <c r="C84" s="129">
        <v>8.0000000000000002E-3</v>
      </c>
      <c r="D84" s="19">
        <f t="shared" si="1"/>
        <v>22.134880000000003</v>
      </c>
    </row>
    <row r="85" spans="1:5">
      <c r="A85" s="291" t="s">
        <v>42</v>
      </c>
      <c r="B85" s="292"/>
      <c r="C85" s="86">
        <f>SUM(C79:C84)</f>
        <v>7.3613299999999993E-2</v>
      </c>
      <c r="D85" s="162">
        <f>TRUNC(ROUND(SUM(D79:D84),2),2)</f>
        <v>203.68</v>
      </c>
    </row>
    <row r="87" spans="1:5">
      <c r="A87" s="295" t="s">
        <v>123</v>
      </c>
      <c r="B87" s="295"/>
      <c r="C87" s="295"/>
      <c r="D87" s="295"/>
    </row>
    <row r="88" spans="1:5">
      <c r="A88" s="136"/>
      <c r="B88" s="136"/>
      <c r="C88" s="136"/>
      <c r="D88" s="136"/>
    </row>
    <row r="89" spans="1:5">
      <c r="A89" s="295" t="s">
        <v>53</v>
      </c>
      <c r="B89" s="295"/>
      <c r="C89" s="295"/>
      <c r="D89" s="295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9.2999999999999992E-3</v>
      </c>
      <c r="D91" s="19">
        <f>($D$38+D46)*C91</f>
        <v>30.734082000000001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($D$38+$D$46)*C92</f>
        <v>9.2532720000000008</v>
      </c>
    </row>
    <row r="93" spans="1:5">
      <c r="A93" s="106" t="s">
        <v>4</v>
      </c>
      <c r="B93" s="148" t="s">
        <v>96</v>
      </c>
      <c r="C93" s="129">
        <f>'12h dia-RG8'!C93</f>
        <v>2.0000000000000001E-4</v>
      </c>
      <c r="D93" s="19">
        <f>($D$38+$D$46)*C93</f>
        <v>0.66094800000000009</v>
      </c>
    </row>
    <row r="94" spans="1:5">
      <c r="A94" s="106" t="s">
        <v>5</v>
      </c>
      <c r="B94" s="149" t="s">
        <v>100</v>
      </c>
      <c r="C94" s="129">
        <v>3.3E-3</v>
      </c>
      <c r="D94" s="19">
        <f>($D$38+$D$46)*C94</f>
        <v>10.905642</v>
      </c>
    </row>
    <row r="95" spans="1:5">
      <c r="A95" s="106" t="s">
        <v>6</v>
      </c>
      <c r="B95" s="98" t="s">
        <v>97</v>
      </c>
      <c r="C95" s="129">
        <v>6.9999999999999999E-4</v>
      </c>
      <c r="D95" s="19">
        <f>($D$38+$D$46)*C95</f>
        <v>2.3133180000000002</v>
      </c>
    </row>
    <row r="96" spans="1:5">
      <c r="A96" s="106" t="s">
        <v>24</v>
      </c>
      <c r="B96" s="146" t="s">
        <v>220</v>
      </c>
      <c r="C96" s="129">
        <v>1.38E-2</v>
      </c>
      <c r="D96" s="19">
        <f t="shared" ref="D96" si="2">$D$38*C96</f>
        <v>38.182668</v>
      </c>
    </row>
    <row r="97" spans="1:5">
      <c r="A97" s="291" t="s">
        <v>0</v>
      </c>
      <c r="B97" s="292"/>
      <c r="C97" s="86">
        <f>SUM(C91:C96)</f>
        <v>3.0099999999999998E-2</v>
      </c>
      <c r="D97" s="135">
        <f>TRUNC(ROUND(SUM(D91:D96),2),2)</f>
        <v>92.05</v>
      </c>
    </row>
    <row r="99" spans="1:5">
      <c r="A99" s="295" t="s">
        <v>74</v>
      </c>
      <c r="B99" s="295"/>
      <c r="C99" s="295"/>
      <c r="D99" s="295"/>
    </row>
    <row r="100" spans="1:5">
      <c r="A100" s="119" t="s">
        <v>55</v>
      </c>
      <c r="B100" s="296" t="s">
        <v>75</v>
      </c>
      <c r="C100" s="297"/>
      <c r="D100" s="119" t="s">
        <v>17</v>
      </c>
    </row>
    <row r="101" spans="1:5">
      <c r="A101" s="106" t="s">
        <v>2</v>
      </c>
      <c r="B101" s="298" t="s">
        <v>98</v>
      </c>
      <c r="C101" s="299"/>
      <c r="D101" s="150">
        <f>TRUNC(ROUND((((D38+D75+D85)/220)*15),2),2)*0</f>
        <v>0</v>
      </c>
    </row>
    <row r="102" spans="1:5">
      <c r="A102" s="296" t="s">
        <v>45</v>
      </c>
      <c r="B102" s="300"/>
      <c r="C102" s="297"/>
      <c r="D102" s="135">
        <f>TRUNC(ROUND(SUM(D101),2),2)</f>
        <v>0</v>
      </c>
    </row>
    <row r="103" spans="1:5">
      <c r="A103" s="136"/>
      <c r="B103" s="136"/>
      <c r="C103" s="151"/>
      <c r="D103" s="152"/>
    </row>
    <row r="104" spans="1:5">
      <c r="A104" s="301" t="s">
        <v>56</v>
      </c>
      <c r="B104" s="301"/>
      <c r="C104" s="301"/>
      <c r="D104" s="301"/>
    </row>
    <row r="105" spans="1:5">
      <c r="A105" s="133">
        <v>4</v>
      </c>
      <c r="B105" s="291" t="s">
        <v>76</v>
      </c>
      <c r="C105" s="292"/>
      <c r="D105" s="133" t="s">
        <v>57</v>
      </c>
    </row>
    <row r="106" spans="1:5">
      <c r="A106" s="106" t="s">
        <v>54</v>
      </c>
      <c r="B106" s="293" t="s">
        <v>124</v>
      </c>
      <c r="C106" s="294"/>
      <c r="D106" s="92">
        <f>D97</f>
        <v>92.05</v>
      </c>
    </row>
    <row r="107" spans="1:5">
      <c r="A107" s="106" t="s">
        <v>55</v>
      </c>
      <c r="B107" s="293" t="s">
        <v>125</v>
      </c>
      <c r="C107" s="294"/>
      <c r="D107" s="150">
        <f>D102</f>
        <v>0</v>
      </c>
      <c r="E107" s="84"/>
    </row>
    <row r="108" spans="1:5">
      <c r="A108" s="291" t="s">
        <v>0</v>
      </c>
      <c r="B108" s="230"/>
      <c r="C108" s="292"/>
      <c r="D108" s="135">
        <f>TRUNC(ROUND(SUM(D106:D107),2),2)</f>
        <v>92.05</v>
      </c>
      <c r="E108" s="126"/>
    </row>
    <row r="109" spans="1:5">
      <c r="A109" s="114"/>
      <c r="B109" s="110"/>
      <c r="C109" s="137"/>
      <c r="D109" s="153"/>
    </row>
    <row r="110" spans="1:5">
      <c r="A110" s="295" t="s">
        <v>126</v>
      </c>
      <c r="B110" s="295"/>
      <c r="C110" s="295"/>
      <c r="D110" s="295"/>
    </row>
    <row r="111" spans="1:5">
      <c r="A111" s="119">
        <v>5</v>
      </c>
      <c r="B111" s="302" t="s">
        <v>58</v>
      </c>
      <c r="C111" s="303"/>
      <c r="D111" s="119" t="s">
        <v>17</v>
      </c>
    </row>
    <row r="112" spans="1:5">
      <c r="A112" s="106" t="s">
        <v>2</v>
      </c>
      <c r="B112" s="298" t="s">
        <v>59</v>
      </c>
      <c r="C112" s="299"/>
      <c r="D112" s="154">
        <f>UNIFORME!E18</f>
        <v>7.083333333333333</v>
      </c>
    </row>
    <row r="113" spans="1:4">
      <c r="A113" s="106" t="s">
        <v>3</v>
      </c>
      <c r="B113" s="298" t="s">
        <v>77</v>
      </c>
      <c r="C113" s="299"/>
      <c r="D113" s="154">
        <v>0</v>
      </c>
    </row>
    <row r="114" spans="1:4">
      <c r="A114" s="106" t="s">
        <v>4</v>
      </c>
      <c r="B114" s="298" t="s">
        <v>78</v>
      </c>
      <c r="C114" s="299"/>
      <c r="D114" s="154">
        <f>EQUIPAMENTO!E17</f>
        <v>13.810704607046072</v>
      </c>
    </row>
    <row r="115" spans="1:4">
      <c r="A115" s="106" t="s">
        <v>5</v>
      </c>
      <c r="B115" s="304" t="s">
        <v>26</v>
      </c>
      <c r="C115" s="305"/>
      <c r="D115" s="154">
        <v>0</v>
      </c>
    </row>
    <row r="116" spans="1:4">
      <c r="A116" s="296" t="s">
        <v>45</v>
      </c>
      <c r="B116" s="300"/>
      <c r="C116" s="297"/>
      <c r="D116" s="135">
        <f>TRUNC(ROUND(SUM(D112:D115),2),2)</f>
        <v>20.89</v>
      </c>
    </row>
    <row r="117" spans="1:4">
      <c r="A117" s="114"/>
      <c r="B117" s="110"/>
      <c r="C117" s="137"/>
      <c r="D117" s="153"/>
    </row>
    <row r="118" spans="1:4">
      <c r="A118" s="295" t="s">
        <v>127</v>
      </c>
      <c r="B118" s="295"/>
      <c r="C118" s="295"/>
      <c r="D118" s="295"/>
    </row>
    <row r="119" spans="1:4">
      <c r="A119" s="119">
        <v>6</v>
      </c>
      <c r="B119" s="155" t="s">
        <v>60</v>
      </c>
      <c r="C119" s="119" t="s">
        <v>29</v>
      </c>
      <c r="D119" s="119" t="s">
        <v>57</v>
      </c>
    </row>
    <row r="120" spans="1:4">
      <c r="A120" s="106" t="s">
        <v>2</v>
      </c>
      <c r="B120" s="156" t="s">
        <v>61</v>
      </c>
      <c r="C120" s="129">
        <v>0.01</v>
      </c>
      <c r="D120" s="157">
        <f>TRUNC(ROUND($D$135*C120,2),2)</f>
        <v>55.24</v>
      </c>
    </row>
    <row r="121" spans="1:4">
      <c r="A121" s="106" t="s">
        <v>3</v>
      </c>
      <c r="B121" s="120" t="s">
        <v>62</v>
      </c>
      <c r="C121" s="129">
        <v>2.5461417384603058E-2</v>
      </c>
      <c r="D121" s="157">
        <f>TRUNC(ROUND(($D$135+D120)*C121,2),2)</f>
        <v>142.06</v>
      </c>
    </row>
    <row r="122" spans="1:4">
      <c r="A122" s="106" t="s">
        <v>4</v>
      </c>
      <c r="B122" s="120" t="s">
        <v>63</v>
      </c>
      <c r="C122" s="90">
        <f>SUM(C123:C125)</f>
        <v>7.6499999999999999E-2</v>
      </c>
      <c r="D122" s="158"/>
    </row>
    <row r="123" spans="1:4">
      <c r="A123" s="106" t="s">
        <v>131</v>
      </c>
      <c r="B123" s="100" t="s">
        <v>128</v>
      </c>
      <c r="C123" s="129">
        <f>'12h dia-RG8'!C123</f>
        <v>6.4999999999999997E-3</v>
      </c>
      <c r="D123" s="93">
        <f>TRUNC(ROUND(($D$135+$D$120+$D$121)/(100%-$C$122)*C123,2),2)</f>
        <v>40.270000000000003</v>
      </c>
    </row>
    <row r="124" spans="1:4">
      <c r="A124" s="106" t="s">
        <v>132</v>
      </c>
      <c r="B124" s="100" t="s">
        <v>129</v>
      </c>
      <c r="C124" s="129">
        <f>'12h dia-RG8'!C124</f>
        <v>0.03</v>
      </c>
      <c r="D124" s="93">
        <f>TRUNC(ROUND(($D$135+$D$120+$D$121)/(100%-$C$122)*C124,2),2)</f>
        <v>185.86</v>
      </c>
    </row>
    <row r="125" spans="1:4">
      <c r="A125" s="106" t="s">
        <v>133</v>
      </c>
      <c r="B125" s="100" t="s">
        <v>130</v>
      </c>
      <c r="C125" s="129">
        <v>0.04</v>
      </c>
      <c r="D125" s="93">
        <f>TRUNC(ROUND(($D$135+$D$120+$D$121)/(100%-$C$122)*C125,2),2)</f>
        <v>247.82</v>
      </c>
    </row>
    <row r="126" spans="1:4">
      <c r="A126" s="229" t="s">
        <v>0</v>
      </c>
      <c r="B126" s="230"/>
      <c r="C126" s="312"/>
      <c r="D126" s="135">
        <f>TRUNC(ROUND(SUM(D120:D125),2),2)</f>
        <v>671.25</v>
      </c>
    </row>
    <row r="128" spans="1:4">
      <c r="A128" s="295" t="s">
        <v>64</v>
      </c>
      <c r="B128" s="295"/>
      <c r="C128" s="295"/>
      <c r="D128" s="295"/>
    </row>
    <row r="129" spans="1:4">
      <c r="A129" s="120"/>
      <c r="B129" s="306" t="s">
        <v>65</v>
      </c>
      <c r="C129" s="306"/>
      <c r="D129" s="119" t="s">
        <v>57</v>
      </c>
    </row>
    <row r="130" spans="1:4">
      <c r="A130" s="159" t="s">
        <v>2</v>
      </c>
      <c r="B130" s="307" t="s">
        <v>66</v>
      </c>
      <c r="C130" s="307"/>
      <c r="D130" s="150">
        <f>$D$38</f>
        <v>2766.86</v>
      </c>
    </row>
    <row r="131" spans="1:4">
      <c r="A131" s="159" t="s">
        <v>3</v>
      </c>
      <c r="B131" s="307" t="s">
        <v>67</v>
      </c>
      <c r="C131" s="307"/>
      <c r="D131" s="150">
        <f>$D$75</f>
        <v>2440.67</v>
      </c>
    </row>
    <row r="132" spans="1:4">
      <c r="A132" s="159" t="s">
        <v>4</v>
      </c>
      <c r="B132" s="307" t="s">
        <v>68</v>
      </c>
      <c r="C132" s="307"/>
      <c r="D132" s="150">
        <f>$D$85</f>
        <v>203.68</v>
      </c>
    </row>
    <row r="133" spans="1:4">
      <c r="A133" s="159" t="s">
        <v>5</v>
      </c>
      <c r="B133" s="307" t="s">
        <v>69</v>
      </c>
      <c r="C133" s="307"/>
      <c r="D133" s="150">
        <f>$D$108</f>
        <v>92.05</v>
      </c>
    </row>
    <row r="134" spans="1:4">
      <c r="A134" s="159" t="s">
        <v>70</v>
      </c>
      <c r="B134" s="298" t="s">
        <v>71</v>
      </c>
      <c r="C134" s="299"/>
      <c r="D134" s="150">
        <f>$D$116</f>
        <v>20.89</v>
      </c>
    </row>
    <row r="135" spans="1:4">
      <c r="A135" s="296" t="s">
        <v>72</v>
      </c>
      <c r="B135" s="300"/>
      <c r="C135" s="297"/>
      <c r="D135" s="163">
        <f>TRUNC(ROUND(SUM(D130:D134),2),2)</f>
        <v>5524.15</v>
      </c>
    </row>
    <row r="136" spans="1:4">
      <c r="A136" s="106" t="s">
        <v>24</v>
      </c>
      <c r="B136" s="298" t="s">
        <v>99</v>
      </c>
      <c r="C136" s="299"/>
      <c r="D136" s="150">
        <f>$D$126</f>
        <v>671.25</v>
      </c>
    </row>
    <row r="137" spans="1:4">
      <c r="A137" s="296" t="s">
        <v>134</v>
      </c>
      <c r="B137" s="300"/>
      <c r="C137" s="297"/>
      <c r="D137" s="164">
        <f>TRUNC(ROUND(D135+D136,2),2)</f>
        <v>6195.4</v>
      </c>
    </row>
    <row r="138" spans="1:4">
      <c r="A138" s="296" t="s">
        <v>157</v>
      </c>
      <c r="B138" s="300"/>
      <c r="C138" s="297"/>
      <c r="D138" s="164">
        <f>D137*2</f>
        <v>12390.8</v>
      </c>
    </row>
    <row r="139" spans="1:4">
      <c r="A139" s="110"/>
      <c r="B139" s="110"/>
      <c r="C139" s="110"/>
      <c r="D139" s="110"/>
    </row>
  </sheetData>
  <mergeCells count="59">
    <mergeCell ref="B134:C134"/>
    <mergeCell ref="A135:C135"/>
    <mergeCell ref="B136:C136"/>
    <mergeCell ref="A137:C137"/>
    <mergeCell ref="A138:C138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14:C14"/>
    <mergeCell ref="A1:D1"/>
    <mergeCell ref="A2:C2"/>
    <mergeCell ref="C4:D4"/>
    <mergeCell ref="C5:D5"/>
    <mergeCell ref="A8:C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1" fitToHeight="4" orientation="portrait" r:id="rId1"/>
  <rowBreaks count="2" manualBreakCount="2">
    <brk id="41" max="4" man="1"/>
    <brk id="87" max="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178A6-D7F9-48EB-9034-0FAFEBAE5461}">
  <sheetPr>
    <tabColor rgb="FFFFFF00"/>
  </sheetPr>
  <dimension ref="A1:F139"/>
  <sheetViews>
    <sheetView showGridLines="0" tabSelected="1" topLeftCell="A116" zoomScale="115" zoomScaleNormal="115" zoomScaleSheetLayoutView="70" workbookViewId="0">
      <selection activeCell="H18" sqref="H18:H20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22.5703125" style="98" customWidth="1"/>
    <col min="4" max="4" width="15.5703125" style="98" bestFit="1" customWidth="1"/>
    <col min="5" max="5" width="9.140625" style="98"/>
    <col min="6" max="6" width="21.140625" style="98" customWidth="1"/>
    <col min="7" max="16384" width="9.140625" style="98"/>
  </cols>
  <sheetData>
    <row r="1" spans="1:4">
      <c r="A1" s="308"/>
      <c r="B1" s="308"/>
      <c r="C1" s="308"/>
      <c r="D1" s="308"/>
    </row>
    <row r="2" spans="1:4">
      <c r="A2" s="308" t="s">
        <v>102</v>
      </c>
      <c r="B2" s="308"/>
      <c r="C2" s="308"/>
      <c r="D2" s="99"/>
    </row>
    <row r="4" spans="1:4">
      <c r="A4" s="100" t="s">
        <v>103</v>
      </c>
      <c r="B4" s="100"/>
      <c r="C4" s="309"/>
      <c r="D4" s="309"/>
    </row>
    <row r="5" spans="1:4">
      <c r="A5" s="100" t="s">
        <v>104</v>
      </c>
      <c r="B5" s="102" t="s">
        <v>208</v>
      </c>
      <c r="C5" s="310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1" t="s">
        <v>1</v>
      </c>
      <c r="B8" s="301"/>
      <c r="C8" s="301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>
      <c r="A10" s="106" t="s">
        <v>3</v>
      </c>
      <c r="B10" s="107" t="s">
        <v>106</v>
      </c>
      <c r="C10" s="111" t="s">
        <v>144</v>
      </c>
      <c r="D10" s="101"/>
    </row>
    <row r="11" spans="1:4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v>12</v>
      </c>
      <c r="D12" s="101"/>
    </row>
    <row r="13" spans="1:4">
      <c r="A13" s="97"/>
      <c r="B13" s="104"/>
      <c r="C13" s="97"/>
    </row>
    <row r="14" spans="1:4">
      <c r="A14" s="301" t="s">
        <v>7</v>
      </c>
      <c r="B14" s="301"/>
      <c r="C14" s="301"/>
      <c r="D14" s="110"/>
    </row>
    <row r="15" spans="1:4" ht="45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">
        <v>136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308" t="s">
        <v>110</v>
      </c>
      <c r="B18" s="308"/>
      <c r="C18" s="308"/>
      <c r="D18" s="99"/>
    </row>
    <row r="19" spans="1:4">
      <c r="A19" s="97"/>
      <c r="B19" s="97"/>
      <c r="C19" s="97"/>
      <c r="D19" s="97"/>
    </row>
    <row r="20" spans="1:4">
      <c r="A20" s="295" t="s">
        <v>111</v>
      </c>
      <c r="B20" s="295"/>
      <c r="C20" s="295"/>
      <c r="D20" s="110"/>
    </row>
    <row r="21" spans="1:4">
      <c r="A21" s="311" t="s">
        <v>10</v>
      </c>
      <c r="B21" s="311"/>
      <c r="C21" s="311"/>
      <c r="D21" s="110"/>
    </row>
    <row r="22" spans="1:4">
      <c r="A22" s="229" t="s">
        <v>11</v>
      </c>
      <c r="B22" s="230"/>
      <c r="C22" s="312"/>
      <c r="D22" s="110"/>
    </row>
    <row r="23" spans="1:4" ht="30">
      <c r="A23" s="111">
        <v>1</v>
      </c>
      <c r="B23" s="100" t="s">
        <v>135</v>
      </c>
      <c r="C23" s="111" t="s">
        <v>145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5" t="s">
        <v>120</v>
      </c>
      <c r="B29" s="295"/>
      <c r="C29" s="295"/>
      <c r="D29" s="295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22</v>
      </c>
      <c r="C34" s="123"/>
      <c r="D34" s="96">
        <f>((D31+D32)*58.33%*20%)*0</f>
        <v>0</v>
      </c>
    </row>
    <row r="35" spans="1:4">
      <c r="A35" s="106" t="s">
        <v>6</v>
      </c>
      <c r="B35" s="120" t="s">
        <v>23</v>
      </c>
      <c r="C35" s="123"/>
      <c r="D35" s="96">
        <f>((D31+D32)*8.33%*1.2)*0</f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20" t="s">
        <v>26</v>
      </c>
      <c r="C37" s="123"/>
      <c r="D37" s="96">
        <v>0</v>
      </c>
    </row>
    <row r="38" spans="1:4">
      <c r="A38" s="313" t="s">
        <v>27</v>
      </c>
      <c r="B38" s="300"/>
      <c r="C38" s="314"/>
      <c r="D38" s="125">
        <f>TRUNC(ROUND(SUM(D31:D37),2),2)</f>
        <v>2494.71</v>
      </c>
    </row>
    <row r="39" spans="1:4" s="113" customFormat="1" ht="13.5">
      <c r="A39" s="112"/>
      <c r="B39" s="112"/>
      <c r="C39" s="112"/>
      <c r="D39" s="112"/>
    </row>
    <row r="40" spans="1:4">
      <c r="A40" s="308" t="s">
        <v>143</v>
      </c>
      <c r="B40" s="308"/>
      <c r="C40" s="308"/>
      <c r="D40" s="308"/>
    </row>
    <row r="41" spans="1:4">
      <c r="A41" s="114"/>
      <c r="B41" s="114"/>
      <c r="C41" s="114"/>
      <c r="D41" s="114"/>
    </row>
    <row r="42" spans="1:4">
      <c r="A42" s="295" t="s">
        <v>116</v>
      </c>
      <c r="B42" s="295"/>
      <c r="C42" s="295"/>
      <c r="D42" s="295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v>8.3299999999999999E-2</v>
      </c>
      <c r="D44" s="91">
        <f>TRUNC(ROUND($D$38*C44,2),2)</f>
        <v>207.81</v>
      </c>
    </row>
    <row r="45" spans="1:4">
      <c r="A45" s="111" t="s">
        <v>3</v>
      </c>
      <c r="B45" s="130" t="s">
        <v>31</v>
      </c>
      <c r="C45" s="175">
        <v>0.1111</v>
      </c>
      <c r="D45" s="91">
        <f>TRUNC(ROUND($D$38*C45,2),2)</f>
        <v>277.16000000000003</v>
      </c>
    </row>
    <row r="46" spans="1:4">
      <c r="A46" s="232" t="s">
        <v>0</v>
      </c>
      <c r="B46" s="232"/>
      <c r="C46" s="131">
        <f>SUM(C44:C45)</f>
        <v>0.19440000000000002</v>
      </c>
      <c r="D46" s="132">
        <f>TRUNC(ROUND(SUM(D44:D45),2),2)</f>
        <v>484.97</v>
      </c>
    </row>
    <row r="47" spans="1:4" ht="16.5" customHeight="1">
      <c r="A47" s="105"/>
      <c r="B47" s="105"/>
      <c r="C47" s="105"/>
      <c r="D47" s="105"/>
    </row>
    <row r="48" spans="1:4" ht="23.25" customHeight="1">
      <c r="A48" s="308" t="s">
        <v>121</v>
      </c>
      <c r="B48" s="308"/>
      <c r="C48" s="308"/>
      <c r="D48" s="308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88">
        <v>0.2</v>
      </c>
      <c r="D50" s="134">
        <f>TRUNC(ROUND(($D$38+$D$46)*C50,2),2)</f>
        <v>595.94000000000005</v>
      </c>
    </row>
    <row r="51" spans="1:4">
      <c r="A51" s="106" t="s">
        <v>3</v>
      </c>
      <c r="B51" s="123" t="s">
        <v>35</v>
      </c>
      <c r="C51" s="88">
        <v>2.5000000000000001E-2</v>
      </c>
      <c r="D51" s="134">
        <f>TRUNC(ROUND(($D$38+$D$46)*C51,2),2)</f>
        <v>74.489999999999995</v>
      </c>
    </row>
    <row r="52" spans="1:4">
      <c r="A52" s="106" t="s">
        <v>4</v>
      </c>
      <c r="B52" s="120" t="s">
        <v>80</v>
      </c>
      <c r="C52" s="88">
        <v>1.6500000000000001E-2</v>
      </c>
      <c r="D52" s="134">
        <f t="shared" ref="D52:D57" si="0">TRUNC(ROUND(($D$38+$D$46)*C52,2),2)</f>
        <v>49.16</v>
      </c>
    </row>
    <row r="53" spans="1:4">
      <c r="A53" s="106" t="s">
        <v>5</v>
      </c>
      <c r="B53" s="123" t="s">
        <v>36</v>
      </c>
      <c r="C53" s="88">
        <v>1.4999999999999999E-2</v>
      </c>
      <c r="D53" s="134">
        <f t="shared" si="0"/>
        <v>44.7</v>
      </c>
    </row>
    <row r="54" spans="1:4">
      <c r="A54" s="106" t="s">
        <v>6</v>
      </c>
      <c r="B54" s="123" t="s">
        <v>37</v>
      </c>
      <c r="C54" s="88">
        <v>0.01</v>
      </c>
      <c r="D54" s="134">
        <f t="shared" si="0"/>
        <v>29.8</v>
      </c>
    </row>
    <row r="55" spans="1:4">
      <c r="A55" s="106" t="s">
        <v>24</v>
      </c>
      <c r="B55" s="123" t="s">
        <v>38</v>
      </c>
      <c r="C55" s="88">
        <v>6.0000000000000001E-3</v>
      </c>
      <c r="D55" s="134">
        <f t="shared" si="0"/>
        <v>17.88</v>
      </c>
    </row>
    <row r="56" spans="1:4">
      <c r="A56" s="106" t="s">
        <v>25</v>
      </c>
      <c r="B56" s="123" t="s">
        <v>39</v>
      </c>
      <c r="C56" s="88">
        <v>2E-3</v>
      </c>
      <c r="D56" s="134">
        <f t="shared" si="0"/>
        <v>5.96</v>
      </c>
    </row>
    <row r="57" spans="1:4">
      <c r="A57" s="106" t="s">
        <v>40</v>
      </c>
      <c r="B57" s="123" t="s">
        <v>41</v>
      </c>
      <c r="C57" s="88">
        <v>0.08</v>
      </c>
      <c r="D57" s="134">
        <f t="shared" si="0"/>
        <v>238.37</v>
      </c>
    </row>
    <row r="58" spans="1:4">
      <c r="A58" s="291" t="s">
        <v>42</v>
      </c>
      <c r="B58" s="292"/>
      <c r="C58" s="86">
        <f>SUM(C50:C57)</f>
        <v>0.35450000000000004</v>
      </c>
      <c r="D58" s="135">
        <f>TRUNC(ROUND(SUM(D50:D57),2),2)</f>
        <v>1056.3</v>
      </c>
    </row>
    <row r="59" spans="1:4">
      <c r="A59" s="136"/>
      <c r="B59" s="136"/>
      <c r="C59" s="137"/>
      <c r="D59" s="138"/>
    </row>
    <row r="60" spans="1:4">
      <c r="A60" s="295" t="s">
        <v>122</v>
      </c>
      <c r="B60" s="295"/>
      <c r="C60" s="295"/>
      <c r="D60" s="295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5.4</v>
      </c>
      <c r="D62" s="93">
        <f>(C62*2*15)-(6%*D31)</f>
        <v>46.859400000000008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6" t="s">
        <v>45</v>
      </c>
      <c r="B68" s="300"/>
      <c r="C68" s="297"/>
      <c r="D68" s="135">
        <f>TRUNC(ROUND(SUM(D62:D67),2),2)</f>
        <v>778.11</v>
      </c>
    </row>
    <row r="69" spans="1:4">
      <c r="A69" s="105"/>
      <c r="B69" s="105"/>
      <c r="C69" s="105"/>
      <c r="D69" s="105"/>
    </row>
    <row r="70" spans="1:4">
      <c r="A70" s="308" t="s">
        <v>46</v>
      </c>
      <c r="B70" s="308"/>
      <c r="C70" s="308"/>
      <c r="D70" s="308"/>
    </row>
    <row r="71" spans="1:4">
      <c r="A71" s="119">
        <v>2</v>
      </c>
      <c r="B71" s="296" t="s">
        <v>47</v>
      </c>
      <c r="C71" s="297"/>
      <c r="D71" s="119" t="s">
        <v>17</v>
      </c>
    </row>
    <row r="72" spans="1:4">
      <c r="A72" s="106" t="s">
        <v>28</v>
      </c>
      <c r="B72" s="298" t="str">
        <f>B43</f>
        <v>13º (décimo terceiro) Salário, Férias e Adicional de Férias</v>
      </c>
      <c r="C72" s="299"/>
      <c r="D72" s="93">
        <f>D46</f>
        <v>484.97</v>
      </c>
    </row>
    <row r="73" spans="1:4">
      <c r="A73" s="106" t="s">
        <v>32</v>
      </c>
      <c r="B73" s="298" t="str">
        <f>B49</f>
        <v>GPS, FGTS e outras contribuições</v>
      </c>
      <c r="C73" s="299"/>
      <c r="D73" s="93">
        <f>D58</f>
        <v>1056.3</v>
      </c>
    </row>
    <row r="74" spans="1:4">
      <c r="A74" s="106" t="s">
        <v>43</v>
      </c>
      <c r="B74" s="298" t="str">
        <f>B61</f>
        <v xml:space="preserve">Benefícios Mensais e Diários </v>
      </c>
      <c r="C74" s="299"/>
      <c r="D74" s="93">
        <f>D68</f>
        <v>778.11</v>
      </c>
    </row>
    <row r="75" spans="1:4">
      <c r="A75" s="296" t="s">
        <v>45</v>
      </c>
      <c r="B75" s="300"/>
      <c r="C75" s="297"/>
      <c r="D75" s="135">
        <f>TRUNC(ROUND(SUM(D72:D74),2),2)</f>
        <v>2319.38</v>
      </c>
    </row>
    <row r="76" spans="1:4">
      <c r="A76" s="105"/>
      <c r="B76" s="141"/>
      <c r="C76" s="141"/>
      <c r="D76" s="142"/>
    </row>
    <row r="77" spans="1:4">
      <c r="A77" s="301" t="s">
        <v>68</v>
      </c>
      <c r="B77" s="301"/>
      <c r="C77" s="301"/>
      <c r="D77" s="301"/>
    </row>
    <row r="78" spans="1:4">
      <c r="A78" s="133">
        <v>3</v>
      </c>
      <c r="B78" s="133" t="s">
        <v>48</v>
      </c>
      <c r="C78" s="133" t="s">
        <v>29</v>
      </c>
      <c r="D78" s="133" t="s">
        <v>30</v>
      </c>
    </row>
    <row r="79" spans="1:4">
      <c r="A79" s="106" t="s">
        <v>2</v>
      </c>
      <c r="B79" s="143" t="s">
        <v>49</v>
      </c>
      <c r="C79" s="85">
        <v>4.1999999999999997E-3</v>
      </c>
      <c r="D79" s="19">
        <f>$D$38*C79</f>
        <v>10.477781999999999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>$D$38*C80</f>
        <v>0.83822255999999995</v>
      </c>
    </row>
    <row r="81" spans="1:5" ht="30">
      <c r="A81" s="106" t="s">
        <v>4</v>
      </c>
      <c r="B81" s="145" t="s">
        <v>163</v>
      </c>
      <c r="C81" s="85">
        <v>3.4799999999999998E-2</v>
      </c>
      <c r="D81" s="19">
        <f t="shared" ref="D81:D84" si="1">$D$38*C81</f>
        <v>86.815907999999993</v>
      </c>
    </row>
    <row r="82" spans="1:5">
      <c r="A82" s="106" t="s">
        <v>5</v>
      </c>
      <c r="B82" s="123" t="s">
        <v>52</v>
      </c>
      <c r="C82" s="85">
        <v>1.9400000000000001E-2</v>
      </c>
      <c r="D82" s="19">
        <f t="shared" si="1"/>
        <v>48.397373999999999</v>
      </c>
    </row>
    <row r="83" spans="1:5" ht="30">
      <c r="A83" s="106" t="s">
        <v>6</v>
      </c>
      <c r="B83" s="140" t="s">
        <v>101</v>
      </c>
      <c r="C83" s="85">
        <f>C82*C58</f>
        <v>6.8773000000000011E-3</v>
      </c>
      <c r="D83" s="19">
        <f t="shared" si="1"/>
        <v>17.156869083000004</v>
      </c>
    </row>
    <row r="84" spans="1:5">
      <c r="A84" s="106" t="s">
        <v>24</v>
      </c>
      <c r="B84" s="146" t="s">
        <v>73</v>
      </c>
      <c r="C84" s="85">
        <v>8.0000000000000002E-3</v>
      </c>
      <c r="D84" s="19">
        <f t="shared" si="1"/>
        <v>19.95768</v>
      </c>
    </row>
    <row r="85" spans="1:5">
      <c r="A85" s="291" t="s">
        <v>42</v>
      </c>
      <c r="B85" s="292"/>
      <c r="C85" s="86">
        <f>SUM(C79:C84)</f>
        <v>7.3613299999999993E-2</v>
      </c>
      <c r="D85" s="135">
        <f>TRUNC(ROUND(SUM(D79:D84),2),2)</f>
        <v>183.64</v>
      </c>
    </row>
    <row r="87" spans="1:5">
      <c r="A87" s="295" t="s">
        <v>123</v>
      </c>
      <c r="B87" s="295"/>
      <c r="C87" s="295"/>
      <c r="D87" s="295"/>
    </row>
    <row r="88" spans="1:5">
      <c r="A88" s="136"/>
      <c r="B88" s="136"/>
      <c r="C88" s="136"/>
      <c r="D88" s="136"/>
    </row>
    <row r="89" spans="1:5">
      <c r="A89" s="295" t="s">
        <v>53</v>
      </c>
      <c r="B89" s="295"/>
      <c r="C89" s="295"/>
      <c r="D89" s="295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9.2583000000000006E-3</v>
      </c>
      <c r="D91" s="19">
        <f>($D$38+D46)*C91</f>
        <v>27.586771344000006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($D$38+$D$46)*C92</f>
        <v>8.3431040000000003</v>
      </c>
    </row>
    <row r="93" spans="1:5">
      <c r="A93" s="106" t="s">
        <v>4</v>
      </c>
      <c r="B93" s="148" t="s">
        <v>96</v>
      </c>
      <c r="C93" s="87">
        <v>2.0000000000000001E-4</v>
      </c>
      <c r="D93" s="19">
        <f>($D$38+$D$46)*C93</f>
        <v>0.59593600000000013</v>
      </c>
    </row>
    <row r="94" spans="1:5">
      <c r="A94" s="106" t="s">
        <v>5</v>
      </c>
      <c r="B94" s="149" t="s">
        <v>100</v>
      </c>
      <c r="C94" s="87">
        <v>3.3E-3</v>
      </c>
      <c r="D94" s="19">
        <f>($D$38+$D$46)*C94</f>
        <v>9.8329440000000012</v>
      </c>
    </row>
    <row r="95" spans="1:5">
      <c r="A95" s="106" t="s">
        <v>6</v>
      </c>
      <c r="B95" s="98" t="s">
        <v>97</v>
      </c>
      <c r="C95" s="87">
        <v>6.9999999999999999E-4</v>
      </c>
      <c r="D95" s="19">
        <f>($D$38+$D$46)*C95</f>
        <v>2.0857760000000001</v>
      </c>
    </row>
    <row r="96" spans="1:5">
      <c r="A96" s="106" t="s">
        <v>24</v>
      </c>
      <c r="B96" s="146" t="s">
        <v>220</v>
      </c>
      <c r="C96" s="88">
        <v>1.38E-2</v>
      </c>
      <c r="D96" s="19">
        <f t="shared" ref="D96" si="2">$D$38*C96</f>
        <v>34.426997999999998</v>
      </c>
    </row>
    <row r="97" spans="1:4">
      <c r="A97" s="291" t="s">
        <v>0</v>
      </c>
      <c r="B97" s="292"/>
      <c r="C97" s="86">
        <f>SUM(C91:C96)</f>
        <v>3.00583E-2</v>
      </c>
      <c r="D97" s="135">
        <f>TRUNC(ROUND(SUM(D91:D96),2),2)</f>
        <v>82.87</v>
      </c>
    </row>
    <row r="99" spans="1:4">
      <c r="A99" s="295" t="s">
        <v>74</v>
      </c>
      <c r="B99" s="295"/>
      <c r="C99" s="295"/>
      <c r="D99" s="295"/>
    </row>
    <row r="100" spans="1:4">
      <c r="A100" s="119" t="s">
        <v>55</v>
      </c>
      <c r="B100" s="296" t="s">
        <v>75</v>
      </c>
      <c r="C100" s="297"/>
      <c r="D100" s="119" t="s">
        <v>17</v>
      </c>
    </row>
    <row r="101" spans="1:4">
      <c r="A101" s="106" t="s">
        <v>2</v>
      </c>
      <c r="B101" s="298" t="s">
        <v>98</v>
      </c>
      <c r="C101" s="299"/>
      <c r="D101" s="150">
        <f>TRUNC(ROUND((((D38+D75+D85)/220)*15),2),2)*0</f>
        <v>0</v>
      </c>
    </row>
    <row r="102" spans="1:4">
      <c r="A102" s="296" t="s">
        <v>45</v>
      </c>
      <c r="B102" s="300"/>
      <c r="C102" s="297"/>
      <c r="D102" s="135">
        <f>TRUNC(ROUND(SUM(D101),2),2)</f>
        <v>0</v>
      </c>
    </row>
    <row r="103" spans="1:4">
      <c r="A103" s="136"/>
      <c r="B103" s="136"/>
      <c r="C103" s="151"/>
      <c r="D103" s="152"/>
    </row>
    <row r="104" spans="1:4">
      <c r="A104" s="301" t="s">
        <v>56</v>
      </c>
      <c r="B104" s="301"/>
      <c r="C104" s="301"/>
      <c r="D104" s="301"/>
    </row>
    <row r="105" spans="1:4">
      <c r="A105" s="133">
        <v>4</v>
      </c>
      <c r="B105" s="291" t="s">
        <v>76</v>
      </c>
      <c r="C105" s="292"/>
      <c r="D105" s="133" t="s">
        <v>57</v>
      </c>
    </row>
    <row r="106" spans="1:4">
      <c r="A106" s="106" t="s">
        <v>54</v>
      </c>
      <c r="B106" s="293" t="s">
        <v>124</v>
      </c>
      <c r="C106" s="294"/>
      <c r="D106" s="92">
        <f>D97</f>
        <v>82.87</v>
      </c>
    </row>
    <row r="107" spans="1:4">
      <c r="A107" s="106" t="s">
        <v>55</v>
      </c>
      <c r="B107" s="293" t="s">
        <v>125</v>
      </c>
      <c r="C107" s="294"/>
      <c r="D107" s="150">
        <f>D102</f>
        <v>0</v>
      </c>
    </row>
    <row r="108" spans="1:4">
      <c r="A108" s="291" t="s">
        <v>0</v>
      </c>
      <c r="B108" s="230"/>
      <c r="C108" s="292"/>
      <c r="D108" s="135">
        <f>TRUNC(ROUND(SUM(D106:D107),2),2)</f>
        <v>82.87</v>
      </c>
    </row>
    <row r="109" spans="1:4">
      <c r="A109" s="114"/>
      <c r="B109" s="110"/>
      <c r="C109" s="137"/>
      <c r="D109" s="153"/>
    </row>
    <row r="110" spans="1:4">
      <c r="A110" s="295" t="s">
        <v>126</v>
      </c>
      <c r="B110" s="295"/>
      <c r="C110" s="295"/>
      <c r="D110" s="295"/>
    </row>
    <row r="111" spans="1:4">
      <c r="A111" s="119">
        <v>5</v>
      </c>
      <c r="B111" s="302" t="s">
        <v>58</v>
      </c>
      <c r="C111" s="303"/>
      <c r="D111" s="119" t="s">
        <v>17</v>
      </c>
    </row>
    <row r="112" spans="1:4">
      <c r="A112" s="106" t="s">
        <v>2</v>
      </c>
      <c r="B112" s="298" t="s">
        <v>59</v>
      </c>
      <c r="C112" s="299"/>
      <c r="D112" s="154">
        <f>UNIFORME!E18</f>
        <v>7.083333333333333</v>
      </c>
    </row>
    <row r="113" spans="1:6">
      <c r="A113" s="106" t="s">
        <v>3</v>
      </c>
      <c r="B113" s="298" t="s">
        <v>77</v>
      </c>
      <c r="C113" s="299"/>
      <c r="D113" s="154">
        <v>0</v>
      </c>
    </row>
    <row r="114" spans="1:6">
      <c r="A114" s="106" t="s">
        <v>4</v>
      </c>
      <c r="B114" s="298" t="s">
        <v>78</v>
      </c>
      <c r="C114" s="299"/>
      <c r="D114" s="154">
        <f>EQUIPAMENTO!E17</f>
        <v>13.810704607046072</v>
      </c>
    </row>
    <row r="115" spans="1:6">
      <c r="A115" s="106" t="s">
        <v>5</v>
      </c>
      <c r="B115" s="304" t="s">
        <v>26</v>
      </c>
      <c r="C115" s="305"/>
      <c r="D115" s="154">
        <v>0</v>
      </c>
    </row>
    <row r="116" spans="1:6">
      <c r="A116" s="296" t="s">
        <v>45</v>
      </c>
      <c r="B116" s="300"/>
      <c r="C116" s="297"/>
      <c r="D116" s="135">
        <f>TRUNC(ROUND(SUM(D112:D115),2),2)</f>
        <v>20.89</v>
      </c>
    </row>
    <row r="117" spans="1:6">
      <c r="A117" s="114"/>
      <c r="B117" s="110"/>
      <c r="C117" s="137"/>
      <c r="D117" s="153"/>
    </row>
    <row r="118" spans="1:6">
      <c r="A118" s="295" t="s">
        <v>127</v>
      </c>
      <c r="B118" s="295"/>
      <c r="C118" s="295"/>
      <c r="D118" s="295"/>
    </row>
    <row r="119" spans="1:6">
      <c r="A119" s="119">
        <v>6</v>
      </c>
      <c r="B119" s="155" t="s">
        <v>60</v>
      </c>
      <c r="C119" s="119" t="s">
        <v>29</v>
      </c>
      <c r="D119" s="119" t="s">
        <v>57</v>
      </c>
      <c r="F119" s="183"/>
    </row>
    <row r="120" spans="1:6">
      <c r="A120" s="106" t="s">
        <v>2</v>
      </c>
      <c r="B120" s="156" t="s">
        <v>61</v>
      </c>
      <c r="C120" s="89">
        <v>1.6618578679051803E-3</v>
      </c>
      <c r="D120" s="157">
        <f>TRUNC(ROUND($D$135*C120,2),2)</f>
        <v>8.48</v>
      </c>
      <c r="F120" s="183"/>
    </row>
    <row r="121" spans="1:6">
      <c r="A121" s="106" t="s">
        <v>3</v>
      </c>
      <c r="B121" s="120" t="s">
        <v>62</v>
      </c>
      <c r="C121" s="89">
        <v>1.2155993574929878E-3</v>
      </c>
      <c r="D121" s="157">
        <f>TRUNC(ROUND(($D$135+D120)*C121,2),2)</f>
        <v>6.21</v>
      </c>
      <c r="F121" s="183"/>
    </row>
    <row r="122" spans="1:6">
      <c r="A122" s="106" t="s">
        <v>4</v>
      </c>
      <c r="B122" s="120" t="s">
        <v>63</v>
      </c>
      <c r="C122" s="90">
        <f>SUM(C123:C125)</f>
        <v>8.6499999999999994E-2</v>
      </c>
      <c r="D122" s="158"/>
      <c r="F122" s="184"/>
    </row>
    <row r="123" spans="1:6">
      <c r="A123" s="106" t="s">
        <v>131</v>
      </c>
      <c r="B123" s="100" t="s">
        <v>128</v>
      </c>
      <c r="C123" s="89">
        <v>6.4999999999999997E-3</v>
      </c>
      <c r="D123" s="93">
        <f>TRUNC(ROUND(($D$135+$D$120+$D$121)/(100%-$C$122)*C123,2),2)</f>
        <v>36.4</v>
      </c>
      <c r="F123" s="183"/>
    </row>
    <row r="124" spans="1:6">
      <c r="A124" s="106" t="s">
        <v>132</v>
      </c>
      <c r="B124" s="100" t="s">
        <v>129</v>
      </c>
      <c r="C124" s="89">
        <v>0.03</v>
      </c>
      <c r="D124" s="93">
        <f>TRUNC(ROUND(($D$135+$D$120+$D$121)/(100%-$C$122)*C124,2),2)</f>
        <v>168.02</v>
      </c>
      <c r="F124" s="183"/>
    </row>
    <row r="125" spans="1:6">
      <c r="A125" s="106" t="s">
        <v>133</v>
      </c>
      <c r="B125" s="100" t="s">
        <v>130</v>
      </c>
      <c r="C125" s="89">
        <v>0.05</v>
      </c>
      <c r="D125" s="93">
        <f>TRUNC(ROUND(($D$135+$D$120+$D$121)/(100%-$C$122)*C125,2),2)</f>
        <v>280.02999999999997</v>
      </c>
      <c r="F125" s="183"/>
    </row>
    <row r="126" spans="1:6">
      <c r="A126" s="229" t="s">
        <v>0</v>
      </c>
      <c r="B126" s="230"/>
      <c r="C126" s="312"/>
      <c r="D126" s="135">
        <f>TRUNC(ROUND(SUM(D120:D125),2),2)</f>
        <v>499.14</v>
      </c>
    </row>
    <row r="128" spans="1:6">
      <c r="A128" s="295" t="s">
        <v>64</v>
      </c>
      <c r="B128" s="295"/>
      <c r="C128" s="295"/>
      <c r="D128" s="295"/>
    </row>
    <row r="129" spans="1:4">
      <c r="A129" s="120"/>
      <c r="B129" s="306" t="s">
        <v>65</v>
      </c>
      <c r="C129" s="306"/>
      <c r="D129" s="119" t="s">
        <v>57</v>
      </c>
    </row>
    <row r="130" spans="1:4">
      <c r="A130" s="159" t="s">
        <v>2</v>
      </c>
      <c r="B130" s="307" t="s">
        <v>66</v>
      </c>
      <c r="C130" s="307"/>
      <c r="D130" s="160">
        <f>$D$38</f>
        <v>2494.71</v>
      </c>
    </row>
    <row r="131" spans="1:4">
      <c r="A131" s="159" t="s">
        <v>3</v>
      </c>
      <c r="B131" s="307" t="s">
        <v>67</v>
      </c>
      <c r="C131" s="307"/>
      <c r="D131" s="160">
        <f>$D$75</f>
        <v>2319.38</v>
      </c>
    </row>
    <row r="132" spans="1:4">
      <c r="A132" s="159" t="s">
        <v>4</v>
      </c>
      <c r="B132" s="307" t="s">
        <v>68</v>
      </c>
      <c r="C132" s="307"/>
      <c r="D132" s="160">
        <f>$D$85</f>
        <v>183.64</v>
      </c>
    </row>
    <row r="133" spans="1:4">
      <c r="A133" s="159" t="s">
        <v>5</v>
      </c>
      <c r="B133" s="307" t="s">
        <v>69</v>
      </c>
      <c r="C133" s="307"/>
      <c r="D133" s="160">
        <f>$D$108</f>
        <v>82.87</v>
      </c>
    </row>
    <row r="134" spans="1:4">
      <c r="A134" s="159" t="s">
        <v>70</v>
      </c>
      <c r="B134" s="298" t="s">
        <v>71</v>
      </c>
      <c r="C134" s="299"/>
      <c r="D134" s="160">
        <f>$D$116</f>
        <v>20.89</v>
      </c>
    </row>
    <row r="135" spans="1:4">
      <c r="A135" s="296" t="s">
        <v>72</v>
      </c>
      <c r="B135" s="300"/>
      <c r="C135" s="297"/>
      <c r="D135" s="161">
        <f>TRUNC(ROUND(SUM(D130:D134),2),2)</f>
        <v>5101.49</v>
      </c>
    </row>
    <row r="136" spans="1:4">
      <c r="A136" s="106" t="s">
        <v>24</v>
      </c>
      <c r="B136" s="298" t="s">
        <v>99</v>
      </c>
      <c r="C136" s="299"/>
      <c r="D136" s="160">
        <f>$D$126</f>
        <v>499.14</v>
      </c>
    </row>
    <row r="137" spans="1:4">
      <c r="A137" s="296" t="s">
        <v>134</v>
      </c>
      <c r="B137" s="300"/>
      <c r="C137" s="297"/>
      <c r="D137" s="161">
        <f>TRUNC(ROUND(D135+D136,2),2)</f>
        <v>5600.63</v>
      </c>
    </row>
    <row r="138" spans="1:4">
      <c r="A138" s="296" t="s">
        <v>157</v>
      </c>
      <c r="B138" s="300"/>
      <c r="C138" s="297"/>
      <c r="D138" s="161">
        <f>D137*2</f>
        <v>11201.26</v>
      </c>
    </row>
    <row r="139" spans="1:4">
      <c r="A139" s="110"/>
      <c r="B139" s="110"/>
      <c r="C139" s="110"/>
      <c r="D139" s="110"/>
    </row>
  </sheetData>
  <mergeCells count="59">
    <mergeCell ref="B134:C134"/>
    <mergeCell ref="A135:C135"/>
    <mergeCell ref="B136:C136"/>
    <mergeCell ref="A137:C137"/>
    <mergeCell ref="A138:C138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14:C14"/>
    <mergeCell ref="A1:D1"/>
    <mergeCell ref="A2:C2"/>
    <mergeCell ref="C4:D4"/>
    <mergeCell ref="C5:D5"/>
    <mergeCell ref="A8:C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3" man="1"/>
    <brk id="98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9"/>
  <sheetViews>
    <sheetView showGridLines="0" tabSelected="1" view="pageBreakPreview" topLeftCell="B76" zoomScale="115" zoomScaleNormal="100" zoomScaleSheetLayoutView="115" workbookViewId="0">
      <selection activeCell="H18" sqref="H18:H20"/>
    </sheetView>
  </sheetViews>
  <sheetFormatPr defaultRowHeight="15"/>
  <cols>
    <col min="1" max="1" width="0" style="2" hidden="1" customWidth="1"/>
    <col min="2" max="2" width="37.7109375" style="178" bestFit="1" customWidth="1"/>
    <col min="3" max="3" width="24.5703125" style="173" customWidth="1"/>
    <col min="4" max="4" width="24.42578125" style="173" customWidth="1"/>
    <col min="5" max="6" width="15" style="173" customWidth="1"/>
    <col min="7" max="7" width="16" style="173" customWidth="1"/>
    <col min="8" max="8" width="19.85546875" style="2" bestFit="1" customWidth="1"/>
    <col min="9" max="9" width="19.85546875" style="73" customWidth="1"/>
    <col min="10" max="10" width="17.7109375" style="2" bestFit="1" customWidth="1"/>
    <col min="11" max="16384" width="9.140625" style="2"/>
  </cols>
  <sheetData>
    <row r="1" spans="1:9" ht="61.5" customHeight="1">
      <c r="B1" s="38"/>
      <c r="C1" s="38"/>
      <c r="D1" s="38"/>
      <c r="E1" s="38"/>
      <c r="F1" s="38"/>
      <c r="G1" s="38"/>
    </row>
    <row r="2" spans="1:9" ht="24" customHeight="1">
      <c r="B2" s="227" t="s">
        <v>211</v>
      </c>
      <c r="C2" s="227"/>
      <c r="D2" s="227"/>
      <c r="E2" s="227"/>
      <c r="F2" s="227"/>
      <c r="G2" s="227"/>
    </row>
    <row r="3" spans="1:9">
      <c r="A3" s="227" t="s">
        <v>190</v>
      </c>
      <c r="B3" s="227"/>
      <c r="C3" s="227"/>
      <c r="D3" s="227"/>
      <c r="E3" s="227"/>
      <c r="F3" s="227"/>
      <c r="G3" s="227"/>
    </row>
    <row r="4" spans="1:9" ht="13.5" customHeight="1" thickBot="1"/>
    <row r="5" spans="1:9" ht="22.5" hidden="1" customHeight="1" thickBot="1">
      <c r="B5" s="226"/>
      <c r="C5" s="226"/>
      <c r="D5" s="226"/>
      <c r="E5" s="226"/>
      <c r="F5" s="226"/>
      <c r="G5" s="226"/>
      <c r="H5" s="38"/>
      <c r="I5" s="74"/>
    </row>
    <row r="6" spans="1:9" ht="22.5" customHeight="1">
      <c r="B6" s="283" t="s">
        <v>191</v>
      </c>
      <c r="C6" s="284"/>
      <c r="D6" s="284"/>
      <c r="E6" s="284"/>
      <c r="F6" s="284"/>
      <c r="G6" s="285"/>
      <c r="H6" s="38"/>
      <c r="I6" s="74"/>
    </row>
    <row r="7" spans="1:9" ht="38.25">
      <c r="A7" s="200"/>
      <c r="B7" s="202" t="s">
        <v>87</v>
      </c>
      <c r="C7" s="174" t="s">
        <v>88</v>
      </c>
      <c r="D7" s="174" t="s">
        <v>92</v>
      </c>
      <c r="E7" s="174" t="s">
        <v>89</v>
      </c>
      <c r="F7" s="174" t="s">
        <v>91</v>
      </c>
      <c r="G7" s="203" t="s">
        <v>90</v>
      </c>
      <c r="H7" s="3"/>
      <c r="I7" s="75"/>
    </row>
    <row r="8" spans="1:9" ht="24" customHeight="1">
      <c r="A8" s="200"/>
      <c r="B8" s="204" t="str">
        <f>'12h dia'!$C$23</f>
        <v>Vigilância Desarmada 12x36 Diurna</v>
      </c>
      <c r="C8" s="190">
        <f>'12h dia'!D137</f>
        <v>5600.63</v>
      </c>
      <c r="D8" s="185">
        <v>2</v>
      </c>
      <c r="E8" s="190">
        <f>C8*D8</f>
        <v>11201.26</v>
      </c>
      <c r="F8" s="185">
        <f>[1]ESCOPO!$B$4</f>
        <v>14</v>
      </c>
      <c r="G8" s="205">
        <f>E8*F8</f>
        <v>156817.64000000001</v>
      </c>
      <c r="H8" s="3"/>
      <c r="I8" s="75"/>
    </row>
    <row r="9" spans="1:9" ht="21" customHeight="1">
      <c r="A9" s="200"/>
      <c r="B9" s="204" t="str">
        <f>'12h noite'!$C$23</f>
        <v xml:space="preserve">Vigilância Desarmada 12x36 Noturna </v>
      </c>
      <c r="C9" s="190">
        <f>'12h noite'!D137</f>
        <v>6195.4</v>
      </c>
      <c r="D9" s="185">
        <v>2</v>
      </c>
      <c r="E9" s="190">
        <f>C9*D9</f>
        <v>12390.8</v>
      </c>
      <c r="F9" s="185">
        <f>[1]ESCOPO!$C$4</f>
        <v>12</v>
      </c>
      <c r="G9" s="205">
        <f>E9*F9</f>
        <v>148689.59999999998</v>
      </c>
      <c r="H9" s="3"/>
      <c r="I9" s="75"/>
    </row>
    <row r="10" spans="1:9" s="98" customFormat="1" ht="23.25" customHeight="1">
      <c r="A10" s="201">
        <v>1</v>
      </c>
      <c r="B10" s="204" t="str">
        <f>'44h'!$C$23</f>
        <v>Vigilância Desarmada 5x2 44hs</v>
      </c>
      <c r="C10" s="190">
        <f>'44h'!D137</f>
        <v>5882.68</v>
      </c>
      <c r="D10" s="185">
        <v>1</v>
      </c>
      <c r="E10" s="190">
        <f>C10*D10</f>
        <v>5882.68</v>
      </c>
      <c r="F10" s="185">
        <f>[1]ESCOPO!$D$4</f>
        <v>16</v>
      </c>
      <c r="G10" s="205">
        <f>E10*F10</f>
        <v>94122.880000000005</v>
      </c>
      <c r="H10" s="3"/>
      <c r="I10" s="187"/>
    </row>
    <row r="11" spans="1:9" s="98" customFormat="1" ht="23.25" customHeight="1" thickBot="1">
      <c r="A11" s="201">
        <v>3</v>
      </c>
      <c r="B11" s="286"/>
      <c r="C11" s="287"/>
      <c r="D11" s="287"/>
      <c r="E11" s="287"/>
      <c r="F11" s="287"/>
      <c r="G11" s="206">
        <f>SUM(G8:G10)</f>
        <v>399630.12</v>
      </c>
      <c r="H11" s="104"/>
      <c r="I11" s="187"/>
    </row>
    <row r="12" spans="1:9" s="98" customFormat="1" ht="23.25" customHeight="1">
      <c r="A12" s="124"/>
      <c r="H12" s="104"/>
      <c r="I12" s="187"/>
    </row>
    <row r="13" spans="1:9" s="98" customFormat="1" ht="23.25" customHeight="1" thickBot="1">
      <c r="A13" s="124"/>
      <c r="H13" s="104"/>
      <c r="I13" s="187"/>
    </row>
    <row r="14" spans="1:9" s="98" customFormat="1" ht="23.25" customHeight="1">
      <c r="A14" s="201"/>
      <c r="B14" s="288" t="s">
        <v>212</v>
      </c>
      <c r="C14" s="289"/>
      <c r="D14" s="289"/>
      <c r="E14" s="289"/>
      <c r="F14" s="289"/>
      <c r="G14" s="290"/>
      <c r="H14" s="104"/>
      <c r="I14" s="187"/>
    </row>
    <row r="15" spans="1:9" s="98" customFormat="1" ht="40.5" customHeight="1">
      <c r="A15" s="201"/>
      <c r="B15" s="202" t="s">
        <v>87</v>
      </c>
      <c r="C15" s="174" t="s">
        <v>88</v>
      </c>
      <c r="D15" s="174" t="s">
        <v>92</v>
      </c>
      <c r="E15" s="174" t="s">
        <v>89</v>
      </c>
      <c r="F15" s="174" t="s">
        <v>91</v>
      </c>
      <c r="G15" s="203" t="s">
        <v>90</v>
      </c>
      <c r="H15" s="104"/>
      <c r="I15" s="187"/>
    </row>
    <row r="16" spans="1:9" s="98" customFormat="1" ht="23.25" customHeight="1">
      <c r="A16" s="201"/>
      <c r="B16" s="204" t="str">
        <f>'12h dia'!$C$23</f>
        <v>Vigilância Desarmada 12x36 Diurna</v>
      </c>
      <c r="C16" s="190">
        <f>'12h dia-RG1 - 3%'!D137</f>
        <v>5600.63</v>
      </c>
      <c r="D16" s="185">
        <v>2</v>
      </c>
      <c r="E16" s="190">
        <f>C16*D16</f>
        <v>11201.26</v>
      </c>
      <c r="F16" s="185">
        <v>1</v>
      </c>
      <c r="G16" s="205">
        <f>E16*F16</f>
        <v>11201.26</v>
      </c>
      <c r="H16" s="104"/>
      <c r="I16" s="187"/>
    </row>
    <row r="17" spans="1:9" s="98" customFormat="1" ht="23.25" customHeight="1">
      <c r="A17" s="201"/>
      <c r="B17" s="204" t="str">
        <f>'12h dia'!$C$23</f>
        <v>Vigilância Desarmada 12x36 Diurna</v>
      </c>
      <c r="C17" s="190">
        <f>'12h dia-RG1'!D137</f>
        <v>5600.63</v>
      </c>
      <c r="D17" s="185">
        <v>2</v>
      </c>
      <c r="E17" s="190">
        <f>C17*D17</f>
        <v>11201.26</v>
      </c>
      <c r="F17" s="185">
        <v>1</v>
      </c>
      <c r="G17" s="205">
        <f>E17*F17</f>
        <v>11201.26</v>
      </c>
      <c r="H17" s="104"/>
      <c r="I17" s="187"/>
    </row>
    <row r="18" spans="1:9" s="98" customFormat="1" ht="23.25" customHeight="1">
      <c r="A18" s="201"/>
      <c r="B18" s="204" t="str">
        <f>'12h noite'!$C$23</f>
        <v xml:space="preserve">Vigilância Desarmada 12x36 Noturna </v>
      </c>
      <c r="C18" s="190">
        <f>'12h noite-RG1'!D137</f>
        <v>6195.4</v>
      </c>
      <c r="D18" s="185">
        <v>2</v>
      </c>
      <c r="E18" s="190">
        <f>C18*D18</f>
        <v>12390.8</v>
      </c>
      <c r="F18" s="185">
        <f>[1]ESCOPO!$C$9</f>
        <v>2</v>
      </c>
      <c r="G18" s="205">
        <f>E18*F18</f>
        <v>24781.599999999999</v>
      </c>
      <c r="H18" s="104"/>
      <c r="I18" s="187"/>
    </row>
    <row r="19" spans="1:9" s="98" customFormat="1" ht="23.25" customHeight="1">
      <c r="A19" s="201"/>
      <c r="B19" s="204" t="str">
        <f>'44h'!$C$23</f>
        <v>Vigilância Desarmada 5x2 44hs</v>
      </c>
      <c r="C19" s="190">
        <f>'44h-RG1'!D137</f>
        <v>5882.68</v>
      </c>
      <c r="D19" s="185">
        <v>1</v>
      </c>
      <c r="E19" s="190">
        <f t="shared" ref="E19" si="0">C19*D19</f>
        <v>5882.68</v>
      </c>
      <c r="F19" s="185">
        <f>[1]ESCOPO!$D$9</f>
        <v>1</v>
      </c>
      <c r="G19" s="205">
        <f>E19*F19</f>
        <v>5882.68</v>
      </c>
      <c r="H19" s="104"/>
      <c r="I19" s="187"/>
    </row>
    <row r="20" spans="1:9" s="98" customFormat="1" ht="23.25" customHeight="1" thickBot="1">
      <c r="A20" s="201"/>
      <c r="B20" s="286"/>
      <c r="C20" s="287"/>
      <c r="D20" s="287"/>
      <c r="E20" s="287"/>
      <c r="F20" s="287"/>
      <c r="G20" s="206">
        <f>SUM(G16:G19)</f>
        <v>53066.799999999996</v>
      </c>
      <c r="H20" s="104"/>
      <c r="I20" s="187"/>
    </row>
    <row r="21" spans="1:9" s="98" customFormat="1" ht="23.25" customHeight="1">
      <c r="A21" s="124"/>
      <c r="H21" s="104"/>
      <c r="I21" s="187"/>
    </row>
    <row r="22" spans="1:9" s="98" customFormat="1" ht="23.25" customHeight="1" thickBot="1">
      <c r="A22" s="124"/>
      <c r="H22" s="104"/>
      <c r="I22" s="187"/>
    </row>
    <row r="23" spans="1:9" s="98" customFormat="1" ht="23.25" customHeight="1">
      <c r="A23" s="201"/>
      <c r="B23" s="283" t="s">
        <v>213</v>
      </c>
      <c r="C23" s="284"/>
      <c r="D23" s="284"/>
      <c r="E23" s="284"/>
      <c r="F23" s="284"/>
      <c r="G23" s="285"/>
      <c r="H23" s="104"/>
      <c r="I23" s="187"/>
    </row>
    <row r="24" spans="1:9" s="98" customFormat="1" ht="47.25" customHeight="1">
      <c r="A24" s="201"/>
      <c r="B24" s="202" t="s">
        <v>87</v>
      </c>
      <c r="C24" s="174" t="s">
        <v>88</v>
      </c>
      <c r="D24" s="174" t="s">
        <v>92</v>
      </c>
      <c r="E24" s="174" t="s">
        <v>89</v>
      </c>
      <c r="F24" s="174" t="s">
        <v>91</v>
      </c>
      <c r="G24" s="203" t="s">
        <v>90</v>
      </c>
      <c r="H24" s="104"/>
      <c r="I24" s="187"/>
    </row>
    <row r="25" spans="1:9" s="98" customFormat="1" ht="23.25" customHeight="1">
      <c r="A25" s="201"/>
      <c r="B25" s="204" t="str">
        <f>'12h dia'!$C$23</f>
        <v>Vigilância Desarmada 12x36 Diurna</v>
      </c>
      <c r="C25" s="190">
        <f>'12h dia-RG2'!D137</f>
        <v>5600.63</v>
      </c>
      <c r="D25" s="185">
        <v>2</v>
      </c>
      <c r="E25" s="190">
        <f>C25*D25</f>
        <v>11201.26</v>
      </c>
      <c r="F25" s="185">
        <f>[1]ESCOPO!$B$14</f>
        <v>1</v>
      </c>
      <c r="G25" s="205">
        <f>E25*F25</f>
        <v>11201.26</v>
      </c>
      <c r="H25" s="104"/>
      <c r="I25" s="187"/>
    </row>
    <row r="26" spans="1:9" s="98" customFormat="1" ht="23.25" customHeight="1">
      <c r="A26" s="201"/>
      <c r="B26" s="204" t="str">
        <f>'12h noite'!$C$23</f>
        <v xml:space="preserve">Vigilância Desarmada 12x36 Noturna </v>
      </c>
      <c r="C26" s="190">
        <f>'12h noite-RG2'!D137</f>
        <v>6195.4</v>
      </c>
      <c r="D26" s="185">
        <v>2</v>
      </c>
      <c r="E26" s="190">
        <f>C26*D26</f>
        <v>12390.8</v>
      </c>
      <c r="F26" s="185">
        <f>[1]ESCOPO!$C$14</f>
        <v>1</v>
      </c>
      <c r="G26" s="205">
        <f>E26*F26</f>
        <v>12390.8</v>
      </c>
      <c r="H26" s="104"/>
      <c r="I26" s="187"/>
    </row>
    <row r="27" spans="1:9" s="98" customFormat="1" ht="23.25" customHeight="1">
      <c r="A27" s="201"/>
      <c r="B27" s="204" t="str">
        <f>'44h'!$C$23</f>
        <v>Vigilância Desarmada 5x2 44hs</v>
      </c>
      <c r="C27" s="190">
        <f>'44h-RG2'!D137</f>
        <v>5882.68</v>
      </c>
      <c r="D27" s="185">
        <v>1</v>
      </c>
      <c r="E27" s="190">
        <f t="shared" ref="E27" si="1">C27*D27</f>
        <v>5882.68</v>
      </c>
      <c r="F27" s="185">
        <f>[1]ESCOPO!$D$14</f>
        <v>1</v>
      </c>
      <c r="G27" s="205">
        <f>E27*F27</f>
        <v>5882.68</v>
      </c>
      <c r="H27" s="104"/>
      <c r="I27" s="187"/>
    </row>
    <row r="28" spans="1:9" s="98" customFormat="1" ht="23.25" customHeight="1" thickBot="1">
      <c r="A28" s="201"/>
      <c r="B28" s="286"/>
      <c r="C28" s="287"/>
      <c r="D28" s="287"/>
      <c r="E28" s="287"/>
      <c r="F28" s="287"/>
      <c r="G28" s="206">
        <f>SUM(G25:G27)</f>
        <v>29474.739999999998</v>
      </c>
      <c r="H28" s="104"/>
      <c r="I28" s="187"/>
    </row>
    <row r="29" spans="1:9" s="98" customFormat="1" ht="23.25" customHeight="1">
      <c r="A29" s="124"/>
      <c r="H29" s="104"/>
      <c r="I29" s="187"/>
    </row>
    <row r="30" spans="1:9" s="98" customFormat="1" ht="23.25" customHeight="1" thickBot="1">
      <c r="A30" s="124"/>
      <c r="H30" s="104"/>
      <c r="I30" s="187"/>
    </row>
    <row r="31" spans="1:9" s="98" customFormat="1" ht="23.25" customHeight="1">
      <c r="A31" s="201"/>
      <c r="B31" s="283" t="s">
        <v>214</v>
      </c>
      <c r="C31" s="284"/>
      <c r="D31" s="284"/>
      <c r="E31" s="284"/>
      <c r="F31" s="284"/>
      <c r="G31" s="285"/>
      <c r="H31" s="104"/>
      <c r="I31" s="187"/>
    </row>
    <row r="32" spans="1:9" s="98" customFormat="1" ht="42.75" customHeight="1">
      <c r="A32" s="201"/>
      <c r="B32" s="202" t="s">
        <v>87</v>
      </c>
      <c r="C32" s="174" t="s">
        <v>88</v>
      </c>
      <c r="D32" s="174" t="s">
        <v>92</v>
      </c>
      <c r="E32" s="174" t="s">
        <v>89</v>
      </c>
      <c r="F32" s="174" t="s">
        <v>91</v>
      </c>
      <c r="G32" s="203" t="s">
        <v>90</v>
      </c>
      <c r="H32" s="104"/>
      <c r="I32" s="187"/>
    </row>
    <row r="33" spans="1:9" s="98" customFormat="1" ht="23.25" customHeight="1">
      <c r="A33" s="201"/>
      <c r="B33" s="204" t="str">
        <f>'44h'!$C$23</f>
        <v>Vigilância Desarmada 5x2 44hs</v>
      </c>
      <c r="C33" s="190">
        <f>'44h-RG3'!D137</f>
        <v>5882.68</v>
      </c>
      <c r="D33" s="185">
        <v>1</v>
      </c>
      <c r="E33" s="190">
        <f t="shared" ref="E33" si="2">C33*D33</f>
        <v>5882.68</v>
      </c>
      <c r="F33" s="185">
        <v>1</v>
      </c>
      <c r="G33" s="205">
        <f>E33*F33</f>
        <v>5882.68</v>
      </c>
      <c r="H33" s="104"/>
      <c r="I33" s="187"/>
    </row>
    <row r="34" spans="1:9" s="98" customFormat="1" ht="23.25" customHeight="1">
      <c r="A34" s="201"/>
      <c r="B34" s="204" t="str">
        <f>'44h'!$C$23</f>
        <v>Vigilância Desarmada 5x2 44hs</v>
      </c>
      <c r="C34" s="190">
        <f>'44h-RG3-SEM VT'!D137</f>
        <v>5882.68</v>
      </c>
      <c r="D34" s="185">
        <v>1</v>
      </c>
      <c r="E34" s="190">
        <f t="shared" ref="E34" si="3">C34*D34</f>
        <v>5882.68</v>
      </c>
      <c r="F34" s="185">
        <v>1</v>
      </c>
      <c r="G34" s="205">
        <f>E34*F34</f>
        <v>5882.68</v>
      </c>
      <c r="H34" s="104"/>
      <c r="I34" s="187"/>
    </row>
    <row r="35" spans="1:9" s="98" customFormat="1" ht="23.25" customHeight="1" thickBot="1">
      <c r="A35" s="201"/>
      <c r="B35" s="286"/>
      <c r="C35" s="287"/>
      <c r="D35" s="287"/>
      <c r="E35" s="287"/>
      <c r="F35" s="287"/>
      <c r="G35" s="206">
        <f>SUM(G33:G34)</f>
        <v>11765.36</v>
      </c>
      <c r="H35" s="104"/>
      <c r="I35" s="187"/>
    </row>
    <row r="36" spans="1:9" s="98" customFormat="1" ht="23.25" customHeight="1">
      <c r="A36" s="124"/>
      <c r="H36" s="104"/>
      <c r="I36" s="187"/>
    </row>
    <row r="37" spans="1:9" s="98" customFormat="1" ht="23.25" customHeight="1" thickBot="1">
      <c r="A37" s="124"/>
      <c r="H37" s="104"/>
      <c r="I37" s="187"/>
    </row>
    <row r="38" spans="1:9" s="98" customFormat="1" ht="23.25" customHeight="1">
      <c r="A38" s="201"/>
      <c r="B38" s="283" t="s">
        <v>215</v>
      </c>
      <c r="C38" s="284"/>
      <c r="D38" s="284"/>
      <c r="E38" s="284"/>
      <c r="F38" s="284"/>
      <c r="G38" s="285"/>
      <c r="H38" s="104"/>
      <c r="I38" s="187"/>
    </row>
    <row r="39" spans="1:9" s="98" customFormat="1" ht="36" customHeight="1">
      <c r="A39" s="201"/>
      <c r="B39" s="202" t="s">
        <v>87</v>
      </c>
      <c r="C39" s="174" t="s">
        <v>88</v>
      </c>
      <c r="D39" s="174" t="s">
        <v>92</v>
      </c>
      <c r="E39" s="174" t="s">
        <v>89</v>
      </c>
      <c r="F39" s="174" t="s">
        <v>91</v>
      </c>
      <c r="G39" s="203" t="s">
        <v>90</v>
      </c>
      <c r="H39" s="104"/>
      <c r="I39" s="187"/>
    </row>
    <row r="40" spans="1:9" s="98" customFormat="1" ht="23.25" customHeight="1">
      <c r="A40" s="201"/>
      <c r="B40" s="204" t="str">
        <f>'12h dia'!$C$23</f>
        <v>Vigilância Desarmada 12x36 Diurna</v>
      </c>
      <c r="C40" s="190">
        <f>'12h dia-RG4'!D137</f>
        <v>5600.63</v>
      </c>
      <c r="D40" s="185">
        <v>2</v>
      </c>
      <c r="E40" s="190">
        <f>C40*D40</f>
        <v>11201.26</v>
      </c>
      <c r="F40" s="185">
        <f>[1]ESCOPO!$B$24</f>
        <v>1</v>
      </c>
      <c r="G40" s="205">
        <f>E40*F40</f>
        <v>11201.26</v>
      </c>
      <c r="H40" s="104"/>
      <c r="I40" s="187"/>
    </row>
    <row r="41" spans="1:9" s="98" customFormat="1" ht="23.25" customHeight="1">
      <c r="A41" s="201"/>
      <c r="B41" s="204" t="str">
        <f>'12h noite'!$C$23</f>
        <v xml:space="preserve">Vigilância Desarmada 12x36 Noturna </v>
      </c>
      <c r="C41" s="190">
        <f>'12h noiteRG4'!D137</f>
        <v>6195.4</v>
      </c>
      <c r="D41" s="185">
        <v>2</v>
      </c>
      <c r="E41" s="190">
        <f>C41*D41</f>
        <v>12390.8</v>
      </c>
      <c r="F41" s="185">
        <f>[1]ESCOPO!$C$24</f>
        <v>1</v>
      </c>
      <c r="G41" s="205">
        <f>E41*F41</f>
        <v>12390.8</v>
      </c>
      <c r="H41" s="104"/>
      <c r="I41" s="187"/>
    </row>
    <row r="42" spans="1:9" s="98" customFormat="1" ht="23.25" customHeight="1" thickBot="1">
      <c r="A42" s="201"/>
      <c r="B42" s="286"/>
      <c r="C42" s="287"/>
      <c r="D42" s="287"/>
      <c r="E42" s="287"/>
      <c r="F42" s="287"/>
      <c r="G42" s="206">
        <f>SUM(G40:G41)</f>
        <v>23592.059999999998</v>
      </c>
      <c r="H42" s="104"/>
      <c r="I42" s="187"/>
    </row>
    <row r="43" spans="1:9" s="98" customFormat="1" ht="23.25" customHeight="1">
      <c r="A43" s="124"/>
      <c r="H43" s="104"/>
      <c r="I43" s="187"/>
    </row>
    <row r="44" spans="1:9" s="98" customFormat="1" ht="23.25" customHeight="1" thickBot="1">
      <c r="A44" s="124"/>
      <c r="H44" s="104"/>
      <c r="I44" s="187"/>
    </row>
    <row r="45" spans="1:9" s="98" customFormat="1" ht="23.25" customHeight="1">
      <c r="A45" s="201"/>
      <c r="B45" s="283" t="s">
        <v>216</v>
      </c>
      <c r="C45" s="284"/>
      <c r="D45" s="284"/>
      <c r="E45" s="284"/>
      <c r="F45" s="284"/>
      <c r="G45" s="285"/>
      <c r="H45" s="104"/>
      <c r="I45" s="187"/>
    </row>
    <row r="46" spans="1:9" s="98" customFormat="1" ht="36.75" customHeight="1">
      <c r="A46" s="201"/>
      <c r="B46" s="202" t="s">
        <v>87</v>
      </c>
      <c r="C46" s="174" t="s">
        <v>88</v>
      </c>
      <c r="D46" s="174" t="s">
        <v>92</v>
      </c>
      <c r="E46" s="174" t="s">
        <v>89</v>
      </c>
      <c r="F46" s="174" t="s">
        <v>91</v>
      </c>
      <c r="G46" s="203" t="s">
        <v>90</v>
      </c>
      <c r="H46" s="104"/>
      <c r="I46" s="187"/>
    </row>
    <row r="47" spans="1:9" s="98" customFormat="1" ht="23.25" customHeight="1">
      <c r="A47" s="201"/>
      <c r="B47" s="204" t="str">
        <f>'12h dia'!$C$23</f>
        <v>Vigilância Desarmada 12x36 Diurna</v>
      </c>
      <c r="C47" s="190">
        <f>'12h dia-RG6'!D137</f>
        <v>5600.63</v>
      </c>
      <c r="D47" s="185">
        <v>2</v>
      </c>
      <c r="E47" s="190">
        <f>C47*D47</f>
        <v>11201.26</v>
      </c>
      <c r="F47" s="185">
        <f>[1]ESCOPO!$B$29</f>
        <v>2</v>
      </c>
      <c r="G47" s="205">
        <f>E47*F47</f>
        <v>22402.52</v>
      </c>
      <c r="H47" s="104"/>
      <c r="I47" s="187"/>
    </row>
    <row r="48" spans="1:9" s="98" customFormat="1" ht="23.25" customHeight="1">
      <c r="A48" s="201"/>
      <c r="B48" s="204" t="str">
        <f>'12h noite'!$C$23</f>
        <v xml:space="preserve">Vigilância Desarmada 12x36 Noturna </v>
      </c>
      <c r="C48" s="190">
        <f>'12h noite-RG6'!D137</f>
        <v>6195.4</v>
      </c>
      <c r="D48" s="185">
        <v>2</v>
      </c>
      <c r="E48" s="190">
        <f>C48*D48</f>
        <v>12390.8</v>
      </c>
      <c r="F48" s="185">
        <f>[1]ESCOPO!$C$29</f>
        <v>2</v>
      </c>
      <c r="G48" s="205">
        <f>E48*F48</f>
        <v>24781.599999999999</v>
      </c>
      <c r="H48" s="104"/>
      <c r="I48" s="187"/>
    </row>
    <row r="49" spans="1:9" s="98" customFormat="1" ht="23.25" customHeight="1" thickBot="1">
      <c r="A49" s="201"/>
      <c r="B49" s="286"/>
      <c r="C49" s="287"/>
      <c r="D49" s="287"/>
      <c r="E49" s="287"/>
      <c r="F49" s="287"/>
      <c r="G49" s="206">
        <f>SUM(G47:G48)</f>
        <v>47184.119999999995</v>
      </c>
      <c r="H49" s="104"/>
      <c r="I49" s="187"/>
    </row>
    <row r="50" spans="1:9" s="98" customFormat="1" ht="23.25" customHeight="1">
      <c r="A50" s="124"/>
      <c r="H50" s="104"/>
      <c r="I50" s="187"/>
    </row>
    <row r="51" spans="1:9" s="98" customFormat="1" ht="23.25" customHeight="1" thickBot="1">
      <c r="A51" s="124"/>
      <c r="H51" s="104"/>
      <c r="I51" s="187"/>
    </row>
    <row r="52" spans="1:9" s="98" customFormat="1" ht="23.25" customHeight="1">
      <c r="A52" s="201"/>
      <c r="B52" s="283" t="s">
        <v>217</v>
      </c>
      <c r="C52" s="284"/>
      <c r="D52" s="284"/>
      <c r="E52" s="284"/>
      <c r="F52" s="284"/>
      <c r="G52" s="285"/>
      <c r="H52" s="104"/>
      <c r="I52" s="187"/>
    </row>
    <row r="53" spans="1:9" s="98" customFormat="1" ht="23.25" customHeight="1">
      <c r="A53" s="201"/>
      <c r="B53" s="202" t="s">
        <v>87</v>
      </c>
      <c r="C53" s="174" t="s">
        <v>88</v>
      </c>
      <c r="D53" s="174" t="s">
        <v>92</v>
      </c>
      <c r="E53" s="174" t="s">
        <v>89</v>
      </c>
      <c r="F53" s="174" t="s">
        <v>91</v>
      </c>
      <c r="G53" s="203" t="s">
        <v>90</v>
      </c>
      <c r="H53" s="104"/>
      <c r="I53" s="187"/>
    </row>
    <row r="54" spans="1:9" s="98" customFormat="1" ht="23.25" customHeight="1">
      <c r="A54" s="201"/>
      <c r="B54" s="204" t="str">
        <f>'12h dia'!$C$23</f>
        <v>Vigilância Desarmada 12x36 Diurna</v>
      </c>
      <c r="C54" s="190">
        <f>'12h dia-RG8'!D137</f>
        <v>5600.63</v>
      </c>
      <c r="D54" s="185">
        <v>2</v>
      </c>
      <c r="E54" s="190">
        <f>C54*D54</f>
        <v>11201.26</v>
      </c>
      <c r="F54" s="185">
        <f>[1]ESCOPO!$B$34</f>
        <v>1</v>
      </c>
      <c r="G54" s="205">
        <f>E54*F54</f>
        <v>11201.26</v>
      </c>
      <c r="H54" s="104"/>
      <c r="I54" s="187"/>
    </row>
    <row r="55" spans="1:9" s="98" customFormat="1" ht="23.25" customHeight="1">
      <c r="A55" s="201"/>
      <c r="B55" s="204" t="str">
        <f>'12h noite'!$C$23</f>
        <v xml:space="preserve">Vigilância Desarmada 12x36 Noturna </v>
      </c>
      <c r="C55" s="190">
        <f>'12h noiteRG8'!D137</f>
        <v>6195.4</v>
      </c>
      <c r="D55" s="185">
        <v>2</v>
      </c>
      <c r="E55" s="190">
        <f>C55*D55</f>
        <v>12390.8</v>
      </c>
      <c r="F55" s="185">
        <f>[1]ESCOPO!$C$34</f>
        <v>1</v>
      </c>
      <c r="G55" s="205">
        <f>E55*F55</f>
        <v>12390.8</v>
      </c>
      <c r="H55" s="104"/>
      <c r="I55" s="187"/>
    </row>
    <row r="56" spans="1:9" s="98" customFormat="1" ht="23.25" customHeight="1" thickBot="1">
      <c r="A56" s="201"/>
      <c r="B56" s="286"/>
      <c r="C56" s="287"/>
      <c r="D56" s="287"/>
      <c r="E56" s="287"/>
      <c r="F56" s="287"/>
      <c r="G56" s="206">
        <f>SUM(G54:G55)</f>
        <v>23592.059999999998</v>
      </c>
      <c r="H56" s="104"/>
      <c r="I56" s="187"/>
    </row>
    <row r="57" spans="1:9" s="98" customFormat="1" ht="23.25" customHeight="1">
      <c r="A57" s="124"/>
      <c r="H57" s="104"/>
      <c r="I57" s="187"/>
    </row>
    <row r="58" spans="1:9" s="98" customFormat="1" ht="23.25" customHeight="1" thickBot="1">
      <c r="A58" s="124"/>
      <c r="H58" s="104"/>
      <c r="I58" s="187"/>
    </row>
    <row r="59" spans="1:9" s="98" customFormat="1" ht="23.25" customHeight="1">
      <c r="A59" s="201"/>
      <c r="B59" s="283" t="s">
        <v>218</v>
      </c>
      <c r="C59" s="284"/>
      <c r="D59" s="284"/>
      <c r="E59" s="284"/>
      <c r="F59" s="284"/>
      <c r="G59" s="285"/>
      <c r="H59" s="104"/>
      <c r="I59" s="187"/>
    </row>
    <row r="60" spans="1:9" s="98" customFormat="1" ht="48" customHeight="1">
      <c r="A60" s="201"/>
      <c r="B60" s="202" t="s">
        <v>87</v>
      </c>
      <c r="C60" s="174" t="s">
        <v>88</v>
      </c>
      <c r="D60" s="174" t="s">
        <v>92</v>
      </c>
      <c r="E60" s="174" t="s">
        <v>89</v>
      </c>
      <c r="F60" s="174" t="s">
        <v>91</v>
      </c>
      <c r="G60" s="203" t="s">
        <v>90</v>
      </c>
      <c r="H60" s="104"/>
      <c r="I60" s="187"/>
    </row>
    <row r="61" spans="1:9" s="98" customFormat="1" ht="23.25" customHeight="1">
      <c r="A61" s="201"/>
      <c r="B61" s="204" t="str">
        <f>'12h dia'!$C$23</f>
        <v>Vigilância Desarmada 12x36 Diurna</v>
      </c>
      <c r="C61" s="190">
        <f>'12h dia-RG9'!D137</f>
        <v>5600.63</v>
      </c>
      <c r="D61" s="185">
        <v>2</v>
      </c>
      <c r="E61" s="190">
        <f>C61*D61</f>
        <v>11201.26</v>
      </c>
      <c r="F61" s="185">
        <v>1</v>
      </c>
      <c r="G61" s="205">
        <f>E61*F61</f>
        <v>11201.26</v>
      </c>
      <c r="H61" s="104"/>
      <c r="I61" s="187"/>
    </row>
    <row r="62" spans="1:9" s="98" customFormat="1" ht="23.25" customHeight="1">
      <c r="A62" s="201"/>
      <c r="B62" s="204" t="str">
        <f>'12h noite'!$C$23</f>
        <v xml:space="preserve">Vigilância Desarmada 12x36 Noturna </v>
      </c>
      <c r="C62" s="190">
        <f>'12h noite-RG9'!D137</f>
        <v>6195.4</v>
      </c>
      <c r="D62" s="185">
        <v>2</v>
      </c>
      <c r="E62" s="190">
        <f>C62*D62</f>
        <v>12390.8</v>
      </c>
      <c r="F62" s="185">
        <v>1</v>
      </c>
      <c r="G62" s="205">
        <f>E62*F62</f>
        <v>12390.8</v>
      </c>
      <c r="H62" s="104"/>
      <c r="I62" s="187"/>
    </row>
    <row r="63" spans="1:9" s="98" customFormat="1" ht="23.25" customHeight="1">
      <c r="A63" s="201">
        <v>4</v>
      </c>
      <c r="B63" s="204" t="str">
        <f>'44h'!$C$23</f>
        <v>Vigilância Desarmada 5x2 44hs</v>
      </c>
      <c r="C63" s="190">
        <f>'44h-RG9'!D137</f>
        <v>5882.68</v>
      </c>
      <c r="D63" s="185">
        <v>1</v>
      </c>
      <c r="E63" s="190">
        <f t="shared" ref="E63" si="4">C63*D63</f>
        <v>5882.68</v>
      </c>
      <c r="F63" s="185">
        <v>1</v>
      </c>
      <c r="G63" s="205">
        <f>E63*F63</f>
        <v>5882.68</v>
      </c>
      <c r="H63" s="104"/>
      <c r="I63" s="187"/>
    </row>
    <row r="64" spans="1:9" s="98" customFormat="1" ht="23.25" customHeight="1">
      <c r="A64" s="201"/>
      <c r="B64" s="204" t="str">
        <f>'12h dia'!$C$23</f>
        <v>Vigilância Desarmada 12x36 Diurna</v>
      </c>
      <c r="C64" s="190">
        <f>'12h dia-RG9 ITAG'!D137</f>
        <v>5600.63</v>
      </c>
      <c r="D64" s="185">
        <v>2</v>
      </c>
      <c r="E64" s="190">
        <f>C64*D64</f>
        <v>11201.26</v>
      </c>
      <c r="F64" s="185">
        <v>1</v>
      </c>
      <c r="G64" s="205">
        <f>E64*F64</f>
        <v>11201.26</v>
      </c>
      <c r="H64" s="104"/>
      <c r="I64" s="187"/>
    </row>
    <row r="65" spans="1:10" s="98" customFormat="1" ht="23.25" customHeight="1">
      <c r="A65" s="201"/>
      <c r="B65" s="204" t="str">
        <f>'12h noite'!$C$23</f>
        <v xml:space="preserve">Vigilância Desarmada 12x36 Noturna </v>
      </c>
      <c r="C65" s="190">
        <f>'12h noite-RG9 ITAG'!D137</f>
        <v>6195.4</v>
      </c>
      <c r="D65" s="185">
        <v>2</v>
      </c>
      <c r="E65" s="190">
        <f>C65*D65</f>
        <v>12390.8</v>
      </c>
      <c r="F65" s="185">
        <v>1</v>
      </c>
      <c r="G65" s="205">
        <f>E65*F65</f>
        <v>12390.8</v>
      </c>
      <c r="H65" s="104"/>
      <c r="I65" s="187"/>
    </row>
    <row r="66" spans="1:10" ht="18.75" customHeight="1" thickBot="1">
      <c r="A66" s="201"/>
      <c r="B66" s="286"/>
      <c r="C66" s="287"/>
      <c r="D66" s="287"/>
      <c r="E66" s="287"/>
      <c r="F66" s="287"/>
      <c r="G66" s="206">
        <f>SUM(G61:G65)</f>
        <v>53066.8</v>
      </c>
      <c r="J66" s="9"/>
    </row>
    <row r="69" spans="1:10" ht="15.75" thickBot="1"/>
    <row r="70" spans="1:10">
      <c r="B70" s="283" t="s">
        <v>192</v>
      </c>
      <c r="C70" s="284"/>
      <c r="D70" s="284"/>
      <c r="E70" s="284"/>
      <c r="F70" s="284"/>
      <c r="G70" s="285"/>
    </row>
    <row r="71" spans="1:10" ht="38.25">
      <c r="B71" s="202" t="s">
        <v>87</v>
      </c>
      <c r="C71" s="174" t="s">
        <v>88</v>
      </c>
      <c r="D71" s="174" t="s">
        <v>92</v>
      </c>
      <c r="E71" s="174" t="s">
        <v>89</v>
      </c>
      <c r="F71" s="174" t="s">
        <v>91</v>
      </c>
      <c r="G71" s="203" t="s">
        <v>90</v>
      </c>
    </row>
    <row r="72" spans="1:10">
      <c r="B72" s="204" t="str">
        <f>'12h dia'!$C$23</f>
        <v>Vigilância Desarmada 12x36 Diurna</v>
      </c>
      <c r="C72" s="190">
        <f>'12h dia-RG10'!D137</f>
        <v>5600.63</v>
      </c>
      <c r="D72" s="185">
        <v>2</v>
      </c>
      <c r="E72" s="190">
        <f>C72*D72</f>
        <v>11201.26</v>
      </c>
      <c r="F72" s="185">
        <f>[1]ESCOPO!$B$44</f>
        <v>1</v>
      </c>
      <c r="G72" s="205">
        <f>E72*F72</f>
        <v>11201.26</v>
      </c>
    </row>
    <row r="73" spans="1:10">
      <c r="B73" s="204" t="str">
        <f>'12h noite'!$C$23</f>
        <v xml:space="preserve">Vigilância Desarmada 12x36 Noturna </v>
      </c>
      <c r="C73" s="190">
        <f>'12h noite-RG10'!D137</f>
        <v>6195.4</v>
      </c>
      <c r="D73" s="185">
        <v>2</v>
      </c>
      <c r="E73" s="190">
        <f>C73*D73</f>
        <v>12390.8</v>
      </c>
      <c r="F73" s="185">
        <f>[1]ESCOPO!$C$44</f>
        <v>1</v>
      </c>
      <c r="G73" s="205">
        <f>E73*F73</f>
        <v>12390.8</v>
      </c>
    </row>
    <row r="74" spans="1:10" ht="15.75" thickBot="1">
      <c r="B74" s="286"/>
      <c r="C74" s="287"/>
      <c r="D74" s="287"/>
      <c r="E74" s="287"/>
      <c r="F74" s="287"/>
      <c r="G74" s="206">
        <f>SUM(G72:G73)</f>
        <v>23592.059999999998</v>
      </c>
    </row>
    <row r="76" spans="1:10" ht="15.75" thickBot="1"/>
    <row r="77" spans="1:10">
      <c r="B77" s="283" t="s">
        <v>193</v>
      </c>
      <c r="C77" s="284"/>
      <c r="D77" s="284"/>
      <c r="E77" s="284"/>
      <c r="F77" s="284"/>
      <c r="G77" s="285"/>
    </row>
    <row r="78" spans="1:10" ht="38.25">
      <c r="B78" s="202" t="s">
        <v>87</v>
      </c>
      <c r="C78" s="174" t="s">
        <v>88</v>
      </c>
      <c r="D78" s="174" t="s">
        <v>92</v>
      </c>
      <c r="E78" s="174" t="s">
        <v>89</v>
      </c>
      <c r="F78" s="174" t="s">
        <v>91</v>
      </c>
      <c r="G78" s="203" t="s">
        <v>90</v>
      </c>
    </row>
    <row r="79" spans="1:10">
      <c r="B79" s="204" t="str">
        <f>'12h dia'!$C$23</f>
        <v>Vigilância Desarmada 12x36 Diurna</v>
      </c>
      <c r="C79" s="190">
        <f>'12h dia-RG11'!D137</f>
        <v>5600.63</v>
      </c>
      <c r="D79" s="185">
        <v>2</v>
      </c>
      <c r="E79" s="190">
        <f>C79*D79</f>
        <v>11201.26</v>
      </c>
      <c r="F79" s="185">
        <f>[1]ESCOPO!$B$49</f>
        <v>1</v>
      </c>
      <c r="G79" s="205">
        <f>E79*F79</f>
        <v>11201.26</v>
      </c>
    </row>
    <row r="80" spans="1:10">
      <c r="B80" s="204" t="str">
        <f>'12h noite'!$C$23</f>
        <v xml:space="preserve">Vigilância Desarmada 12x36 Noturna </v>
      </c>
      <c r="C80" s="190">
        <f>'12h noite-RG11'!D137</f>
        <v>6195.4</v>
      </c>
      <c r="D80" s="185">
        <v>2</v>
      </c>
      <c r="E80" s="190">
        <f>C80*D80</f>
        <v>12390.8</v>
      </c>
      <c r="F80" s="185">
        <f>[1]ESCOPO!$C$49</f>
        <v>1</v>
      </c>
      <c r="G80" s="205">
        <f>E80*F80</f>
        <v>12390.8</v>
      </c>
    </row>
    <row r="81" spans="2:8" ht="15.75" thickBot="1">
      <c r="B81" s="286"/>
      <c r="C81" s="287"/>
      <c r="D81" s="287"/>
      <c r="E81" s="287"/>
      <c r="F81" s="287"/>
      <c r="G81" s="206">
        <f>SUM(G79:G80)</f>
        <v>23592.059999999998</v>
      </c>
    </row>
    <row r="83" spans="2:8" ht="15.75" thickBot="1"/>
    <row r="84" spans="2:8">
      <c r="B84" s="283" t="s">
        <v>194</v>
      </c>
      <c r="C84" s="284"/>
      <c r="D84" s="284"/>
      <c r="E84" s="284"/>
      <c r="F84" s="284"/>
      <c r="G84" s="285"/>
    </row>
    <row r="85" spans="2:8" ht="38.25">
      <c r="B85" s="202" t="s">
        <v>87</v>
      </c>
      <c r="C85" s="174" t="s">
        <v>88</v>
      </c>
      <c r="D85" s="174" t="s">
        <v>92</v>
      </c>
      <c r="E85" s="174" t="s">
        <v>89</v>
      </c>
      <c r="F85" s="174" t="s">
        <v>91</v>
      </c>
      <c r="G85" s="203" t="s">
        <v>90</v>
      </c>
    </row>
    <row r="86" spans="2:8">
      <c r="B86" s="204" t="str">
        <f>'12h dia'!$C$23</f>
        <v>Vigilância Desarmada 12x36 Diurna</v>
      </c>
      <c r="C86" s="190">
        <f>'12h dia-RG12'!D137</f>
        <v>5600.63</v>
      </c>
      <c r="D86" s="185">
        <v>2</v>
      </c>
      <c r="E86" s="190">
        <f>C86*D86</f>
        <v>11201.26</v>
      </c>
      <c r="F86" s="185">
        <f>[1]ESCOPO!$B$54</f>
        <v>1</v>
      </c>
      <c r="G86" s="205">
        <f>E86*F86</f>
        <v>11201.26</v>
      </c>
    </row>
    <row r="87" spans="2:8">
      <c r="B87" s="204" t="str">
        <f>'12h noite'!$C$23</f>
        <v xml:space="preserve">Vigilância Desarmada 12x36 Noturna </v>
      </c>
      <c r="C87" s="190">
        <f>'12h noite-RG12'!D137</f>
        <v>6195.4</v>
      </c>
      <c r="D87" s="185">
        <v>2</v>
      </c>
      <c r="E87" s="190">
        <f>C87*D87</f>
        <v>12390.8</v>
      </c>
      <c r="F87" s="185">
        <f>[1]ESCOPO!$C$54</f>
        <v>1</v>
      </c>
      <c r="G87" s="205">
        <f>E87*F87</f>
        <v>12390.8</v>
      </c>
    </row>
    <row r="88" spans="2:8">
      <c r="B88" s="204" t="str">
        <f>'44h'!$C$23</f>
        <v>Vigilância Desarmada 5x2 44hs</v>
      </c>
      <c r="C88" s="190">
        <f>'44h-RG12'!D137</f>
        <v>5882.68</v>
      </c>
      <c r="D88" s="185">
        <v>1</v>
      </c>
      <c r="E88" s="190">
        <f t="shared" ref="E88" si="5">C88*D88</f>
        <v>5882.68</v>
      </c>
      <c r="F88" s="185">
        <f>[1]ESCOPO!$E$54</f>
        <v>2</v>
      </c>
      <c r="G88" s="205">
        <f>E88*F88</f>
        <v>11765.36</v>
      </c>
    </row>
    <row r="89" spans="2:8" ht="15.75" thickBot="1">
      <c r="B89" s="286"/>
      <c r="C89" s="287"/>
      <c r="D89" s="287"/>
      <c r="E89" s="287"/>
      <c r="F89" s="287"/>
      <c r="G89" s="206">
        <f>SUM(G86:G88)</f>
        <v>35357.42</v>
      </c>
    </row>
    <row r="91" spans="2:8" hidden="1">
      <c r="H91" s="2">
        <f>F8+F9+F10+F16+F17+F18+F19+F25+F26+F27+F33+F34+F40+F41+F47+F48+F54+F55+F61+F62+F63+F64+F65+F72+F73+F79+F80+F86+F87+F88</f>
        <v>73</v>
      </c>
    </row>
    <row r="93" spans="2:8">
      <c r="B93" s="226" t="s">
        <v>84</v>
      </c>
      <c r="C93" s="226"/>
      <c r="D93" s="226"/>
      <c r="G93" s="176"/>
    </row>
    <row r="94" spans="2:8">
      <c r="B94" s="234" t="s">
        <v>85</v>
      </c>
      <c r="C94" s="234"/>
      <c r="D94" s="234"/>
      <c r="G94" s="176"/>
    </row>
    <row r="95" spans="2:8">
      <c r="B95" s="235" t="s">
        <v>141</v>
      </c>
      <c r="C95" s="236"/>
      <c r="D95" s="58" t="s">
        <v>142</v>
      </c>
      <c r="E95" s="278"/>
      <c r="F95" s="279"/>
      <c r="G95" s="179"/>
    </row>
    <row r="96" spans="2:8">
      <c r="B96" s="237" t="s">
        <v>86</v>
      </c>
      <c r="C96" s="237"/>
      <c r="D96" s="1">
        <f>G89+G81+G74+G66+G56+G49+G42+G35+G28+G20+G11</f>
        <v>723913.6</v>
      </c>
      <c r="E96" s="276"/>
      <c r="F96" s="277"/>
      <c r="G96" s="179"/>
    </row>
    <row r="97" spans="2:9">
      <c r="B97" s="234" t="s">
        <v>221</v>
      </c>
      <c r="C97" s="234"/>
      <c r="D97" s="17">
        <f>D96*24</f>
        <v>17373926.399999999</v>
      </c>
      <c r="E97" s="274"/>
      <c r="F97" s="275"/>
      <c r="G97" s="225"/>
      <c r="H97" s="38"/>
      <c r="I97" s="74"/>
    </row>
    <row r="98" spans="2:9">
      <c r="B98" s="238"/>
      <c r="C98" s="238"/>
      <c r="D98" s="238"/>
      <c r="E98" s="238"/>
      <c r="F98" s="238"/>
      <c r="G98" s="238"/>
      <c r="H98" s="238"/>
      <c r="I98" s="76"/>
    </row>
    <row r="99" spans="2:9">
      <c r="B99" s="189"/>
      <c r="D99" s="176"/>
      <c r="E99" s="282"/>
      <c r="F99" s="282"/>
    </row>
    <row r="100" spans="2:9">
      <c r="B100" s="239" t="s">
        <v>182</v>
      </c>
      <c r="C100" s="239"/>
      <c r="D100" s="239"/>
      <c r="E100" s="239"/>
      <c r="F100" s="239"/>
    </row>
    <row r="101" spans="2:9">
      <c r="B101" s="233" t="s">
        <v>189</v>
      </c>
      <c r="C101" s="233"/>
      <c r="E101" s="280"/>
      <c r="F101" s="281"/>
      <c r="H101" s="207"/>
    </row>
    <row r="102" spans="2:9">
      <c r="B102" s="233" t="s">
        <v>184</v>
      </c>
      <c r="C102" s="233"/>
    </row>
    <row r="103" spans="2:9">
      <c r="B103" s="233" t="s">
        <v>185</v>
      </c>
      <c r="C103" s="233"/>
    </row>
    <row r="104" spans="2:9">
      <c r="B104" s="189"/>
    </row>
    <row r="105" spans="2:9">
      <c r="B105" s="189"/>
      <c r="G105" s="179"/>
    </row>
    <row r="106" spans="2:9">
      <c r="B106" s="189"/>
      <c r="C106" s="176"/>
    </row>
    <row r="107" spans="2:9">
      <c r="B107" s="189"/>
      <c r="C107" s="176"/>
      <c r="F107" s="179"/>
    </row>
    <row r="108" spans="2:9">
      <c r="C108" s="176"/>
    </row>
    <row r="109" spans="2:9">
      <c r="C109" s="176"/>
    </row>
  </sheetData>
  <mergeCells count="40">
    <mergeCell ref="B56:F56"/>
    <mergeCell ref="B81:F81"/>
    <mergeCell ref="B84:G84"/>
    <mergeCell ref="B89:F89"/>
    <mergeCell ref="B59:G59"/>
    <mergeCell ref="B66:F66"/>
    <mergeCell ref="B70:G70"/>
    <mergeCell ref="B74:F74"/>
    <mergeCell ref="B77:G77"/>
    <mergeCell ref="B38:G38"/>
    <mergeCell ref="B42:F42"/>
    <mergeCell ref="B45:G45"/>
    <mergeCell ref="B49:F49"/>
    <mergeCell ref="B52:G52"/>
    <mergeCell ref="B5:G5"/>
    <mergeCell ref="B23:G23"/>
    <mergeCell ref="B28:F28"/>
    <mergeCell ref="B31:G31"/>
    <mergeCell ref="B35:F35"/>
    <mergeCell ref="B103:C103"/>
    <mergeCell ref="B2:G2"/>
    <mergeCell ref="B100:F100"/>
    <mergeCell ref="B101:C101"/>
    <mergeCell ref="B102:C102"/>
    <mergeCell ref="B98:H98"/>
    <mergeCell ref="B93:D93"/>
    <mergeCell ref="B94:D94"/>
    <mergeCell ref="B95:C95"/>
    <mergeCell ref="B96:C96"/>
    <mergeCell ref="B97:C97"/>
    <mergeCell ref="B6:G6"/>
    <mergeCell ref="B11:F11"/>
    <mergeCell ref="B14:G14"/>
    <mergeCell ref="B20:F20"/>
    <mergeCell ref="A3:G3"/>
    <mergeCell ref="E97:F97"/>
    <mergeCell ref="E96:F96"/>
    <mergeCell ref="E95:F95"/>
    <mergeCell ref="E101:F101"/>
    <mergeCell ref="E99:F99"/>
  </mergeCells>
  <printOptions horizontalCentered="1"/>
  <pageMargins left="1.4960629921259843" right="1.4960629921259843" top="1.1811023622047245" bottom="1.1811023622047245" header="0.31496062992125984" footer="0.11811023622047245"/>
  <pageSetup paperSize="9" scale="83" fitToHeight="4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A6D30-4369-4193-BBA6-E0BD243E06F2}">
  <sheetPr>
    <tabColor rgb="FFFFFF00"/>
  </sheetPr>
  <dimension ref="A1:E139"/>
  <sheetViews>
    <sheetView showGridLines="0" tabSelected="1" topLeftCell="A114" zoomScaleNormal="100" zoomScaleSheetLayoutView="100" workbookViewId="0">
      <selection activeCell="H18" sqref="H18:H20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13.42578125" style="98" customWidth="1"/>
    <col min="4" max="4" width="17.42578125" style="98" customWidth="1"/>
    <col min="5" max="16384" width="9.140625" style="98"/>
  </cols>
  <sheetData>
    <row r="1" spans="1:4">
      <c r="A1" s="308"/>
      <c r="B1" s="308"/>
      <c r="C1" s="308"/>
      <c r="D1" s="308"/>
    </row>
    <row r="2" spans="1:4">
      <c r="A2" s="308" t="s">
        <v>102</v>
      </c>
      <c r="B2" s="308"/>
      <c r="C2" s="308"/>
      <c r="D2" s="99"/>
    </row>
    <row r="4" spans="1:4">
      <c r="A4" s="100" t="s">
        <v>103</v>
      </c>
      <c r="B4" s="100"/>
      <c r="C4" s="315"/>
      <c r="D4" s="309"/>
    </row>
    <row r="5" spans="1:4">
      <c r="A5" s="100" t="s">
        <v>104</v>
      </c>
      <c r="B5" s="100" t="s">
        <v>208</v>
      </c>
      <c r="C5" s="316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1" t="s">
        <v>1</v>
      </c>
      <c r="B8" s="301"/>
      <c r="C8" s="301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 ht="30">
      <c r="A10" s="106" t="s">
        <v>3</v>
      </c>
      <c r="B10" s="107" t="s">
        <v>106</v>
      </c>
      <c r="C10" s="111" t="str">
        <f>'12h dia-RG9'!C10</f>
        <v>Rio de Janeiro/RJ</v>
      </c>
      <c r="D10" s="101"/>
    </row>
    <row r="11" spans="1:4" ht="30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f>'12h dia-RG9'!C12</f>
        <v>12</v>
      </c>
      <c r="D12" s="101"/>
    </row>
    <row r="13" spans="1:4">
      <c r="A13" s="97"/>
      <c r="B13" s="104"/>
      <c r="C13" s="97"/>
    </row>
    <row r="14" spans="1:4">
      <c r="A14" s="301" t="s">
        <v>7</v>
      </c>
      <c r="B14" s="301"/>
      <c r="C14" s="301"/>
      <c r="D14" s="110"/>
    </row>
    <row r="15" spans="1:4" ht="90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tr">
        <f>'12h dia-RG9'!A16</f>
        <v>Vigilância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308" t="s">
        <v>110</v>
      </c>
      <c r="B18" s="308"/>
      <c r="C18" s="308"/>
      <c r="D18" s="99"/>
    </row>
    <row r="19" spans="1:4">
      <c r="A19" s="97"/>
      <c r="B19" s="97"/>
      <c r="C19" s="97"/>
      <c r="D19" s="97"/>
    </row>
    <row r="20" spans="1:4">
      <c r="A20" s="295" t="s">
        <v>111</v>
      </c>
      <c r="B20" s="295"/>
      <c r="C20" s="295"/>
      <c r="D20" s="110"/>
    </row>
    <row r="21" spans="1:4">
      <c r="A21" s="311" t="s">
        <v>10</v>
      </c>
      <c r="B21" s="311"/>
      <c r="C21" s="311"/>
      <c r="D21" s="110"/>
    </row>
    <row r="22" spans="1:4">
      <c r="A22" s="229" t="s">
        <v>11</v>
      </c>
      <c r="B22" s="230"/>
      <c r="C22" s="312"/>
      <c r="D22" s="110"/>
    </row>
    <row r="23" spans="1:4" ht="60">
      <c r="A23" s="111">
        <v>1</v>
      </c>
      <c r="B23" s="100" t="s">
        <v>135</v>
      </c>
      <c r="C23" s="111" t="s">
        <v>158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5" t="s">
        <v>120</v>
      </c>
      <c r="B29" s="295"/>
      <c r="C29" s="295"/>
      <c r="D29" s="295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162</v>
      </c>
      <c r="C34" s="123"/>
      <c r="D34" s="96">
        <f>((((D31+D32)/220)*20%)*8)*15</f>
        <v>272.15050909090905</v>
      </c>
    </row>
    <row r="35" spans="1:4">
      <c r="A35" s="106" t="s">
        <v>6</v>
      </c>
      <c r="B35" s="120" t="s">
        <v>23</v>
      </c>
      <c r="C35" s="123"/>
      <c r="D35" s="96"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00" t="s">
        <v>160</v>
      </c>
      <c r="C37" s="123"/>
      <c r="D37" s="96"/>
    </row>
    <row r="38" spans="1:4">
      <c r="A38" s="313" t="s">
        <v>27</v>
      </c>
      <c r="B38" s="300"/>
      <c r="C38" s="314"/>
      <c r="D38" s="125">
        <f>TRUNC(ROUND(SUM(D31:D37),2),2)</f>
        <v>2766.86</v>
      </c>
    </row>
    <row r="39" spans="1:4" s="113" customFormat="1" ht="13.5">
      <c r="A39" s="112"/>
      <c r="B39" s="112"/>
      <c r="C39" s="112"/>
      <c r="D39" s="112"/>
    </row>
    <row r="40" spans="1:4">
      <c r="A40" s="308" t="s">
        <v>143</v>
      </c>
      <c r="B40" s="308"/>
      <c r="C40" s="308"/>
      <c r="D40" s="308"/>
    </row>
    <row r="41" spans="1:4">
      <c r="A41" s="114"/>
      <c r="B41" s="114"/>
      <c r="C41" s="114"/>
      <c r="D41" s="114"/>
    </row>
    <row r="42" spans="1:4">
      <c r="A42" s="295" t="s">
        <v>116</v>
      </c>
      <c r="B42" s="295"/>
      <c r="C42" s="295"/>
      <c r="D42" s="295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f>'12h dia-RG9'!C44</f>
        <v>8.3299999999999999E-2</v>
      </c>
      <c r="D44" s="91">
        <f>TRUNC(ROUND($D$38*C44,2),2)</f>
        <v>230.48</v>
      </c>
    </row>
    <row r="45" spans="1:4">
      <c r="A45" s="111" t="s">
        <v>3</v>
      </c>
      <c r="B45" s="130" t="s">
        <v>31</v>
      </c>
      <c r="C45" s="175">
        <v>0.1111</v>
      </c>
      <c r="D45" s="91">
        <f>TRUNC(ROUND($D$38*C45,2),2)</f>
        <v>307.39999999999998</v>
      </c>
    </row>
    <row r="46" spans="1:4">
      <c r="A46" s="232" t="s">
        <v>0</v>
      </c>
      <c r="B46" s="232"/>
      <c r="C46" s="131">
        <f>SUM(C44:C45)</f>
        <v>0.19440000000000002</v>
      </c>
      <c r="D46" s="132">
        <f>TRUNC(ROUND(SUM(D44:D45),2),2)</f>
        <v>537.88</v>
      </c>
    </row>
    <row r="47" spans="1:4">
      <c r="A47" s="105"/>
      <c r="B47" s="105"/>
      <c r="C47" s="105"/>
      <c r="D47" s="105"/>
    </row>
    <row r="48" spans="1:4" ht="27" customHeight="1">
      <c r="A48" s="308" t="s">
        <v>121</v>
      </c>
      <c r="B48" s="308"/>
      <c r="C48" s="308"/>
      <c r="D48" s="308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129">
        <f>'12h dia-RG9'!C50</f>
        <v>0.2</v>
      </c>
      <c r="D50" s="134">
        <f t="shared" ref="D50:D57" si="0">TRUNC(ROUND(($D$38+$D$46)*C50,2),2)</f>
        <v>660.95</v>
      </c>
    </row>
    <row r="51" spans="1:4">
      <c r="A51" s="106" t="s">
        <v>3</v>
      </c>
      <c r="B51" s="123" t="s">
        <v>35</v>
      </c>
      <c r="C51" s="129">
        <f>'12h dia-RG9'!C51</f>
        <v>2.5000000000000001E-2</v>
      </c>
      <c r="D51" s="134">
        <f t="shared" si="0"/>
        <v>82.62</v>
      </c>
    </row>
    <row r="52" spans="1:4">
      <c r="A52" s="106" t="s">
        <v>4</v>
      </c>
      <c r="B52" s="120" t="s">
        <v>80</v>
      </c>
      <c r="C52" s="129">
        <f>'12h dia-RG9'!C52</f>
        <v>1.6500000000000001E-2</v>
      </c>
      <c r="D52" s="134">
        <f t="shared" si="0"/>
        <v>54.53</v>
      </c>
    </row>
    <row r="53" spans="1:4">
      <c r="A53" s="106" t="s">
        <v>5</v>
      </c>
      <c r="B53" s="123" t="s">
        <v>36</v>
      </c>
      <c r="C53" s="129">
        <f>'12h dia-RG9'!C53</f>
        <v>1.4999999999999999E-2</v>
      </c>
      <c r="D53" s="134">
        <f t="shared" si="0"/>
        <v>49.57</v>
      </c>
    </row>
    <row r="54" spans="1:4">
      <c r="A54" s="106" t="s">
        <v>6</v>
      </c>
      <c r="B54" s="123" t="s">
        <v>37</v>
      </c>
      <c r="C54" s="129">
        <f>'12h dia-RG9'!C54</f>
        <v>0.01</v>
      </c>
      <c r="D54" s="134">
        <f t="shared" si="0"/>
        <v>33.049999999999997</v>
      </c>
    </row>
    <row r="55" spans="1:4">
      <c r="A55" s="106" t="s">
        <v>24</v>
      </c>
      <c r="B55" s="123" t="s">
        <v>38</v>
      </c>
      <c r="C55" s="129">
        <f>'12h dia-RG9'!C55</f>
        <v>6.0000000000000001E-3</v>
      </c>
      <c r="D55" s="134">
        <f t="shared" si="0"/>
        <v>19.829999999999998</v>
      </c>
    </row>
    <row r="56" spans="1:4">
      <c r="A56" s="106" t="s">
        <v>25</v>
      </c>
      <c r="B56" s="123" t="s">
        <v>39</v>
      </c>
      <c r="C56" s="129">
        <f>'12h dia-RG9'!C56</f>
        <v>2E-3</v>
      </c>
      <c r="D56" s="134">
        <f t="shared" si="0"/>
        <v>6.61</v>
      </c>
    </row>
    <row r="57" spans="1:4">
      <c r="A57" s="106" t="s">
        <v>40</v>
      </c>
      <c r="B57" s="123" t="s">
        <v>41</v>
      </c>
      <c r="C57" s="129">
        <f>'12h dia-RG9'!C57</f>
        <v>0.08</v>
      </c>
      <c r="D57" s="134">
        <f t="shared" si="0"/>
        <v>264.38</v>
      </c>
    </row>
    <row r="58" spans="1:4">
      <c r="A58" s="291" t="s">
        <v>42</v>
      </c>
      <c r="B58" s="292"/>
      <c r="C58" s="86">
        <f>SUM(C50:C57)</f>
        <v>0.35450000000000004</v>
      </c>
      <c r="D58" s="135">
        <f>TRUNC(ROUND(SUM(D50:D57),2),2)</f>
        <v>1171.54</v>
      </c>
    </row>
    <row r="59" spans="1:4">
      <c r="A59" s="136"/>
      <c r="B59" s="136"/>
      <c r="C59" s="137"/>
      <c r="D59" s="138"/>
    </row>
    <row r="60" spans="1:4">
      <c r="A60" s="295" t="s">
        <v>122</v>
      </c>
      <c r="B60" s="295"/>
      <c r="C60" s="295"/>
      <c r="D60" s="295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5.4</v>
      </c>
      <c r="D62" s="93">
        <f>(C62*2*15)-(6%*D31)</f>
        <v>46.859400000000008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6" t="s">
        <v>45</v>
      </c>
      <c r="B68" s="300"/>
      <c r="C68" s="297"/>
      <c r="D68" s="135">
        <f>TRUNC(ROUND(SUM(D62:D67),2),2)</f>
        <v>778.11</v>
      </c>
    </row>
    <row r="69" spans="1:4">
      <c r="A69" s="105"/>
      <c r="B69" s="105"/>
      <c r="C69" s="105"/>
      <c r="D69" s="105"/>
    </row>
    <row r="70" spans="1:4">
      <c r="A70" s="308" t="s">
        <v>46</v>
      </c>
      <c r="B70" s="308"/>
      <c r="C70" s="308"/>
      <c r="D70" s="308"/>
    </row>
    <row r="71" spans="1:4">
      <c r="A71" s="119">
        <v>2</v>
      </c>
      <c r="B71" s="296" t="s">
        <v>47</v>
      </c>
      <c r="C71" s="297"/>
      <c r="D71" s="119" t="s">
        <v>17</v>
      </c>
    </row>
    <row r="72" spans="1:4">
      <c r="A72" s="106" t="s">
        <v>28</v>
      </c>
      <c r="B72" s="298" t="str">
        <f>B43</f>
        <v>13º (décimo terceiro) Salário, Férias e Adicional de Férias</v>
      </c>
      <c r="C72" s="299"/>
      <c r="D72" s="93">
        <f>D46</f>
        <v>537.88</v>
      </c>
    </row>
    <row r="73" spans="1:4">
      <c r="A73" s="106" t="s">
        <v>32</v>
      </c>
      <c r="B73" s="298" t="str">
        <f>B49</f>
        <v>GPS, FGTS e outras contribuições</v>
      </c>
      <c r="C73" s="299"/>
      <c r="D73" s="93">
        <f>D58</f>
        <v>1171.54</v>
      </c>
    </row>
    <row r="74" spans="1:4">
      <c r="A74" s="106" t="s">
        <v>43</v>
      </c>
      <c r="B74" s="298" t="str">
        <f>B61</f>
        <v xml:space="preserve">Benefícios Mensais e Diários </v>
      </c>
      <c r="C74" s="299"/>
      <c r="D74" s="93">
        <f>D68</f>
        <v>778.11</v>
      </c>
    </row>
    <row r="75" spans="1:4">
      <c r="A75" s="296" t="s">
        <v>45</v>
      </c>
      <c r="B75" s="300"/>
      <c r="C75" s="297"/>
      <c r="D75" s="135">
        <f>TRUNC(ROUND(SUM(D72:D74),2),2)</f>
        <v>2487.5300000000002</v>
      </c>
    </row>
    <row r="76" spans="1:4">
      <c r="A76" s="105"/>
      <c r="B76" s="141"/>
      <c r="C76" s="141"/>
      <c r="D76" s="142"/>
    </row>
    <row r="77" spans="1:4">
      <c r="A77" s="301" t="s">
        <v>68</v>
      </c>
      <c r="B77" s="301"/>
      <c r="C77" s="301"/>
      <c r="D77" s="301"/>
    </row>
    <row r="78" spans="1:4">
      <c r="A78" s="133">
        <v>3</v>
      </c>
      <c r="B78" s="133" t="s">
        <v>48</v>
      </c>
      <c r="C78" s="133" t="s">
        <v>29</v>
      </c>
      <c r="D78" s="115" t="s">
        <v>30</v>
      </c>
    </row>
    <row r="79" spans="1:4">
      <c r="A79" s="106" t="s">
        <v>2</v>
      </c>
      <c r="B79" s="143" t="s">
        <v>49</v>
      </c>
      <c r="C79" s="129">
        <f>'12h dia-RG9'!C79</f>
        <v>4.1999999999999997E-3</v>
      </c>
      <c r="D79" s="19">
        <f>$D$38*C79</f>
        <v>11.620811999999999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0.92966495999999998</v>
      </c>
    </row>
    <row r="81" spans="1:5">
      <c r="A81" s="106" t="s">
        <v>4</v>
      </c>
      <c r="B81" s="145" t="s">
        <v>51</v>
      </c>
      <c r="C81" s="129">
        <v>3.4799999999999998E-2</v>
      </c>
      <c r="D81" s="19">
        <f t="shared" si="1"/>
        <v>96.286727999999997</v>
      </c>
    </row>
    <row r="82" spans="1:5">
      <c r="A82" s="106" t="s">
        <v>5</v>
      </c>
      <c r="B82" s="123" t="s">
        <v>52</v>
      </c>
      <c r="C82" s="129">
        <v>1.9400000000000001E-2</v>
      </c>
      <c r="D82" s="19">
        <f t="shared" si="1"/>
        <v>53.677084000000001</v>
      </c>
    </row>
    <row r="83" spans="1:5" ht="30">
      <c r="A83" s="106" t="s">
        <v>6</v>
      </c>
      <c r="B83" s="140" t="s">
        <v>101</v>
      </c>
      <c r="C83" s="129">
        <f>C82*C58</f>
        <v>6.8773000000000011E-3</v>
      </c>
      <c r="D83" s="19">
        <f t="shared" si="1"/>
        <v>19.028526278000005</v>
      </c>
    </row>
    <row r="84" spans="1:5">
      <c r="A84" s="106" t="s">
        <v>24</v>
      </c>
      <c r="B84" s="146" t="s">
        <v>73</v>
      </c>
      <c r="C84" s="129">
        <v>8.0000000000000002E-3</v>
      </c>
      <c r="D84" s="19">
        <f t="shared" si="1"/>
        <v>22.134880000000003</v>
      </c>
    </row>
    <row r="85" spans="1:5">
      <c r="A85" s="291" t="s">
        <v>42</v>
      </c>
      <c r="B85" s="292"/>
      <c r="C85" s="86">
        <f>SUM(C79:C84)</f>
        <v>7.3613299999999993E-2</v>
      </c>
      <c r="D85" s="162">
        <f>TRUNC(ROUND(SUM(D79:D84),2),2)</f>
        <v>203.68</v>
      </c>
    </row>
    <row r="87" spans="1:5">
      <c r="A87" s="295" t="s">
        <v>123</v>
      </c>
      <c r="B87" s="295"/>
      <c r="C87" s="295"/>
      <c r="D87" s="295"/>
    </row>
    <row r="88" spans="1:5">
      <c r="A88" s="136"/>
      <c r="B88" s="136"/>
      <c r="C88" s="136"/>
      <c r="D88" s="136"/>
    </row>
    <row r="89" spans="1:5">
      <c r="A89" s="295" t="s">
        <v>53</v>
      </c>
      <c r="B89" s="295"/>
      <c r="C89" s="295"/>
      <c r="D89" s="295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9.2999999999999992E-3</v>
      </c>
      <c r="D91" s="19">
        <f>$D$38*C91</f>
        <v>25.731797999999998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7.7472080000000005</v>
      </c>
    </row>
    <row r="93" spans="1:5">
      <c r="A93" s="106" t="s">
        <v>4</v>
      </c>
      <c r="B93" s="148" t="s">
        <v>96</v>
      </c>
      <c r="C93" s="129">
        <f>'12h dia-RG9'!C93</f>
        <v>2.0000000000000001E-4</v>
      </c>
      <c r="D93" s="19">
        <f t="shared" ref="D93:D96" si="2">$D$38*C93</f>
        <v>0.55337200000000009</v>
      </c>
    </row>
    <row r="94" spans="1:5">
      <c r="A94" s="106" t="s">
        <v>5</v>
      </c>
      <c r="B94" s="149" t="s">
        <v>100</v>
      </c>
      <c r="C94" s="129">
        <v>3.3E-3</v>
      </c>
      <c r="D94" s="19">
        <f t="shared" si="2"/>
        <v>9.1306380000000011</v>
      </c>
    </row>
    <row r="95" spans="1:5">
      <c r="A95" s="106" t="s">
        <v>6</v>
      </c>
      <c r="B95" s="98" t="s">
        <v>97</v>
      </c>
      <c r="C95" s="129">
        <v>6.9999999999999999E-4</v>
      </c>
      <c r="D95" s="19">
        <f t="shared" si="2"/>
        <v>1.9368020000000001</v>
      </c>
    </row>
    <row r="96" spans="1:5">
      <c r="A96" s="106" t="s">
        <v>24</v>
      </c>
      <c r="B96" s="146" t="s">
        <v>220</v>
      </c>
      <c r="C96" s="129">
        <v>1.38E-2</v>
      </c>
      <c r="D96" s="19">
        <f t="shared" si="2"/>
        <v>38.182668</v>
      </c>
    </row>
    <row r="97" spans="1:5">
      <c r="A97" s="291" t="s">
        <v>0</v>
      </c>
      <c r="B97" s="292"/>
      <c r="C97" s="86">
        <f>SUM(C91:C96)</f>
        <v>3.0099999999999998E-2</v>
      </c>
      <c r="D97" s="135">
        <f>TRUNC(ROUND(SUM(D91:D96),2),2)</f>
        <v>83.28</v>
      </c>
    </row>
    <row r="99" spans="1:5">
      <c r="A99" s="295" t="s">
        <v>74</v>
      </c>
      <c r="B99" s="295"/>
      <c r="C99" s="295"/>
      <c r="D99" s="295"/>
    </row>
    <row r="100" spans="1:5">
      <c r="A100" s="119" t="s">
        <v>55</v>
      </c>
      <c r="B100" s="296" t="s">
        <v>75</v>
      </c>
      <c r="C100" s="297"/>
      <c r="D100" s="119" t="s">
        <v>17</v>
      </c>
    </row>
    <row r="101" spans="1:5">
      <c r="A101" s="106" t="s">
        <v>2</v>
      </c>
      <c r="B101" s="298" t="s">
        <v>98</v>
      </c>
      <c r="C101" s="299"/>
      <c r="D101" s="150">
        <f>TRUNC(ROUND((((D38+D75+D85)/220)*15),2),2)*0</f>
        <v>0</v>
      </c>
    </row>
    <row r="102" spans="1:5">
      <c r="A102" s="296" t="s">
        <v>45</v>
      </c>
      <c r="B102" s="300"/>
      <c r="C102" s="297"/>
      <c r="D102" s="135">
        <f>TRUNC(ROUND(SUM(D101),2),2)</f>
        <v>0</v>
      </c>
    </row>
    <row r="103" spans="1:5">
      <c r="A103" s="136"/>
      <c r="B103" s="136"/>
      <c r="C103" s="151"/>
      <c r="D103" s="152"/>
    </row>
    <row r="104" spans="1:5">
      <c r="A104" s="301" t="s">
        <v>56</v>
      </c>
      <c r="B104" s="301"/>
      <c r="C104" s="301"/>
      <c r="D104" s="301"/>
    </row>
    <row r="105" spans="1:5">
      <c r="A105" s="133">
        <v>4</v>
      </c>
      <c r="B105" s="291" t="s">
        <v>76</v>
      </c>
      <c r="C105" s="292"/>
      <c r="D105" s="133" t="s">
        <v>57</v>
      </c>
    </row>
    <row r="106" spans="1:5">
      <c r="A106" s="106" t="s">
        <v>54</v>
      </c>
      <c r="B106" s="293" t="s">
        <v>124</v>
      </c>
      <c r="C106" s="294"/>
      <c r="D106" s="92">
        <f>D97</f>
        <v>83.28</v>
      </c>
    </row>
    <row r="107" spans="1:5">
      <c r="A107" s="106" t="s">
        <v>55</v>
      </c>
      <c r="B107" s="293" t="s">
        <v>125</v>
      </c>
      <c r="C107" s="294"/>
      <c r="D107" s="150">
        <f>D102</f>
        <v>0</v>
      </c>
      <c r="E107" s="84"/>
    </row>
    <row r="108" spans="1:5">
      <c r="A108" s="291" t="s">
        <v>0</v>
      </c>
      <c r="B108" s="230"/>
      <c r="C108" s="292"/>
      <c r="D108" s="135">
        <f>TRUNC(ROUND(SUM(D106:D107),2),2)</f>
        <v>83.28</v>
      </c>
      <c r="E108" s="126"/>
    </row>
    <row r="109" spans="1:5">
      <c r="A109" s="114"/>
      <c r="B109" s="110"/>
      <c r="C109" s="137"/>
      <c r="D109" s="153"/>
    </row>
    <row r="110" spans="1:5">
      <c r="A110" s="295" t="s">
        <v>126</v>
      </c>
      <c r="B110" s="295"/>
      <c r="C110" s="295"/>
      <c r="D110" s="295"/>
    </row>
    <row r="111" spans="1:5">
      <c r="A111" s="119">
        <v>5</v>
      </c>
      <c r="B111" s="302" t="s">
        <v>58</v>
      </c>
      <c r="C111" s="303"/>
      <c r="D111" s="119" t="s">
        <v>17</v>
      </c>
    </row>
    <row r="112" spans="1:5">
      <c r="A112" s="106" t="s">
        <v>2</v>
      </c>
      <c r="B112" s="298" t="s">
        <v>59</v>
      </c>
      <c r="C112" s="299"/>
      <c r="D112" s="154">
        <f>UNIFORME!E18</f>
        <v>7.083333333333333</v>
      </c>
    </row>
    <row r="113" spans="1:4">
      <c r="A113" s="106" t="s">
        <v>3</v>
      </c>
      <c r="B113" s="298" t="s">
        <v>77</v>
      </c>
      <c r="C113" s="299"/>
      <c r="D113" s="154">
        <v>0</v>
      </c>
    </row>
    <row r="114" spans="1:4">
      <c r="A114" s="106" t="s">
        <v>4</v>
      </c>
      <c r="B114" s="298" t="s">
        <v>78</v>
      </c>
      <c r="C114" s="299"/>
      <c r="D114" s="154">
        <f>EQUIPAMENTO!E17</f>
        <v>13.810704607046072</v>
      </c>
    </row>
    <row r="115" spans="1:4">
      <c r="A115" s="106" t="s">
        <v>5</v>
      </c>
      <c r="B115" s="304" t="s">
        <v>26</v>
      </c>
      <c r="C115" s="305"/>
      <c r="D115" s="154">
        <v>0</v>
      </c>
    </row>
    <row r="116" spans="1:4">
      <c r="A116" s="296" t="s">
        <v>45</v>
      </c>
      <c r="B116" s="300"/>
      <c r="C116" s="297"/>
      <c r="D116" s="135">
        <f>TRUNC(ROUND(SUM(D112:D115),2),2)</f>
        <v>20.89</v>
      </c>
    </row>
    <row r="117" spans="1:4">
      <c r="A117" s="114"/>
      <c r="B117" s="110"/>
      <c r="C117" s="137"/>
      <c r="D117" s="153"/>
    </row>
    <row r="118" spans="1:4">
      <c r="A118" s="295" t="s">
        <v>127</v>
      </c>
      <c r="B118" s="295"/>
      <c r="C118" s="295"/>
      <c r="D118" s="295"/>
    </row>
    <row r="119" spans="1:4">
      <c r="A119" s="119">
        <v>6</v>
      </c>
      <c r="B119" s="155" t="s">
        <v>60</v>
      </c>
      <c r="C119" s="119" t="s">
        <v>29</v>
      </c>
      <c r="D119" s="119" t="s">
        <v>57</v>
      </c>
    </row>
    <row r="120" spans="1:4">
      <c r="A120" s="106" t="s">
        <v>2</v>
      </c>
      <c r="B120" s="156" t="s">
        <v>61</v>
      </c>
      <c r="C120" s="129">
        <v>0.01</v>
      </c>
      <c r="D120" s="157">
        <f>TRUNC(ROUND($D$135*C120,2),2)</f>
        <v>55.62</v>
      </c>
    </row>
    <row r="121" spans="1:4">
      <c r="A121" s="106" t="s">
        <v>3</v>
      </c>
      <c r="B121" s="120" t="s">
        <v>62</v>
      </c>
      <c r="C121" s="129">
        <v>7.4115782785561767E-3</v>
      </c>
      <c r="D121" s="157">
        <f>TRUNC(ROUND(($D$135+D120)*C121,2),2)</f>
        <v>41.64</v>
      </c>
    </row>
    <row r="122" spans="1:4">
      <c r="A122" s="106" t="s">
        <v>4</v>
      </c>
      <c r="B122" s="120" t="s">
        <v>63</v>
      </c>
      <c r="C122" s="90">
        <f>SUM(C123:C125)</f>
        <v>8.6499999999999994E-2</v>
      </c>
      <c r="D122" s="158"/>
    </row>
    <row r="123" spans="1:4">
      <c r="A123" s="106" t="s">
        <v>131</v>
      </c>
      <c r="B123" s="100" t="s">
        <v>128</v>
      </c>
      <c r="C123" s="129">
        <f>'12h dia-RG9'!C123</f>
        <v>6.4999999999999997E-3</v>
      </c>
      <c r="D123" s="93">
        <f>TRUNC(ROUND(($D$135+$D$120+$D$121)/(100%-$C$122)*C123,2),2)</f>
        <v>40.270000000000003</v>
      </c>
    </row>
    <row r="124" spans="1:4">
      <c r="A124" s="106" t="s">
        <v>132</v>
      </c>
      <c r="B124" s="100" t="s">
        <v>129</v>
      </c>
      <c r="C124" s="129">
        <f>'12h dia-RG9'!C124</f>
        <v>0.03</v>
      </c>
      <c r="D124" s="93">
        <f>TRUNC(ROUND(($D$135+$D$120+$D$121)/(100%-$C$122)*C124,2),2)</f>
        <v>185.86</v>
      </c>
    </row>
    <row r="125" spans="1:4">
      <c r="A125" s="106" t="s">
        <v>133</v>
      </c>
      <c r="B125" s="100" t="s">
        <v>130</v>
      </c>
      <c r="C125" s="129">
        <f>'12h dia-RG9'!C125</f>
        <v>0.05</v>
      </c>
      <c r="D125" s="93">
        <f>TRUNC(ROUND(($D$135+$D$120+$D$121)/(100%-$C$122)*C125,2),2)</f>
        <v>309.77</v>
      </c>
    </row>
    <row r="126" spans="1:4">
      <c r="A126" s="229" t="s">
        <v>0</v>
      </c>
      <c r="B126" s="230"/>
      <c r="C126" s="312"/>
      <c r="D126" s="135">
        <f>TRUNC(ROUND(SUM(D120:D125),2),2)</f>
        <v>633.16</v>
      </c>
    </row>
    <row r="128" spans="1:4">
      <c r="A128" s="295" t="s">
        <v>64</v>
      </c>
      <c r="B128" s="295"/>
      <c r="C128" s="295"/>
      <c r="D128" s="295"/>
    </row>
    <row r="129" spans="1:4">
      <c r="A129" s="120"/>
      <c r="B129" s="306" t="s">
        <v>65</v>
      </c>
      <c r="C129" s="306"/>
      <c r="D129" s="119" t="s">
        <v>57</v>
      </c>
    </row>
    <row r="130" spans="1:4">
      <c r="A130" s="159" t="s">
        <v>2</v>
      </c>
      <c r="B130" s="307" t="s">
        <v>66</v>
      </c>
      <c r="C130" s="307"/>
      <c r="D130" s="150">
        <f>$D$38</f>
        <v>2766.86</v>
      </c>
    </row>
    <row r="131" spans="1:4">
      <c r="A131" s="159" t="s">
        <v>3</v>
      </c>
      <c r="B131" s="307" t="s">
        <v>67</v>
      </c>
      <c r="C131" s="307"/>
      <c r="D131" s="150">
        <f>$D$75</f>
        <v>2487.5300000000002</v>
      </c>
    </row>
    <row r="132" spans="1:4">
      <c r="A132" s="159" t="s">
        <v>4</v>
      </c>
      <c r="B132" s="307" t="s">
        <v>68</v>
      </c>
      <c r="C132" s="307"/>
      <c r="D132" s="150">
        <f>$D$85</f>
        <v>203.68</v>
      </c>
    </row>
    <row r="133" spans="1:4">
      <c r="A133" s="159" t="s">
        <v>5</v>
      </c>
      <c r="B133" s="307" t="s">
        <v>69</v>
      </c>
      <c r="C133" s="307"/>
      <c r="D133" s="150">
        <f>$D$108</f>
        <v>83.28</v>
      </c>
    </row>
    <row r="134" spans="1:4">
      <c r="A134" s="159" t="s">
        <v>70</v>
      </c>
      <c r="B134" s="298" t="s">
        <v>71</v>
      </c>
      <c r="C134" s="299"/>
      <c r="D134" s="150">
        <f>$D$116</f>
        <v>20.89</v>
      </c>
    </row>
    <row r="135" spans="1:4">
      <c r="A135" s="296" t="s">
        <v>72</v>
      </c>
      <c r="B135" s="300"/>
      <c r="C135" s="297"/>
      <c r="D135" s="163">
        <f>TRUNC(ROUND(SUM(D130:D134),2),2)</f>
        <v>5562.24</v>
      </c>
    </row>
    <row r="136" spans="1:4">
      <c r="A136" s="106" t="s">
        <v>24</v>
      </c>
      <c r="B136" s="298" t="s">
        <v>99</v>
      </c>
      <c r="C136" s="299"/>
      <c r="D136" s="150">
        <f>$D$126</f>
        <v>633.16</v>
      </c>
    </row>
    <row r="137" spans="1:4">
      <c r="A137" s="296" t="s">
        <v>134</v>
      </c>
      <c r="B137" s="300"/>
      <c r="C137" s="297"/>
      <c r="D137" s="164">
        <f>TRUNC(ROUND(D135+D136,2),2)</f>
        <v>6195.4</v>
      </c>
    </row>
    <row r="138" spans="1:4">
      <c r="A138" s="296" t="s">
        <v>157</v>
      </c>
      <c r="B138" s="300"/>
      <c r="C138" s="297"/>
      <c r="D138" s="164">
        <f>D137*2</f>
        <v>12390.8</v>
      </c>
    </row>
    <row r="139" spans="1:4">
      <c r="A139" s="110"/>
      <c r="B139" s="110"/>
      <c r="C139" s="110"/>
      <c r="D139" s="110"/>
    </row>
  </sheetData>
  <mergeCells count="59">
    <mergeCell ref="B134:C134"/>
    <mergeCell ref="A135:C135"/>
    <mergeCell ref="B136:C136"/>
    <mergeCell ref="A137:C137"/>
    <mergeCell ref="A138:C138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14:C14"/>
    <mergeCell ref="A1:D1"/>
    <mergeCell ref="A2:C2"/>
    <mergeCell ref="C4:D4"/>
    <mergeCell ref="C5:D5"/>
    <mergeCell ref="A8:C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1" fitToHeight="4" orientation="portrait" r:id="rId1"/>
  <rowBreaks count="2" manualBreakCount="2">
    <brk id="41" max="4" man="1"/>
    <brk id="87" max="4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E39CD-6E8D-4EC5-88E5-4759075AADC0}">
  <sheetPr>
    <tabColor rgb="FFFFFF00"/>
  </sheetPr>
  <dimension ref="A1:E139"/>
  <sheetViews>
    <sheetView showGridLines="0" tabSelected="1" topLeftCell="A115" zoomScale="85" zoomScaleNormal="85" zoomScaleSheetLayoutView="100" workbookViewId="0">
      <selection activeCell="H18" sqref="H18:H20"/>
    </sheetView>
  </sheetViews>
  <sheetFormatPr defaultRowHeight="15"/>
  <cols>
    <col min="1" max="1" width="12.28515625" style="2" bestFit="1" customWidth="1"/>
    <col min="2" max="2" width="66.7109375" style="2" bestFit="1" customWidth="1"/>
    <col min="3" max="3" width="21.5703125" style="2" customWidth="1"/>
    <col min="4" max="4" width="17" style="2" bestFit="1" customWidth="1"/>
    <col min="5" max="16384" width="9.140625" style="2"/>
  </cols>
  <sheetData>
    <row r="1" spans="1:4">
      <c r="A1" s="262"/>
      <c r="B1" s="262"/>
      <c r="C1" s="262"/>
      <c r="D1" s="262"/>
    </row>
    <row r="2" spans="1:4">
      <c r="A2" s="262" t="s">
        <v>102</v>
      </c>
      <c r="B2" s="262"/>
      <c r="C2" s="262"/>
      <c r="D2" s="47"/>
    </row>
    <row r="4" spans="1:4">
      <c r="A4" s="45" t="s">
        <v>103</v>
      </c>
      <c r="B4" s="45"/>
      <c r="C4" s="324"/>
      <c r="D4" s="324"/>
    </row>
    <row r="5" spans="1:4">
      <c r="A5" s="45" t="s">
        <v>104</v>
      </c>
      <c r="B5" s="45" t="s">
        <v>208</v>
      </c>
      <c r="C5" s="325"/>
      <c r="D5" s="325"/>
    </row>
    <row r="6" spans="1:4">
      <c r="A6" s="171"/>
      <c r="B6" s="171"/>
      <c r="C6" s="83"/>
      <c r="D6" s="83"/>
    </row>
    <row r="7" spans="1:4">
      <c r="A7" s="3"/>
      <c r="B7" s="3"/>
      <c r="C7" s="4"/>
    </row>
    <row r="8" spans="1:4">
      <c r="A8" s="249" t="s">
        <v>1</v>
      </c>
      <c r="B8" s="249"/>
      <c r="C8" s="249"/>
    </row>
    <row r="9" spans="1:4">
      <c r="A9" s="57" t="s">
        <v>2</v>
      </c>
      <c r="B9" s="6" t="s">
        <v>105</v>
      </c>
      <c r="C9" s="166">
        <v>45846</v>
      </c>
      <c r="D9" s="46"/>
    </row>
    <row r="10" spans="1:4">
      <c r="A10" s="57" t="s">
        <v>3</v>
      </c>
      <c r="B10" s="6" t="s">
        <v>106</v>
      </c>
      <c r="C10" s="12" t="str">
        <f>'12h dia-RG9'!C10</f>
        <v>Rio de Janeiro/RJ</v>
      </c>
      <c r="D10" s="82"/>
    </row>
    <row r="11" spans="1:4">
      <c r="A11" s="57" t="s">
        <v>4</v>
      </c>
      <c r="B11" s="6" t="s">
        <v>107</v>
      </c>
      <c r="C11" s="12" t="s">
        <v>170</v>
      </c>
      <c r="D11" s="82"/>
    </row>
    <row r="12" spans="1:4">
      <c r="A12" s="57" t="s">
        <v>5</v>
      </c>
      <c r="B12" s="6" t="s">
        <v>108</v>
      </c>
      <c r="C12" s="12">
        <f>'12h dia-RG9'!C12</f>
        <v>12</v>
      </c>
      <c r="D12" s="82"/>
    </row>
    <row r="13" spans="1:4">
      <c r="A13" s="77"/>
      <c r="B13" s="3"/>
      <c r="C13" s="77"/>
    </row>
    <row r="14" spans="1:4">
      <c r="A14" s="249" t="s">
        <v>7</v>
      </c>
      <c r="B14" s="249"/>
      <c r="C14" s="249"/>
      <c r="D14" s="38"/>
    </row>
    <row r="15" spans="1:4" ht="45">
      <c r="A15" s="45" t="s">
        <v>8</v>
      </c>
      <c r="B15" s="45" t="s">
        <v>9</v>
      </c>
      <c r="C15" s="45" t="s">
        <v>109</v>
      </c>
      <c r="D15" s="3"/>
    </row>
    <row r="16" spans="1:4">
      <c r="A16" s="12" t="str">
        <f>'12h dia-RG9'!A16</f>
        <v>Vigilância</v>
      </c>
      <c r="B16" s="12" t="s">
        <v>137</v>
      </c>
      <c r="C16" s="12">
        <v>1</v>
      </c>
      <c r="D16" s="3"/>
    </row>
    <row r="17" spans="1:4" s="62" customFormat="1" ht="13.5">
      <c r="A17" s="60"/>
      <c r="B17" s="60"/>
      <c r="C17" s="60"/>
      <c r="D17" s="60"/>
    </row>
    <row r="18" spans="1:4">
      <c r="A18" s="262" t="s">
        <v>110</v>
      </c>
      <c r="B18" s="262"/>
      <c r="C18" s="262"/>
      <c r="D18" s="47"/>
    </row>
    <row r="19" spans="1:4">
      <c r="A19" s="77"/>
      <c r="B19" s="77"/>
      <c r="C19" s="77"/>
      <c r="D19" s="77"/>
    </row>
    <row r="20" spans="1:4">
      <c r="A20" s="227" t="s">
        <v>111</v>
      </c>
      <c r="B20" s="227"/>
      <c r="C20" s="227"/>
      <c r="D20" s="38"/>
    </row>
    <row r="21" spans="1:4">
      <c r="A21" s="319" t="s">
        <v>10</v>
      </c>
      <c r="B21" s="319"/>
      <c r="C21" s="319"/>
      <c r="D21" s="38"/>
    </row>
    <row r="22" spans="1:4">
      <c r="A22" s="235" t="s">
        <v>11</v>
      </c>
      <c r="B22" s="320"/>
      <c r="C22" s="236"/>
      <c r="D22" s="38"/>
    </row>
    <row r="23" spans="1:4" ht="30">
      <c r="A23" s="12">
        <v>1</v>
      </c>
      <c r="B23" s="45" t="s">
        <v>135</v>
      </c>
      <c r="C23" s="12" t="s">
        <v>159</v>
      </c>
      <c r="D23" s="3"/>
    </row>
    <row r="24" spans="1:4">
      <c r="A24" s="12">
        <v>2</v>
      </c>
      <c r="B24" s="45" t="s">
        <v>12</v>
      </c>
      <c r="C24" s="12" t="s">
        <v>138</v>
      </c>
      <c r="D24" s="3"/>
    </row>
    <row r="25" spans="1:4">
      <c r="A25" s="12">
        <v>3</v>
      </c>
      <c r="B25" s="45" t="s">
        <v>79</v>
      </c>
      <c r="C25" s="167">
        <v>1919.01</v>
      </c>
      <c r="D25" s="48"/>
    </row>
    <row r="26" spans="1:4">
      <c r="A26" s="12">
        <v>4</v>
      </c>
      <c r="B26" s="45" t="s">
        <v>13</v>
      </c>
      <c r="C26" s="12" t="s">
        <v>139</v>
      </c>
      <c r="D26" s="3"/>
    </row>
    <row r="27" spans="1:4">
      <c r="A27" s="12">
        <v>5</v>
      </c>
      <c r="B27" s="45" t="s">
        <v>14</v>
      </c>
      <c r="C27" s="168">
        <v>45658</v>
      </c>
      <c r="D27" s="49"/>
    </row>
    <row r="28" spans="1:4">
      <c r="A28" s="61"/>
      <c r="B28" s="61"/>
      <c r="C28" s="61"/>
    </row>
    <row r="29" spans="1:4">
      <c r="A29" s="227" t="s">
        <v>120</v>
      </c>
      <c r="B29" s="227"/>
      <c r="C29" s="227"/>
      <c r="D29" s="227"/>
    </row>
    <row r="30" spans="1:4">
      <c r="A30" s="5">
        <v>1</v>
      </c>
      <c r="B30" s="5" t="s">
        <v>15</v>
      </c>
      <c r="C30" s="5" t="s">
        <v>16</v>
      </c>
      <c r="D30" s="5" t="s">
        <v>17</v>
      </c>
    </row>
    <row r="31" spans="1:4">
      <c r="A31" s="57" t="s">
        <v>18</v>
      </c>
      <c r="B31" s="7" t="s">
        <v>19</v>
      </c>
      <c r="C31" s="8"/>
      <c r="D31" s="96">
        <f>C25</f>
        <v>1919.01</v>
      </c>
    </row>
    <row r="32" spans="1:4">
      <c r="A32" s="57" t="s">
        <v>3</v>
      </c>
      <c r="B32" s="7" t="s">
        <v>20</v>
      </c>
      <c r="C32" s="10">
        <v>0.3</v>
      </c>
      <c r="D32" s="50">
        <f>D31*C32</f>
        <v>575.70299999999997</v>
      </c>
    </row>
    <row r="33" spans="1:4">
      <c r="A33" s="57" t="s">
        <v>4</v>
      </c>
      <c r="B33" s="7" t="s">
        <v>21</v>
      </c>
      <c r="C33" s="11"/>
      <c r="D33" s="50">
        <v>0</v>
      </c>
    </row>
    <row r="34" spans="1:4">
      <c r="A34" s="57" t="s">
        <v>5</v>
      </c>
      <c r="B34" s="7" t="s">
        <v>22</v>
      </c>
      <c r="C34" s="11"/>
      <c r="D34" s="50">
        <f>((D31+D32)*58.33%*20%)*0</f>
        <v>0</v>
      </c>
    </row>
    <row r="35" spans="1:4">
      <c r="A35" s="57" t="s">
        <v>6</v>
      </c>
      <c r="B35" s="7" t="s">
        <v>23</v>
      </c>
      <c r="C35" s="11"/>
      <c r="D35" s="50">
        <f>((D31+D32)*8.33%*1.2)*0</f>
        <v>0</v>
      </c>
    </row>
    <row r="36" spans="1:4">
      <c r="A36" s="12" t="s">
        <v>24</v>
      </c>
      <c r="B36" s="45" t="s">
        <v>112</v>
      </c>
      <c r="C36" s="44"/>
      <c r="D36" s="50">
        <v>0</v>
      </c>
    </row>
    <row r="37" spans="1:4">
      <c r="A37" s="57" t="s">
        <v>25</v>
      </c>
      <c r="B37" s="7" t="s">
        <v>26</v>
      </c>
      <c r="C37" s="11"/>
      <c r="D37" s="50">
        <v>0</v>
      </c>
    </row>
    <row r="38" spans="1:4">
      <c r="A38" s="321" t="s">
        <v>27</v>
      </c>
      <c r="B38" s="322"/>
      <c r="C38" s="323"/>
      <c r="D38" s="51">
        <f>TRUNC(ROUND(SUM(D31:D37),2),2)</f>
        <v>2494.71</v>
      </c>
    </row>
    <row r="39" spans="1:4" s="62" customFormat="1" ht="13.5">
      <c r="A39" s="60"/>
      <c r="B39" s="60"/>
      <c r="C39" s="60"/>
      <c r="D39" s="60"/>
    </row>
    <row r="40" spans="1:4">
      <c r="A40" s="262" t="s">
        <v>143</v>
      </c>
      <c r="B40" s="262"/>
      <c r="C40" s="262"/>
      <c r="D40" s="262"/>
    </row>
    <row r="41" spans="1:4">
      <c r="A41" s="80"/>
      <c r="B41" s="80"/>
      <c r="C41" s="80"/>
      <c r="D41" s="80"/>
    </row>
    <row r="42" spans="1:4">
      <c r="A42" s="227" t="s">
        <v>116</v>
      </c>
      <c r="B42" s="227"/>
      <c r="C42" s="227"/>
      <c r="D42" s="227"/>
    </row>
    <row r="43" spans="1:4">
      <c r="A43" s="58" t="s">
        <v>28</v>
      </c>
      <c r="B43" s="58" t="s">
        <v>113</v>
      </c>
      <c r="C43" s="58" t="s">
        <v>29</v>
      </c>
      <c r="D43" s="58" t="s">
        <v>30</v>
      </c>
    </row>
    <row r="44" spans="1:4">
      <c r="A44" s="12" t="s">
        <v>2</v>
      </c>
      <c r="B44" s="13" t="s">
        <v>114</v>
      </c>
      <c r="C44" s="14">
        <f>'12h dia-RG9'!C44</f>
        <v>8.3299999999999999E-2</v>
      </c>
      <c r="D44" s="1">
        <f>TRUNC(ROUND($D$38*C44,2),2)</f>
        <v>207.81</v>
      </c>
    </row>
    <row r="45" spans="1:4">
      <c r="A45" s="12" t="s">
        <v>3</v>
      </c>
      <c r="B45" s="15" t="s">
        <v>31</v>
      </c>
      <c r="C45" s="175">
        <v>0.1111</v>
      </c>
      <c r="D45" s="91">
        <f>TRUNC(ROUND($D$38*C45,2),2)</f>
        <v>277.16000000000003</v>
      </c>
    </row>
    <row r="46" spans="1:4">
      <c r="A46" s="234" t="s">
        <v>0</v>
      </c>
      <c r="B46" s="234"/>
      <c r="C46" s="16">
        <f>SUM(C44:C45)</f>
        <v>0.19440000000000002</v>
      </c>
      <c r="D46" s="17">
        <f>TRUNC(ROUND(SUM(D44:D45),2),2)</f>
        <v>484.97</v>
      </c>
    </row>
    <row r="47" spans="1:4">
      <c r="A47" s="4"/>
      <c r="B47" s="4"/>
      <c r="C47" s="4"/>
      <c r="D47" s="4"/>
    </row>
    <row r="48" spans="1:4" ht="27" customHeight="1">
      <c r="A48" s="262" t="s">
        <v>121</v>
      </c>
      <c r="B48" s="262"/>
      <c r="C48" s="262"/>
      <c r="D48" s="262"/>
    </row>
    <row r="49" spans="1:4">
      <c r="A49" s="18" t="s">
        <v>32</v>
      </c>
      <c r="B49" s="18" t="s">
        <v>115</v>
      </c>
      <c r="C49" s="18" t="s">
        <v>29</v>
      </c>
      <c r="D49" s="18" t="s">
        <v>33</v>
      </c>
    </row>
    <row r="50" spans="1:4">
      <c r="A50" s="57" t="s">
        <v>2</v>
      </c>
      <c r="B50" s="11" t="s">
        <v>34</v>
      </c>
      <c r="C50" s="14">
        <f>'12h dia-RG9'!C50</f>
        <v>0.2</v>
      </c>
      <c r="D50" s="19">
        <f>TRUNC(ROUND(($D$38+$D$46)*C50,2),2)</f>
        <v>595.94000000000005</v>
      </c>
    </row>
    <row r="51" spans="1:4">
      <c r="A51" s="57" t="s">
        <v>3</v>
      </c>
      <c r="B51" s="11" t="s">
        <v>35</v>
      </c>
      <c r="C51" s="14">
        <f>'12h dia-RG9'!C51</f>
        <v>2.5000000000000001E-2</v>
      </c>
      <c r="D51" s="19">
        <f t="shared" ref="D51:D57" si="0">TRUNC(ROUND(($D$38+$D$46)*C51,2),2)</f>
        <v>74.489999999999995</v>
      </c>
    </row>
    <row r="52" spans="1:4">
      <c r="A52" s="57" t="s">
        <v>4</v>
      </c>
      <c r="B52" s="7" t="s">
        <v>80</v>
      </c>
      <c r="C52" s="14">
        <f>'12h dia-RG9'!C52</f>
        <v>1.6500000000000001E-2</v>
      </c>
      <c r="D52" s="19">
        <f t="shared" si="0"/>
        <v>49.16</v>
      </c>
    </row>
    <row r="53" spans="1:4">
      <c r="A53" s="57" t="s">
        <v>5</v>
      </c>
      <c r="B53" s="11" t="s">
        <v>36</v>
      </c>
      <c r="C53" s="14">
        <f>'12h dia-RG9'!C53</f>
        <v>1.4999999999999999E-2</v>
      </c>
      <c r="D53" s="19">
        <f t="shared" si="0"/>
        <v>44.7</v>
      </c>
    </row>
    <row r="54" spans="1:4">
      <c r="A54" s="57" t="s">
        <v>6</v>
      </c>
      <c r="B54" s="11" t="s">
        <v>37</v>
      </c>
      <c r="C54" s="14">
        <f>'12h dia-RG9'!C54</f>
        <v>0.01</v>
      </c>
      <c r="D54" s="19">
        <f t="shared" si="0"/>
        <v>29.8</v>
      </c>
    </row>
    <row r="55" spans="1:4">
      <c r="A55" s="57" t="s">
        <v>24</v>
      </c>
      <c r="B55" s="11" t="s">
        <v>38</v>
      </c>
      <c r="C55" s="14">
        <f>'12h dia-RG9'!C55</f>
        <v>6.0000000000000001E-3</v>
      </c>
      <c r="D55" s="19">
        <f t="shared" si="0"/>
        <v>17.88</v>
      </c>
    </row>
    <row r="56" spans="1:4">
      <c r="A56" s="57" t="s">
        <v>25</v>
      </c>
      <c r="B56" s="11" t="s">
        <v>39</v>
      </c>
      <c r="C56" s="14">
        <f>'12h dia-RG9'!C56</f>
        <v>2E-3</v>
      </c>
      <c r="D56" s="19">
        <f t="shared" si="0"/>
        <v>5.96</v>
      </c>
    </row>
    <row r="57" spans="1:4">
      <c r="A57" s="57" t="s">
        <v>40</v>
      </c>
      <c r="B57" s="11" t="s">
        <v>41</v>
      </c>
      <c r="C57" s="14">
        <f>'12h dia-RG9'!C57</f>
        <v>0.08</v>
      </c>
      <c r="D57" s="19">
        <f t="shared" si="0"/>
        <v>238.37</v>
      </c>
    </row>
    <row r="58" spans="1:4">
      <c r="A58" s="317" t="s">
        <v>42</v>
      </c>
      <c r="B58" s="318"/>
      <c r="C58" s="20">
        <f>SUM(C50:C57)</f>
        <v>0.35450000000000004</v>
      </c>
      <c r="D58" s="21">
        <f>TRUNC(ROUND(SUM(D50:D57),2),2)</f>
        <v>1056.3</v>
      </c>
    </row>
    <row r="59" spans="1:4">
      <c r="A59" s="22"/>
      <c r="B59" s="22"/>
      <c r="C59" s="23"/>
      <c r="D59" s="24"/>
    </row>
    <row r="60" spans="1:4">
      <c r="A60" s="227" t="s">
        <v>122</v>
      </c>
      <c r="B60" s="227"/>
      <c r="C60" s="227"/>
      <c r="D60" s="227"/>
    </row>
    <row r="61" spans="1:4">
      <c r="A61" s="5" t="s">
        <v>43</v>
      </c>
      <c r="B61" s="52" t="s">
        <v>44</v>
      </c>
      <c r="C61" s="5" t="s">
        <v>17</v>
      </c>
      <c r="D61" s="5" t="s">
        <v>17</v>
      </c>
    </row>
    <row r="62" spans="1:4">
      <c r="A62" s="57" t="s">
        <v>2</v>
      </c>
      <c r="B62" s="11" t="s">
        <v>81</v>
      </c>
      <c r="C62" s="92">
        <v>6</v>
      </c>
      <c r="D62" s="93">
        <f>(C62*2*22)-(6%*D31)</f>
        <v>148.85939999999999</v>
      </c>
    </row>
    <row r="63" spans="1:4">
      <c r="A63" s="57" t="s">
        <v>3</v>
      </c>
      <c r="B63" s="11" t="s">
        <v>82</v>
      </c>
      <c r="C63" s="92">
        <v>37.85</v>
      </c>
      <c r="D63" s="94">
        <f>(C63*22*0.8)</f>
        <v>666.16000000000008</v>
      </c>
    </row>
    <row r="64" spans="1:4">
      <c r="A64" s="57" t="s">
        <v>4</v>
      </c>
      <c r="B64" s="11" t="s">
        <v>83</v>
      </c>
      <c r="C64" s="95">
        <v>0</v>
      </c>
      <c r="D64" s="94">
        <f>C64</f>
        <v>0</v>
      </c>
    </row>
    <row r="65" spans="1:4">
      <c r="A65" s="57" t="s">
        <v>5</v>
      </c>
      <c r="B65" s="11" t="s">
        <v>118</v>
      </c>
      <c r="C65" s="95">
        <v>20</v>
      </c>
      <c r="D65" s="94">
        <f>C65</f>
        <v>20</v>
      </c>
    </row>
    <row r="66" spans="1:4">
      <c r="A66" s="57" t="s">
        <v>6</v>
      </c>
      <c r="B66" s="11" t="s">
        <v>119</v>
      </c>
      <c r="C66" s="95">
        <v>31.07</v>
      </c>
      <c r="D66" s="94">
        <f>C66</f>
        <v>31.07</v>
      </c>
    </row>
    <row r="67" spans="1:4">
      <c r="A67" s="57" t="s">
        <v>24</v>
      </c>
      <c r="B67" s="11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326" t="s">
        <v>45</v>
      </c>
      <c r="B68" s="322"/>
      <c r="C68" s="327"/>
      <c r="D68" s="21">
        <f>TRUNC(ROUND(SUM(D62:D67),2),2)</f>
        <v>880.11</v>
      </c>
    </row>
    <row r="69" spans="1:4">
      <c r="A69" s="4"/>
      <c r="B69" s="4"/>
      <c r="C69" s="4"/>
      <c r="D69" s="4"/>
    </row>
    <row r="70" spans="1:4">
      <c r="A70" s="262" t="s">
        <v>46</v>
      </c>
      <c r="B70" s="262"/>
      <c r="C70" s="262"/>
      <c r="D70" s="262"/>
    </row>
    <row r="71" spans="1:4">
      <c r="A71" s="5">
        <v>2</v>
      </c>
      <c r="B71" s="326" t="s">
        <v>47</v>
      </c>
      <c r="C71" s="327"/>
      <c r="D71" s="5" t="s">
        <v>17</v>
      </c>
    </row>
    <row r="72" spans="1:4">
      <c r="A72" s="57" t="s">
        <v>28</v>
      </c>
      <c r="B72" s="328" t="str">
        <f>B43</f>
        <v>13º (décimo terceiro) Salário, Férias e Adicional de Férias</v>
      </c>
      <c r="C72" s="329"/>
      <c r="D72" s="26">
        <f>D46</f>
        <v>484.97</v>
      </c>
    </row>
    <row r="73" spans="1:4">
      <c r="A73" s="57" t="s">
        <v>32</v>
      </c>
      <c r="B73" s="328" t="str">
        <f>B49</f>
        <v>GPS, FGTS e outras contribuições</v>
      </c>
      <c r="C73" s="329"/>
      <c r="D73" s="26">
        <f>D58</f>
        <v>1056.3</v>
      </c>
    </row>
    <row r="74" spans="1:4">
      <c r="A74" s="57" t="s">
        <v>43</v>
      </c>
      <c r="B74" s="328" t="str">
        <f>B61</f>
        <v xml:space="preserve">Benefícios Mensais e Diários </v>
      </c>
      <c r="C74" s="329"/>
      <c r="D74" s="26">
        <f>D68</f>
        <v>880.11</v>
      </c>
    </row>
    <row r="75" spans="1:4">
      <c r="A75" s="326" t="s">
        <v>45</v>
      </c>
      <c r="B75" s="322"/>
      <c r="C75" s="327"/>
      <c r="D75" s="21">
        <f>TRUNC(ROUND(SUM(D72:D74),2),2)</f>
        <v>2421.38</v>
      </c>
    </row>
    <row r="76" spans="1:4">
      <c r="A76" s="4"/>
      <c r="B76" s="27"/>
      <c r="C76" s="27"/>
      <c r="D76" s="28"/>
    </row>
    <row r="77" spans="1:4">
      <c r="A77" s="249" t="s">
        <v>68</v>
      </c>
      <c r="B77" s="249"/>
      <c r="C77" s="249"/>
      <c r="D77" s="249"/>
    </row>
    <row r="78" spans="1:4">
      <c r="A78" s="18">
        <v>3</v>
      </c>
      <c r="B78" s="18" t="s">
        <v>48</v>
      </c>
      <c r="C78" s="18" t="s">
        <v>29</v>
      </c>
      <c r="D78" s="18" t="s">
        <v>30</v>
      </c>
    </row>
    <row r="79" spans="1:4">
      <c r="A79" s="57" t="s">
        <v>2</v>
      </c>
      <c r="B79" s="29" t="s">
        <v>49</v>
      </c>
      <c r="C79" s="14">
        <v>4.1999999999999997E-3</v>
      </c>
      <c r="D79" s="19">
        <f>$D$38*C79</f>
        <v>10.477781999999999</v>
      </c>
    </row>
    <row r="80" spans="1:4">
      <c r="A80" s="57" t="s">
        <v>3</v>
      </c>
      <c r="B80" s="78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5">
      <c r="A81" s="57" t="s">
        <v>4</v>
      </c>
      <c r="B81" s="30" t="s">
        <v>51</v>
      </c>
      <c r="C81" s="14">
        <v>3.4799999999999998E-2</v>
      </c>
      <c r="D81" s="19">
        <f t="shared" si="1"/>
        <v>86.815907999999993</v>
      </c>
    </row>
    <row r="82" spans="1:5">
      <c r="A82" s="57" t="s">
        <v>5</v>
      </c>
      <c r="B82" s="11" t="s">
        <v>52</v>
      </c>
      <c r="C82" s="14">
        <v>1.9400000000000001E-2</v>
      </c>
      <c r="D82" s="19">
        <f t="shared" si="1"/>
        <v>48.397373999999999</v>
      </c>
    </row>
    <row r="83" spans="1:5" ht="30">
      <c r="A83" s="57" t="s">
        <v>6</v>
      </c>
      <c r="B83" s="79" t="s">
        <v>101</v>
      </c>
      <c r="C83" s="14">
        <f>C82*C58</f>
        <v>6.8773000000000011E-3</v>
      </c>
      <c r="D83" s="19">
        <f t="shared" si="1"/>
        <v>17.156869083000004</v>
      </c>
    </row>
    <row r="84" spans="1:5">
      <c r="A84" s="57" t="s">
        <v>24</v>
      </c>
      <c r="B84" s="31" t="s">
        <v>73</v>
      </c>
      <c r="C84" s="14">
        <v>8.0000000000000002E-3</v>
      </c>
      <c r="D84" s="19">
        <f t="shared" si="1"/>
        <v>19.95768</v>
      </c>
    </row>
    <row r="85" spans="1:5">
      <c r="A85" s="317" t="s">
        <v>42</v>
      </c>
      <c r="B85" s="318"/>
      <c r="C85" s="20">
        <f>SUM(C79:C84)</f>
        <v>7.3613299999999993E-2</v>
      </c>
      <c r="D85" s="21">
        <f>TRUNC(ROUND(SUM(D79:D84),2),2)</f>
        <v>183.64</v>
      </c>
    </row>
    <row r="87" spans="1:5">
      <c r="A87" s="227" t="s">
        <v>123</v>
      </c>
      <c r="B87" s="227"/>
      <c r="C87" s="227"/>
      <c r="D87" s="227"/>
    </row>
    <row r="88" spans="1:5">
      <c r="A88" s="22"/>
      <c r="B88" s="22"/>
      <c r="C88" s="22"/>
      <c r="D88" s="22"/>
    </row>
    <row r="89" spans="1:5">
      <c r="A89" s="227" t="s">
        <v>53</v>
      </c>
      <c r="B89" s="227"/>
      <c r="C89" s="227"/>
      <c r="D89" s="227"/>
    </row>
    <row r="90" spans="1:5">
      <c r="A90" s="18" t="s">
        <v>54</v>
      </c>
      <c r="B90" s="5" t="s">
        <v>124</v>
      </c>
      <c r="C90" s="18" t="s">
        <v>29</v>
      </c>
      <c r="D90" s="18" t="s">
        <v>30</v>
      </c>
    </row>
    <row r="91" spans="1:5">
      <c r="A91" s="57" t="s">
        <v>2</v>
      </c>
      <c r="B91" s="29" t="s">
        <v>94</v>
      </c>
      <c r="C91" s="14">
        <v>9.2999999999999992E-3</v>
      </c>
      <c r="D91" s="19">
        <f>$D$38*C91</f>
        <v>23.200802999999997</v>
      </c>
      <c r="E91" s="2">
        <f>11.11/12</f>
        <v>0.92583333333333329</v>
      </c>
    </row>
    <row r="92" spans="1:5">
      <c r="A92" s="57" t="s">
        <v>3</v>
      </c>
      <c r="B92" s="32" t="s">
        <v>95</v>
      </c>
      <c r="C92" s="85">
        <v>2.8E-3</v>
      </c>
      <c r="D92" s="19">
        <f>$D$38*C92</f>
        <v>6.985188</v>
      </c>
    </row>
    <row r="93" spans="1:5">
      <c r="A93" s="57" t="s">
        <v>4</v>
      </c>
      <c r="B93" s="33" t="s">
        <v>96</v>
      </c>
      <c r="C93" s="14">
        <f>'12h dia-RG9'!C93</f>
        <v>2.0000000000000001E-4</v>
      </c>
      <c r="D93" s="19">
        <f t="shared" ref="D93:D96" si="2">$D$38*C93</f>
        <v>0.49894200000000005</v>
      </c>
    </row>
    <row r="94" spans="1:5">
      <c r="A94" s="57" t="s">
        <v>5</v>
      </c>
      <c r="B94" s="34" t="s">
        <v>100</v>
      </c>
      <c r="C94" s="14">
        <v>3.3E-3</v>
      </c>
      <c r="D94" s="19">
        <f t="shared" si="2"/>
        <v>8.2325429999999997</v>
      </c>
    </row>
    <row r="95" spans="1:5">
      <c r="A95" s="57" t="s">
        <v>6</v>
      </c>
      <c r="B95" s="2" t="s">
        <v>97</v>
      </c>
      <c r="C95" s="14">
        <v>6.9999999999999999E-4</v>
      </c>
      <c r="D95" s="19">
        <f t="shared" si="2"/>
        <v>1.746297</v>
      </c>
    </row>
    <row r="96" spans="1:5">
      <c r="A96" s="57" t="s">
        <v>24</v>
      </c>
      <c r="B96" s="31" t="s">
        <v>220</v>
      </c>
      <c r="C96" s="14">
        <v>1.38E-2</v>
      </c>
      <c r="D96" s="19">
        <f t="shared" si="2"/>
        <v>34.426997999999998</v>
      </c>
    </row>
    <row r="97" spans="1:4">
      <c r="A97" s="317" t="s">
        <v>0</v>
      </c>
      <c r="B97" s="318"/>
      <c r="C97" s="20">
        <f>SUM(C91:C96)</f>
        <v>3.0099999999999998E-2</v>
      </c>
      <c r="D97" s="21">
        <f>TRUNC(ROUND(SUM(D91:D96),2),2)</f>
        <v>75.09</v>
      </c>
    </row>
    <row r="99" spans="1:4">
      <c r="A99" s="227" t="s">
        <v>74</v>
      </c>
      <c r="B99" s="227"/>
      <c r="C99" s="227"/>
      <c r="D99" s="227"/>
    </row>
    <row r="100" spans="1:4">
      <c r="A100" s="5" t="s">
        <v>55</v>
      </c>
      <c r="B100" s="326" t="s">
        <v>75</v>
      </c>
      <c r="C100" s="327"/>
      <c r="D100" s="5" t="s">
        <v>17</v>
      </c>
    </row>
    <row r="101" spans="1:4">
      <c r="A101" s="57" t="s">
        <v>2</v>
      </c>
      <c r="B101" s="328" t="s">
        <v>98</v>
      </c>
      <c r="C101" s="329"/>
      <c r="D101" s="37">
        <f>TRUNC(ROUND((((D38+D75+D85)/220)*22),2),2)*0</f>
        <v>0</v>
      </c>
    </row>
    <row r="102" spans="1:4">
      <c r="A102" s="326" t="s">
        <v>45</v>
      </c>
      <c r="B102" s="322"/>
      <c r="C102" s="327"/>
      <c r="D102" s="21">
        <f>TRUNC(ROUND(SUM(D101),2),2)</f>
        <v>0</v>
      </c>
    </row>
    <row r="103" spans="1:4">
      <c r="A103" s="22"/>
      <c r="B103" s="22"/>
      <c r="C103" s="35"/>
      <c r="D103" s="36"/>
    </row>
    <row r="104" spans="1:4">
      <c r="A104" s="249" t="s">
        <v>56</v>
      </c>
      <c r="B104" s="249"/>
      <c r="C104" s="249"/>
      <c r="D104" s="249"/>
    </row>
    <row r="105" spans="1:4">
      <c r="A105" s="18">
        <v>4</v>
      </c>
      <c r="B105" s="317" t="s">
        <v>76</v>
      </c>
      <c r="C105" s="318"/>
      <c r="D105" s="18" t="s">
        <v>57</v>
      </c>
    </row>
    <row r="106" spans="1:4">
      <c r="A106" s="57" t="s">
        <v>54</v>
      </c>
      <c r="B106" s="332" t="s">
        <v>124</v>
      </c>
      <c r="C106" s="333"/>
      <c r="D106" s="25">
        <f>D97</f>
        <v>75.09</v>
      </c>
    </row>
    <row r="107" spans="1:4">
      <c r="A107" s="57" t="s">
        <v>55</v>
      </c>
      <c r="B107" s="332" t="s">
        <v>125</v>
      </c>
      <c r="C107" s="333"/>
      <c r="D107" s="37">
        <f>D102</f>
        <v>0</v>
      </c>
    </row>
    <row r="108" spans="1:4">
      <c r="A108" s="317" t="s">
        <v>0</v>
      </c>
      <c r="B108" s="320"/>
      <c r="C108" s="318"/>
      <c r="D108" s="21">
        <f>TRUNC(ROUND(SUM(D106:D107),2),2)</f>
        <v>75.09</v>
      </c>
    </row>
    <row r="109" spans="1:4">
      <c r="A109" s="80"/>
      <c r="B109" s="38"/>
      <c r="C109" s="23"/>
      <c r="D109" s="39"/>
    </row>
    <row r="110" spans="1:4">
      <c r="A110" s="227" t="s">
        <v>126</v>
      </c>
      <c r="B110" s="227"/>
      <c r="C110" s="227"/>
      <c r="D110" s="227"/>
    </row>
    <row r="111" spans="1:4">
      <c r="A111" s="5">
        <v>5</v>
      </c>
      <c r="B111" s="330" t="s">
        <v>58</v>
      </c>
      <c r="C111" s="331"/>
      <c r="D111" s="5" t="s">
        <v>17</v>
      </c>
    </row>
    <row r="112" spans="1:4">
      <c r="A112" s="57" t="s">
        <v>2</v>
      </c>
      <c r="B112" s="328" t="s">
        <v>59</v>
      </c>
      <c r="C112" s="329"/>
      <c r="D112" s="53">
        <f>UNIFORME!E18</f>
        <v>7.083333333333333</v>
      </c>
    </row>
    <row r="113" spans="1:4">
      <c r="A113" s="57" t="s">
        <v>3</v>
      </c>
      <c r="B113" s="328" t="s">
        <v>77</v>
      </c>
      <c r="C113" s="329"/>
      <c r="D113" s="53">
        <v>0</v>
      </c>
    </row>
    <row r="114" spans="1:4">
      <c r="A114" s="57" t="s">
        <v>4</v>
      </c>
      <c r="B114" s="328" t="s">
        <v>78</v>
      </c>
      <c r="C114" s="329"/>
      <c r="D114" s="53">
        <f>EQUIPAMENTO!E17</f>
        <v>13.810704607046072</v>
      </c>
    </row>
    <row r="115" spans="1:4">
      <c r="A115" s="57" t="s">
        <v>5</v>
      </c>
      <c r="B115" s="335" t="s">
        <v>26</v>
      </c>
      <c r="C115" s="336"/>
      <c r="D115" s="53">
        <v>0</v>
      </c>
    </row>
    <row r="116" spans="1:4">
      <c r="A116" s="326" t="s">
        <v>45</v>
      </c>
      <c r="B116" s="322"/>
      <c r="C116" s="327"/>
      <c r="D116" s="21">
        <f>TRUNC(ROUND(SUM(D112:D115),2),2)</f>
        <v>20.89</v>
      </c>
    </row>
    <row r="117" spans="1:4">
      <c r="A117" s="80"/>
      <c r="B117" s="38"/>
      <c r="C117" s="23"/>
      <c r="D117" s="39"/>
    </row>
    <row r="118" spans="1:4">
      <c r="A118" s="227" t="s">
        <v>127</v>
      </c>
      <c r="B118" s="227"/>
      <c r="C118" s="227"/>
      <c r="D118" s="227"/>
    </row>
    <row r="119" spans="1:4">
      <c r="A119" s="5">
        <v>6</v>
      </c>
      <c r="B119" s="40" t="s">
        <v>60</v>
      </c>
      <c r="C119" s="5" t="s">
        <v>29</v>
      </c>
      <c r="D119" s="5" t="s">
        <v>57</v>
      </c>
    </row>
    <row r="120" spans="1:4">
      <c r="A120" s="57" t="s">
        <v>2</v>
      </c>
      <c r="B120" s="81" t="s">
        <v>61</v>
      </c>
      <c r="C120" s="14">
        <v>0.01</v>
      </c>
      <c r="D120" s="56">
        <f>TRUNC(ROUND($D$135*C120,2),2)</f>
        <v>51.96</v>
      </c>
    </row>
    <row r="121" spans="1:4">
      <c r="A121" s="57" t="s">
        <v>3</v>
      </c>
      <c r="B121" s="7" t="s">
        <v>62</v>
      </c>
      <c r="C121" s="14">
        <v>2.4041115803354E-2</v>
      </c>
      <c r="D121" s="56">
        <f>TRUNC(ROUND(($D$135+D120)*C121,2),2)</f>
        <v>126.16</v>
      </c>
    </row>
    <row r="122" spans="1:4">
      <c r="A122" s="57" t="s">
        <v>4</v>
      </c>
      <c r="B122" s="7" t="s">
        <v>63</v>
      </c>
      <c r="C122" s="41">
        <f>SUM(C123:C125)</f>
        <v>8.6499999999999994E-2</v>
      </c>
      <c r="D122" s="42"/>
    </row>
    <row r="123" spans="1:4">
      <c r="A123" s="57" t="s">
        <v>131</v>
      </c>
      <c r="B123" s="45" t="s">
        <v>128</v>
      </c>
      <c r="C123" s="14">
        <f>'12h dia-RG9'!C123</f>
        <v>6.4999999999999997E-3</v>
      </c>
      <c r="D123" s="26">
        <f>TRUNC(ROUND(($D$135+$D$120+$D$121)/(100%-$C$122)*C123,2),2)</f>
        <v>38.24</v>
      </c>
    </row>
    <row r="124" spans="1:4">
      <c r="A124" s="57" t="s">
        <v>132</v>
      </c>
      <c r="B124" s="45" t="s">
        <v>129</v>
      </c>
      <c r="C124" s="14">
        <f>'12h dia-RG9'!C124</f>
        <v>0.03</v>
      </c>
      <c r="D124" s="26">
        <f>TRUNC(ROUND(($D$135+$D$120+$D$121)/(100%-$C$122)*C124,2),2)</f>
        <v>176.48</v>
      </c>
    </row>
    <row r="125" spans="1:4">
      <c r="A125" s="57" t="s">
        <v>133</v>
      </c>
      <c r="B125" s="45" t="s">
        <v>130</v>
      </c>
      <c r="C125" s="14">
        <f>'12h dia-RG9'!C125</f>
        <v>0.05</v>
      </c>
      <c r="D125" s="26">
        <f>TRUNC(ROUND(($D$135+$D$120+$D$121)/(100%-$C$122)*C125,2),2)</f>
        <v>294.13</v>
      </c>
    </row>
    <row r="126" spans="1:4">
      <c r="A126" s="235" t="s">
        <v>0</v>
      </c>
      <c r="B126" s="320"/>
      <c r="C126" s="236"/>
      <c r="D126" s="21">
        <f>TRUNC(ROUND(SUM(D120:D125),2),2)</f>
        <v>686.97</v>
      </c>
    </row>
    <row r="128" spans="1:4">
      <c r="A128" s="227" t="s">
        <v>64</v>
      </c>
      <c r="B128" s="227"/>
      <c r="C128" s="227"/>
      <c r="D128" s="227"/>
    </row>
    <row r="129" spans="1:4">
      <c r="A129" s="7"/>
      <c r="B129" s="337" t="s">
        <v>65</v>
      </c>
      <c r="C129" s="337"/>
      <c r="D129" s="5" t="s">
        <v>57</v>
      </c>
    </row>
    <row r="130" spans="1:4">
      <c r="A130" s="43" t="s">
        <v>2</v>
      </c>
      <c r="B130" s="334" t="s">
        <v>66</v>
      </c>
      <c r="C130" s="334"/>
      <c r="D130" s="37">
        <f>$D$38</f>
        <v>2494.71</v>
      </c>
    </row>
    <row r="131" spans="1:4">
      <c r="A131" s="43" t="s">
        <v>3</v>
      </c>
      <c r="B131" s="334" t="s">
        <v>67</v>
      </c>
      <c r="C131" s="334"/>
      <c r="D131" s="37">
        <f>$D$75</f>
        <v>2421.38</v>
      </c>
    </row>
    <row r="132" spans="1:4">
      <c r="A132" s="43" t="s">
        <v>4</v>
      </c>
      <c r="B132" s="334" t="s">
        <v>68</v>
      </c>
      <c r="C132" s="334"/>
      <c r="D132" s="37">
        <f>$D$85</f>
        <v>183.64</v>
      </c>
    </row>
    <row r="133" spans="1:4">
      <c r="A133" s="43" t="s">
        <v>5</v>
      </c>
      <c r="B133" s="334" t="s">
        <v>69</v>
      </c>
      <c r="C133" s="334"/>
      <c r="D133" s="37">
        <f>$D$108</f>
        <v>75.09</v>
      </c>
    </row>
    <row r="134" spans="1:4">
      <c r="A134" s="43" t="s">
        <v>70</v>
      </c>
      <c r="B134" s="328" t="s">
        <v>71</v>
      </c>
      <c r="C134" s="329"/>
      <c r="D134" s="37">
        <f>$D$116</f>
        <v>20.89</v>
      </c>
    </row>
    <row r="135" spans="1:4">
      <c r="A135" s="326" t="s">
        <v>72</v>
      </c>
      <c r="B135" s="322"/>
      <c r="C135" s="327"/>
      <c r="D135" s="55">
        <f>TRUNC(ROUND(SUM(D130:D134),2),2)</f>
        <v>5195.71</v>
      </c>
    </row>
    <row r="136" spans="1:4">
      <c r="A136" s="57" t="s">
        <v>24</v>
      </c>
      <c r="B136" s="328" t="s">
        <v>99</v>
      </c>
      <c r="C136" s="329"/>
      <c r="D136" s="37">
        <f>$D$126</f>
        <v>686.97</v>
      </c>
    </row>
    <row r="137" spans="1:4">
      <c r="A137" s="326" t="s">
        <v>134</v>
      </c>
      <c r="B137" s="322"/>
      <c r="C137" s="327"/>
      <c r="D137" s="54">
        <f>TRUNC(ROUND(D135+D136,2),2)</f>
        <v>5882.68</v>
      </c>
    </row>
    <row r="138" spans="1:4">
      <c r="A138" s="326" t="s">
        <v>157</v>
      </c>
      <c r="B138" s="322"/>
      <c r="C138" s="327"/>
      <c r="D138" s="54">
        <f>D137</f>
        <v>5882.68</v>
      </c>
    </row>
    <row r="139" spans="1:4">
      <c r="A139" s="38"/>
      <c r="B139" s="38"/>
      <c r="C139" s="38"/>
      <c r="D139" s="38"/>
    </row>
  </sheetData>
  <mergeCells count="59">
    <mergeCell ref="B134:C134"/>
    <mergeCell ref="A135:C135"/>
    <mergeCell ref="B136:C136"/>
    <mergeCell ref="A137:C137"/>
    <mergeCell ref="A138:C138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14:C14"/>
    <mergeCell ref="A1:D1"/>
    <mergeCell ref="A2:C2"/>
    <mergeCell ref="C4:D4"/>
    <mergeCell ref="C5:D5"/>
    <mergeCell ref="A8:C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16383" man="1"/>
    <brk id="98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928D7-8D7E-4CED-A777-045F0D3316A9}">
  <sheetPr>
    <tabColor rgb="FFFFFF00"/>
  </sheetPr>
  <dimension ref="A1:F139"/>
  <sheetViews>
    <sheetView showGridLines="0" tabSelected="1" topLeftCell="A113" zoomScale="115" zoomScaleNormal="115" zoomScaleSheetLayoutView="70" workbookViewId="0">
      <selection activeCell="H18" sqref="H18:H20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22.5703125" style="98" customWidth="1"/>
    <col min="4" max="4" width="15.5703125" style="98" bestFit="1" customWidth="1"/>
    <col min="5" max="5" width="9.140625" style="98"/>
    <col min="6" max="6" width="21.140625" style="98" customWidth="1"/>
    <col min="7" max="16384" width="9.140625" style="98"/>
  </cols>
  <sheetData>
    <row r="1" spans="1:4">
      <c r="A1" s="308"/>
      <c r="B1" s="308"/>
      <c r="C1" s="308"/>
      <c r="D1" s="308"/>
    </row>
    <row r="2" spans="1:4">
      <c r="A2" s="308" t="s">
        <v>102</v>
      </c>
      <c r="B2" s="308"/>
      <c r="C2" s="308"/>
      <c r="D2" s="99"/>
    </row>
    <row r="4" spans="1:4">
      <c r="A4" s="100" t="s">
        <v>103</v>
      </c>
      <c r="B4" s="100"/>
      <c r="C4" s="309"/>
      <c r="D4" s="309"/>
    </row>
    <row r="5" spans="1:4">
      <c r="A5" s="100" t="s">
        <v>104</v>
      </c>
      <c r="B5" s="102" t="s">
        <v>208</v>
      </c>
      <c r="C5" s="310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1" t="s">
        <v>1</v>
      </c>
      <c r="B8" s="301"/>
      <c r="C8" s="301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>
      <c r="A10" s="106" t="s">
        <v>3</v>
      </c>
      <c r="B10" s="107" t="s">
        <v>106</v>
      </c>
      <c r="C10" s="111" t="s">
        <v>144</v>
      </c>
      <c r="D10" s="101"/>
    </row>
    <row r="11" spans="1:4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v>12</v>
      </c>
      <c r="D12" s="101"/>
    </row>
    <row r="13" spans="1:4">
      <c r="A13" s="97"/>
      <c r="B13" s="104"/>
      <c r="C13" s="97"/>
    </row>
    <row r="14" spans="1:4">
      <c r="A14" s="301" t="s">
        <v>7</v>
      </c>
      <c r="B14" s="301"/>
      <c r="C14" s="301"/>
      <c r="D14" s="110"/>
    </row>
    <row r="15" spans="1:4" ht="45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">
        <v>136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308" t="s">
        <v>110</v>
      </c>
      <c r="B18" s="308"/>
      <c r="C18" s="308"/>
      <c r="D18" s="99"/>
    </row>
    <row r="19" spans="1:4">
      <c r="A19" s="97"/>
      <c r="B19" s="97"/>
      <c r="C19" s="97"/>
      <c r="D19" s="97"/>
    </row>
    <row r="20" spans="1:4">
      <c r="A20" s="295" t="s">
        <v>111</v>
      </c>
      <c r="B20" s="295"/>
      <c r="C20" s="295"/>
      <c r="D20" s="110"/>
    </row>
    <row r="21" spans="1:4">
      <c r="A21" s="311" t="s">
        <v>10</v>
      </c>
      <c r="B21" s="311"/>
      <c r="C21" s="311"/>
      <c r="D21" s="110"/>
    </row>
    <row r="22" spans="1:4">
      <c r="A22" s="229" t="s">
        <v>11</v>
      </c>
      <c r="B22" s="230"/>
      <c r="C22" s="312"/>
      <c r="D22" s="110"/>
    </row>
    <row r="23" spans="1:4" ht="30">
      <c r="A23" s="111">
        <v>1</v>
      </c>
      <c r="B23" s="100" t="s">
        <v>135</v>
      </c>
      <c r="C23" s="111" t="s">
        <v>145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5" t="s">
        <v>120</v>
      </c>
      <c r="B29" s="295"/>
      <c r="C29" s="295"/>
      <c r="D29" s="295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22</v>
      </c>
      <c r="C34" s="123"/>
      <c r="D34" s="96">
        <f>((D31+D32)*58.33%*20%)*0</f>
        <v>0</v>
      </c>
    </row>
    <row r="35" spans="1:4">
      <c r="A35" s="106" t="s">
        <v>6</v>
      </c>
      <c r="B35" s="120" t="s">
        <v>23</v>
      </c>
      <c r="C35" s="123"/>
      <c r="D35" s="96">
        <f>((D31+D32)*8.33%*1.2)*0</f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20" t="s">
        <v>26</v>
      </c>
      <c r="C37" s="123"/>
      <c r="D37" s="96">
        <v>0</v>
      </c>
    </row>
    <row r="38" spans="1:4">
      <c r="A38" s="313" t="s">
        <v>27</v>
      </c>
      <c r="B38" s="300"/>
      <c r="C38" s="314"/>
      <c r="D38" s="125">
        <f>TRUNC(ROUND(SUM(D31:D37),2),2)</f>
        <v>2494.71</v>
      </c>
    </row>
    <row r="39" spans="1:4" s="113" customFormat="1" ht="13.5">
      <c r="A39" s="112"/>
      <c r="B39" s="112"/>
      <c r="C39" s="112"/>
      <c r="D39" s="112"/>
    </row>
    <row r="40" spans="1:4">
      <c r="A40" s="308" t="s">
        <v>143</v>
      </c>
      <c r="B40" s="308"/>
      <c r="C40" s="308"/>
      <c r="D40" s="308"/>
    </row>
    <row r="41" spans="1:4">
      <c r="A41" s="114"/>
      <c r="B41" s="114"/>
      <c r="C41" s="114"/>
      <c r="D41" s="114"/>
    </row>
    <row r="42" spans="1:4">
      <c r="A42" s="295" t="s">
        <v>116</v>
      </c>
      <c r="B42" s="295"/>
      <c r="C42" s="295"/>
      <c r="D42" s="295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v>8.3299999999999999E-2</v>
      </c>
      <c r="D44" s="91">
        <f>TRUNC(ROUND($D$38*C44,2),2)</f>
        <v>207.81</v>
      </c>
    </row>
    <row r="45" spans="1:4">
      <c r="A45" s="111" t="s">
        <v>3</v>
      </c>
      <c r="B45" s="130" t="s">
        <v>31</v>
      </c>
      <c r="C45" s="175">
        <v>0.1111</v>
      </c>
      <c r="D45" s="91">
        <f>TRUNC(ROUND($D$38*C45,2),2)</f>
        <v>277.16000000000003</v>
      </c>
    </row>
    <row r="46" spans="1:4">
      <c r="A46" s="232" t="s">
        <v>0</v>
      </c>
      <c r="B46" s="232"/>
      <c r="C46" s="131">
        <f>SUM(C44:C45)</f>
        <v>0.19440000000000002</v>
      </c>
      <c r="D46" s="132">
        <f>TRUNC(ROUND(SUM(D44:D45),2),2)</f>
        <v>484.97</v>
      </c>
    </row>
    <row r="47" spans="1:4" ht="16.5" customHeight="1">
      <c r="A47" s="105"/>
      <c r="B47" s="105"/>
      <c r="C47" s="105"/>
      <c r="D47" s="105"/>
    </row>
    <row r="48" spans="1:4" ht="23.25" customHeight="1">
      <c r="A48" s="308" t="s">
        <v>121</v>
      </c>
      <c r="B48" s="308"/>
      <c r="C48" s="308"/>
      <c r="D48" s="308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88">
        <v>0.2</v>
      </c>
      <c r="D50" s="134">
        <f>TRUNC(ROUND(($D$38+$D$46)*C50,2),2)</f>
        <v>595.94000000000005</v>
      </c>
    </row>
    <row r="51" spans="1:4">
      <c r="A51" s="106" t="s">
        <v>3</v>
      </c>
      <c r="B51" s="123" t="s">
        <v>35</v>
      </c>
      <c r="C51" s="88">
        <v>2.5000000000000001E-2</v>
      </c>
      <c r="D51" s="134">
        <f>TRUNC(ROUND(($D$38+$D$46)*C51,2),2)</f>
        <v>74.489999999999995</v>
      </c>
    </row>
    <row r="52" spans="1:4">
      <c r="A52" s="106" t="s">
        <v>4</v>
      </c>
      <c r="B52" s="120" t="s">
        <v>80</v>
      </c>
      <c r="C52" s="88">
        <v>1.6500000000000001E-2</v>
      </c>
      <c r="D52" s="134">
        <f t="shared" ref="D52:D57" si="0">TRUNC(ROUND(($D$38+$D$46)*C52,2),2)</f>
        <v>49.16</v>
      </c>
    </row>
    <row r="53" spans="1:4">
      <c r="A53" s="106" t="s">
        <v>5</v>
      </c>
      <c r="B53" s="123" t="s">
        <v>36</v>
      </c>
      <c r="C53" s="88">
        <v>1.4999999999999999E-2</v>
      </c>
      <c r="D53" s="134">
        <f t="shared" si="0"/>
        <v>44.7</v>
      </c>
    </row>
    <row r="54" spans="1:4">
      <c r="A54" s="106" t="s">
        <v>6</v>
      </c>
      <c r="B54" s="123" t="s">
        <v>37</v>
      </c>
      <c r="C54" s="88">
        <v>0.01</v>
      </c>
      <c r="D54" s="134">
        <f t="shared" si="0"/>
        <v>29.8</v>
      </c>
    </row>
    <row r="55" spans="1:4">
      <c r="A55" s="106" t="s">
        <v>24</v>
      </c>
      <c r="B55" s="123" t="s">
        <v>38</v>
      </c>
      <c r="C55" s="88">
        <v>6.0000000000000001E-3</v>
      </c>
      <c r="D55" s="134">
        <f t="shared" si="0"/>
        <v>17.88</v>
      </c>
    </row>
    <row r="56" spans="1:4">
      <c r="A56" s="106" t="s">
        <v>25</v>
      </c>
      <c r="B56" s="123" t="s">
        <v>39</v>
      </c>
      <c r="C56" s="88">
        <v>2E-3</v>
      </c>
      <c r="D56" s="134">
        <f t="shared" si="0"/>
        <v>5.96</v>
      </c>
    </row>
    <row r="57" spans="1:4">
      <c r="A57" s="106" t="s">
        <v>40</v>
      </c>
      <c r="B57" s="123" t="s">
        <v>41</v>
      </c>
      <c r="C57" s="88">
        <v>0.08</v>
      </c>
      <c r="D57" s="134">
        <f t="shared" si="0"/>
        <v>238.37</v>
      </c>
    </row>
    <row r="58" spans="1:4">
      <c r="A58" s="291" t="s">
        <v>42</v>
      </c>
      <c r="B58" s="292"/>
      <c r="C58" s="86">
        <f>SUM(C50:C57)</f>
        <v>0.35450000000000004</v>
      </c>
      <c r="D58" s="135">
        <f>TRUNC(ROUND(SUM(D50:D57),2),2)</f>
        <v>1056.3</v>
      </c>
    </row>
    <row r="59" spans="1:4">
      <c r="A59" s="136"/>
      <c r="B59" s="136"/>
      <c r="C59" s="137"/>
      <c r="D59" s="138"/>
    </row>
    <row r="60" spans="1:4">
      <c r="A60" s="295" t="s">
        <v>122</v>
      </c>
      <c r="B60" s="295"/>
      <c r="C60" s="295"/>
      <c r="D60" s="295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5.5</v>
      </c>
      <c r="D62" s="93">
        <f>(C62*2*15)-(6%*D31)</f>
        <v>49.859400000000008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6" t="s">
        <v>45</v>
      </c>
      <c r="B68" s="300"/>
      <c r="C68" s="297"/>
      <c r="D68" s="135">
        <f>TRUNC(ROUND(SUM(D62:D67),2),2)</f>
        <v>781.11</v>
      </c>
    </row>
    <row r="69" spans="1:4">
      <c r="A69" s="105"/>
      <c r="B69" s="105"/>
      <c r="C69" s="105"/>
      <c r="D69" s="105"/>
    </row>
    <row r="70" spans="1:4">
      <c r="A70" s="308" t="s">
        <v>46</v>
      </c>
      <c r="B70" s="308"/>
      <c r="C70" s="308"/>
      <c r="D70" s="308"/>
    </row>
    <row r="71" spans="1:4">
      <c r="A71" s="119">
        <v>2</v>
      </c>
      <c r="B71" s="296" t="s">
        <v>47</v>
      </c>
      <c r="C71" s="297"/>
      <c r="D71" s="119" t="s">
        <v>17</v>
      </c>
    </row>
    <row r="72" spans="1:4">
      <c r="A72" s="106" t="s">
        <v>28</v>
      </c>
      <c r="B72" s="298" t="str">
        <f>B43</f>
        <v>13º (décimo terceiro) Salário, Férias e Adicional de Férias</v>
      </c>
      <c r="C72" s="299"/>
      <c r="D72" s="93">
        <f>D46</f>
        <v>484.97</v>
      </c>
    </row>
    <row r="73" spans="1:4">
      <c r="A73" s="106" t="s">
        <v>32</v>
      </c>
      <c r="B73" s="298" t="str">
        <f>B49</f>
        <v>GPS, FGTS e outras contribuições</v>
      </c>
      <c r="C73" s="299"/>
      <c r="D73" s="93">
        <f>D58</f>
        <v>1056.3</v>
      </c>
    </row>
    <row r="74" spans="1:4">
      <c r="A74" s="106" t="s">
        <v>43</v>
      </c>
      <c r="B74" s="298" t="str">
        <f>B61</f>
        <v xml:space="preserve">Benefícios Mensais e Diários </v>
      </c>
      <c r="C74" s="299"/>
      <c r="D74" s="93">
        <f>D68</f>
        <v>781.11</v>
      </c>
    </row>
    <row r="75" spans="1:4">
      <c r="A75" s="296" t="s">
        <v>45</v>
      </c>
      <c r="B75" s="300"/>
      <c r="C75" s="297"/>
      <c r="D75" s="135">
        <f>TRUNC(ROUND(SUM(D72:D74),2),2)</f>
        <v>2322.38</v>
      </c>
    </row>
    <row r="76" spans="1:4">
      <c r="A76" s="105"/>
      <c r="B76" s="141"/>
      <c r="C76" s="141"/>
      <c r="D76" s="142"/>
    </row>
    <row r="77" spans="1:4">
      <c r="A77" s="301" t="s">
        <v>68</v>
      </c>
      <c r="B77" s="301"/>
      <c r="C77" s="301"/>
      <c r="D77" s="301"/>
    </row>
    <row r="78" spans="1:4">
      <c r="A78" s="133">
        <v>3</v>
      </c>
      <c r="B78" s="133" t="s">
        <v>48</v>
      </c>
      <c r="C78" s="133" t="s">
        <v>29</v>
      </c>
      <c r="D78" s="133" t="s">
        <v>30</v>
      </c>
    </row>
    <row r="79" spans="1:4">
      <c r="A79" s="106" t="s">
        <v>2</v>
      </c>
      <c r="B79" s="143" t="s">
        <v>49</v>
      </c>
      <c r="C79" s="85">
        <v>4.1999999999999997E-3</v>
      </c>
      <c r="D79" s="19">
        <f>$D$38*C79</f>
        <v>10.477781999999999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5" ht="30">
      <c r="A81" s="106" t="s">
        <v>4</v>
      </c>
      <c r="B81" s="145" t="s">
        <v>163</v>
      </c>
      <c r="C81" s="85">
        <v>3.4799999999999998E-2</v>
      </c>
      <c r="D81" s="19">
        <f t="shared" si="1"/>
        <v>86.815907999999993</v>
      </c>
    </row>
    <row r="82" spans="1:5">
      <c r="A82" s="106" t="s">
        <v>5</v>
      </c>
      <c r="B82" s="123" t="s">
        <v>52</v>
      </c>
      <c r="C82" s="85">
        <v>1.9400000000000001E-2</v>
      </c>
      <c r="D82" s="19">
        <f t="shared" si="1"/>
        <v>48.397373999999999</v>
      </c>
    </row>
    <row r="83" spans="1:5" ht="30">
      <c r="A83" s="106" t="s">
        <v>6</v>
      </c>
      <c r="B83" s="140" t="s">
        <v>101</v>
      </c>
      <c r="C83" s="85">
        <f>C82*C58</f>
        <v>6.8773000000000011E-3</v>
      </c>
      <c r="D83" s="19">
        <f t="shared" si="1"/>
        <v>17.156869083000004</v>
      </c>
    </row>
    <row r="84" spans="1:5">
      <c r="A84" s="106" t="s">
        <v>24</v>
      </c>
      <c r="B84" s="146" t="s">
        <v>73</v>
      </c>
      <c r="C84" s="85">
        <v>8.0000000000000002E-3</v>
      </c>
      <c r="D84" s="19">
        <f t="shared" si="1"/>
        <v>19.95768</v>
      </c>
    </row>
    <row r="85" spans="1:5">
      <c r="A85" s="291" t="s">
        <v>42</v>
      </c>
      <c r="B85" s="292"/>
      <c r="C85" s="86">
        <f>SUM(C79:C84)</f>
        <v>7.3613299999999993E-2</v>
      </c>
      <c r="D85" s="135">
        <f>TRUNC(ROUND(SUM(D79:D84),2),2)</f>
        <v>183.64</v>
      </c>
    </row>
    <row r="87" spans="1:5">
      <c r="A87" s="295" t="s">
        <v>123</v>
      </c>
      <c r="B87" s="295"/>
      <c r="C87" s="295"/>
      <c r="D87" s="295"/>
    </row>
    <row r="88" spans="1:5">
      <c r="A88" s="136"/>
      <c r="B88" s="136"/>
      <c r="C88" s="136"/>
      <c r="D88" s="136"/>
    </row>
    <row r="89" spans="1:5">
      <c r="A89" s="295" t="s">
        <v>53</v>
      </c>
      <c r="B89" s="295"/>
      <c r="C89" s="295"/>
      <c r="D89" s="295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9.2583000000000006E-3</v>
      </c>
      <c r="D91" s="19">
        <f>$D$38*C91</f>
        <v>23.096773593000002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6.985188</v>
      </c>
    </row>
    <row r="93" spans="1:5">
      <c r="A93" s="106" t="s">
        <v>4</v>
      </c>
      <c r="B93" s="148" t="s">
        <v>96</v>
      </c>
      <c r="C93" s="87">
        <v>2.0000000000000001E-4</v>
      </c>
      <c r="D93" s="19">
        <f t="shared" ref="D93:D96" si="2">$D$38*C93</f>
        <v>0.49894200000000005</v>
      </c>
    </row>
    <row r="94" spans="1:5">
      <c r="A94" s="106" t="s">
        <v>5</v>
      </c>
      <c r="B94" s="149" t="s">
        <v>100</v>
      </c>
      <c r="C94" s="87">
        <v>3.3E-3</v>
      </c>
      <c r="D94" s="19">
        <f t="shared" si="2"/>
        <v>8.2325429999999997</v>
      </c>
    </row>
    <row r="95" spans="1:5">
      <c r="A95" s="106" t="s">
        <v>6</v>
      </c>
      <c r="B95" s="98" t="s">
        <v>97</v>
      </c>
      <c r="C95" s="87">
        <v>6.9999999999999999E-4</v>
      </c>
      <c r="D95" s="19">
        <f t="shared" si="2"/>
        <v>1.746297</v>
      </c>
    </row>
    <row r="96" spans="1:5">
      <c r="A96" s="106" t="s">
        <v>24</v>
      </c>
      <c r="B96" s="146" t="s">
        <v>220</v>
      </c>
      <c r="C96" s="88">
        <v>1.38E-2</v>
      </c>
      <c r="D96" s="19">
        <f t="shared" si="2"/>
        <v>34.426997999999998</v>
      </c>
    </row>
    <row r="97" spans="1:4">
      <c r="A97" s="291" t="s">
        <v>0</v>
      </c>
      <c r="B97" s="292"/>
      <c r="C97" s="86">
        <f>SUM(C91:C96)</f>
        <v>3.00583E-2</v>
      </c>
      <c r="D97" s="135">
        <f>TRUNC(ROUND(SUM(D91:D96),2),2)</f>
        <v>74.989999999999995</v>
      </c>
    </row>
    <row r="99" spans="1:4">
      <c r="A99" s="295" t="s">
        <v>74</v>
      </c>
      <c r="B99" s="295"/>
      <c r="C99" s="295"/>
      <c r="D99" s="295"/>
    </row>
    <row r="100" spans="1:4">
      <c r="A100" s="119" t="s">
        <v>55</v>
      </c>
      <c r="B100" s="296" t="s">
        <v>75</v>
      </c>
      <c r="C100" s="297"/>
      <c r="D100" s="119" t="s">
        <v>17</v>
      </c>
    </row>
    <row r="101" spans="1:4">
      <c r="A101" s="106" t="s">
        <v>2</v>
      </c>
      <c r="B101" s="298" t="s">
        <v>98</v>
      </c>
      <c r="C101" s="299"/>
      <c r="D101" s="150">
        <f>TRUNC(ROUND((((D38+D75+D85)/220)*15),2),2)*0</f>
        <v>0</v>
      </c>
    </row>
    <row r="102" spans="1:4">
      <c r="A102" s="296" t="s">
        <v>45</v>
      </c>
      <c r="B102" s="300"/>
      <c r="C102" s="297"/>
      <c r="D102" s="135">
        <f>TRUNC(ROUND(SUM(D101),2),2)</f>
        <v>0</v>
      </c>
    </row>
    <row r="103" spans="1:4">
      <c r="A103" s="136"/>
      <c r="B103" s="136"/>
      <c r="C103" s="151"/>
      <c r="D103" s="152"/>
    </row>
    <row r="104" spans="1:4">
      <c r="A104" s="301" t="s">
        <v>56</v>
      </c>
      <c r="B104" s="301"/>
      <c r="C104" s="301"/>
      <c r="D104" s="301"/>
    </row>
    <row r="105" spans="1:4">
      <c r="A105" s="133">
        <v>4</v>
      </c>
      <c r="B105" s="291" t="s">
        <v>76</v>
      </c>
      <c r="C105" s="292"/>
      <c r="D105" s="133" t="s">
        <v>57</v>
      </c>
    </row>
    <row r="106" spans="1:4">
      <c r="A106" s="106" t="s">
        <v>54</v>
      </c>
      <c r="B106" s="293" t="s">
        <v>124</v>
      </c>
      <c r="C106" s="294"/>
      <c r="D106" s="92">
        <f>D97</f>
        <v>74.989999999999995</v>
      </c>
    </row>
    <row r="107" spans="1:4">
      <c r="A107" s="106" t="s">
        <v>55</v>
      </c>
      <c r="B107" s="293" t="s">
        <v>125</v>
      </c>
      <c r="C107" s="294"/>
      <c r="D107" s="150">
        <f>D102</f>
        <v>0</v>
      </c>
    </row>
    <row r="108" spans="1:4">
      <c r="A108" s="291" t="s">
        <v>0</v>
      </c>
      <c r="B108" s="230"/>
      <c r="C108" s="292"/>
      <c r="D108" s="135">
        <f>TRUNC(ROUND(SUM(D106:D107),2),2)</f>
        <v>74.989999999999995</v>
      </c>
    </row>
    <row r="109" spans="1:4">
      <c r="A109" s="114"/>
      <c r="B109" s="110"/>
      <c r="C109" s="137"/>
      <c r="D109" s="153"/>
    </row>
    <row r="110" spans="1:4">
      <c r="A110" s="295" t="s">
        <v>126</v>
      </c>
      <c r="B110" s="295"/>
      <c r="C110" s="295"/>
      <c r="D110" s="295"/>
    </row>
    <row r="111" spans="1:4">
      <c r="A111" s="119">
        <v>5</v>
      </c>
      <c r="B111" s="302" t="s">
        <v>58</v>
      </c>
      <c r="C111" s="303"/>
      <c r="D111" s="119" t="s">
        <v>17</v>
      </c>
    </row>
    <row r="112" spans="1:4">
      <c r="A112" s="106" t="s">
        <v>2</v>
      </c>
      <c r="B112" s="298" t="s">
        <v>59</v>
      </c>
      <c r="C112" s="299"/>
      <c r="D112" s="154">
        <f>UNIFORME!E18</f>
        <v>7.083333333333333</v>
      </c>
    </row>
    <row r="113" spans="1:6">
      <c r="A113" s="106" t="s">
        <v>3</v>
      </c>
      <c r="B113" s="298" t="s">
        <v>77</v>
      </c>
      <c r="C113" s="299"/>
      <c r="D113" s="154">
        <v>0</v>
      </c>
    </row>
    <row r="114" spans="1:6">
      <c r="A114" s="106" t="s">
        <v>4</v>
      </c>
      <c r="B114" s="298" t="s">
        <v>78</v>
      </c>
      <c r="C114" s="299"/>
      <c r="D114" s="154">
        <f>EQUIPAMENTO!E17</f>
        <v>13.810704607046072</v>
      </c>
    </row>
    <row r="115" spans="1:6">
      <c r="A115" s="106" t="s">
        <v>5</v>
      </c>
      <c r="B115" s="304" t="s">
        <v>26</v>
      </c>
      <c r="C115" s="305"/>
      <c r="D115" s="154">
        <v>0</v>
      </c>
    </row>
    <row r="116" spans="1:6">
      <c r="A116" s="296" t="s">
        <v>45</v>
      </c>
      <c r="B116" s="300"/>
      <c r="C116" s="297"/>
      <c r="D116" s="135">
        <f>TRUNC(ROUND(SUM(D112:D115),2),2)</f>
        <v>20.89</v>
      </c>
    </row>
    <row r="117" spans="1:6">
      <c r="A117" s="114"/>
      <c r="B117" s="110"/>
      <c r="C117" s="137"/>
      <c r="D117" s="153"/>
    </row>
    <row r="118" spans="1:6">
      <c r="A118" s="295" t="s">
        <v>127</v>
      </c>
      <c r="B118" s="295"/>
      <c r="C118" s="295"/>
      <c r="D118" s="295"/>
    </row>
    <row r="119" spans="1:6">
      <c r="A119" s="119">
        <v>6</v>
      </c>
      <c r="B119" s="155" t="s">
        <v>60</v>
      </c>
      <c r="C119" s="119" t="s">
        <v>29</v>
      </c>
      <c r="D119" s="119" t="s">
        <v>57</v>
      </c>
      <c r="F119" s="183"/>
    </row>
    <row r="120" spans="1:6">
      <c r="A120" s="106" t="s">
        <v>2</v>
      </c>
      <c r="B120" s="156" t="s">
        <v>61</v>
      </c>
      <c r="C120" s="89">
        <v>1.9425022600495232E-3</v>
      </c>
      <c r="D120" s="157">
        <f>TRUNC(ROUND($D$135*C120,2),2)</f>
        <v>9.9</v>
      </c>
      <c r="F120" s="183"/>
    </row>
    <row r="121" spans="1:6">
      <c r="A121" s="106" t="s">
        <v>3</v>
      </c>
      <c r="B121" s="120" t="s">
        <v>62</v>
      </c>
      <c r="C121" s="89">
        <v>1.8928443649373554E-3</v>
      </c>
      <c r="D121" s="157">
        <f>TRUNC(ROUND(($D$135+D120)*C121,2),2)</f>
        <v>9.67</v>
      </c>
      <c r="F121" s="183"/>
    </row>
    <row r="122" spans="1:6">
      <c r="A122" s="106" t="s">
        <v>4</v>
      </c>
      <c r="B122" s="120" t="s">
        <v>63</v>
      </c>
      <c r="C122" s="90">
        <f>SUM(C123:C125)</f>
        <v>8.6499999999999994E-2</v>
      </c>
      <c r="D122" s="158"/>
      <c r="F122" s="184"/>
    </row>
    <row r="123" spans="1:6">
      <c r="A123" s="106" t="s">
        <v>131</v>
      </c>
      <c r="B123" s="100" t="s">
        <v>128</v>
      </c>
      <c r="C123" s="89">
        <v>6.4999999999999997E-3</v>
      </c>
      <c r="D123" s="93">
        <f>TRUNC(ROUND(($D$135+$D$120+$D$121)/(100%-$C$122)*C123,2),2)</f>
        <v>36.4</v>
      </c>
      <c r="F123" s="183"/>
    </row>
    <row r="124" spans="1:6">
      <c r="A124" s="106" t="s">
        <v>132</v>
      </c>
      <c r="B124" s="100" t="s">
        <v>129</v>
      </c>
      <c r="C124" s="89">
        <v>0.03</v>
      </c>
      <c r="D124" s="93">
        <f>TRUNC(ROUND(($D$135+$D$120+$D$121)/(100%-$C$122)*C124,2),2)</f>
        <v>168.02</v>
      </c>
      <c r="F124" s="183"/>
    </row>
    <row r="125" spans="1:6">
      <c r="A125" s="106" t="s">
        <v>133</v>
      </c>
      <c r="B125" s="100" t="s">
        <v>130</v>
      </c>
      <c r="C125" s="89">
        <v>0.05</v>
      </c>
      <c r="D125" s="93">
        <f>TRUNC(ROUND(($D$135+$D$120+$D$121)/(100%-$C$122)*C125,2),2)</f>
        <v>280.02999999999997</v>
      </c>
      <c r="F125" s="183"/>
    </row>
    <row r="126" spans="1:6">
      <c r="A126" s="229" t="s">
        <v>0</v>
      </c>
      <c r="B126" s="230"/>
      <c r="C126" s="312"/>
      <c r="D126" s="135">
        <f>TRUNC(ROUND(SUM(D120:D125),2),2)</f>
        <v>504.02</v>
      </c>
    </row>
    <row r="128" spans="1:6">
      <c r="A128" s="295" t="s">
        <v>64</v>
      </c>
      <c r="B128" s="295"/>
      <c r="C128" s="295"/>
      <c r="D128" s="295"/>
    </row>
    <row r="129" spans="1:4">
      <c r="A129" s="120"/>
      <c r="B129" s="306" t="s">
        <v>65</v>
      </c>
      <c r="C129" s="306"/>
      <c r="D129" s="119" t="s">
        <v>57</v>
      </c>
    </row>
    <row r="130" spans="1:4">
      <c r="A130" s="159" t="s">
        <v>2</v>
      </c>
      <c r="B130" s="307" t="s">
        <v>66</v>
      </c>
      <c r="C130" s="307"/>
      <c r="D130" s="160">
        <f>$D$38</f>
        <v>2494.71</v>
      </c>
    </row>
    <row r="131" spans="1:4">
      <c r="A131" s="159" t="s">
        <v>3</v>
      </c>
      <c r="B131" s="307" t="s">
        <v>67</v>
      </c>
      <c r="C131" s="307"/>
      <c r="D131" s="160">
        <f>$D$75</f>
        <v>2322.38</v>
      </c>
    </row>
    <row r="132" spans="1:4">
      <c r="A132" s="159" t="s">
        <v>4</v>
      </c>
      <c r="B132" s="307" t="s">
        <v>68</v>
      </c>
      <c r="C132" s="307"/>
      <c r="D132" s="160">
        <f>$D$85</f>
        <v>183.64</v>
      </c>
    </row>
    <row r="133" spans="1:4">
      <c r="A133" s="159" t="s">
        <v>5</v>
      </c>
      <c r="B133" s="307" t="s">
        <v>69</v>
      </c>
      <c r="C133" s="307"/>
      <c r="D133" s="160">
        <f>$D$108</f>
        <v>74.989999999999995</v>
      </c>
    </row>
    <row r="134" spans="1:4">
      <c r="A134" s="159" t="s">
        <v>70</v>
      </c>
      <c r="B134" s="298" t="s">
        <v>71</v>
      </c>
      <c r="C134" s="299"/>
      <c r="D134" s="160">
        <f>$D$116</f>
        <v>20.89</v>
      </c>
    </row>
    <row r="135" spans="1:4">
      <c r="A135" s="296" t="s">
        <v>72</v>
      </c>
      <c r="B135" s="300"/>
      <c r="C135" s="297"/>
      <c r="D135" s="161">
        <f>TRUNC(ROUND(SUM(D130:D134),2),2)</f>
        <v>5096.6099999999997</v>
      </c>
    </row>
    <row r="136" spans="1:4">
      <c r="A136" s="106" t="s">
        <v>24</v>
      </c>
      <c r="B136" s="298" t="s">
        <v>99</v>
      </c>
      <c r="C136" s="299"/>
      <c r="D136" s="160">
        <f>$D$126</f>
        <v>504.02</v>
      </c>
    </row>
    <row r="137" spans="1:4">
      <c r="A137" s="296" t="s">
        <v>134</v>
      </c>
      <c r="B137" s="300"/>
      <c r="C137" s="297"/>
      <c r="D137" s="161">
        <f>TRUNC(ROUND(D135+D136,2),2)</f>
        <v>5600.63</v>
      </c>
    </row>
    <row r="138" spans="1:4">
      <c r="A138" s="296" t="s">
        <v>157</v>
      </c>
      <c r="B138" s="300"/>
      <c r="C138" s="297"/>
      <c r="D138" s="161">
        <f>D137*2</f>
        <v>11201.26</v>
      </c>
    </row>
    <row r="139" spans="1:4">
      <c r="A139" s="110"/>
      <c r="B139" s="110"/>
      <c r="C139" s="110"/>
      <c r="D139" s="110"/>
    </row>
  </sheetData>
  <mergeCells count="59">
    <mergeCell ref="B134:C134"/>
    <mergeCell ref="A135:C135"/>
    <mergeCell ref="B136:C136"/>
    <mergeCell ref="A137:C137"/>
    <mergeCell ref="A138:C138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14:C14"/>
    <mergeCell ref="A1:D1"/>
    <mergeCell ref="A2:C2"/>
    <mergeCell ref="C4:D4"/>
    <mergeCell ref="C5:D5"/>
    <mergeCell ref="A8:C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3" man="1"/>
    <brk id="98" max="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A70DF-AFF6-420C-9127-DFEB961460CC}">
  <sheetPr>
    <tabColor rgb="FFFFFF00"/>
  </sheetPr>
  <dimension ref="A1:E139"/>
  <sheetViews>
    <sheetView showGridLines="0" tabSelected="1" topLeftCell="A111" zoomScaleNormal="100" zoomScaleSheetLayoutView="100" workbookViewId="0">
      <selection activeCell="H18" sqref="H18:H20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13.42578125" style="98" customWidth="1"/>
    <col min="4" max="4" width="17.42578125" style="98" customWidth="1"/>
    <col min="5" max="16384" width="9.140625" style="98"/>
  </cols>
  <sheetData>
    <row r="1" spans="1:4">
      <c r="A1" s="308"/>
      <c r="B1" s="308"/>
      <c r="C1" s="308"/>
      <c r="D1" s="308"/>
    </row>
    <row r="2" spans="1:4">
      <c r="A2" s="308" t="s">
        <v>102</v>
      </c>
      <c r="B2" s="308"/>
      <c r="C2" s="308"/>
      <c r="D2" s="99"/>
    </row>
    <row r="4" spans="1:4">
      <c r="A4" s="100" t="s">
        <v>103</v>
      </c>
      <c r="B4" s="100"/>
      <c r="C4" s="315"/>
      <c r="D4" s="309"/>
    </row>
    <row r="5" spans="1:4">
      <c r="A5" s="100" t="s">
        <v>104</v>
      </c>
      <c r="B5" s="100" t="s">
        <v>208</v>
      </c>
      <c r="C5" s="316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1" t="s">
        <v>1</v>
      </c>
      <c r="B8" s="301"/>
      <c r="C8" s="301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 ht="30">
      <c r="A10" s="106" t="s">
        <v>3</v>
      </c>
      <c r="B10" s="107" t="s">
        <v>106</v>
      </c>
      <c r="C10" s="111" t="str">
        <f>'12h dia-RG9 ITAG'!C10</f>
        <v>Rio de Janeiro/RJ</v>
      </c>
      <c r="D10" s="101"/>
    </row>
    <row r="11" spans="1:4" ht="30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f>'12h dia-RG9 ITAG'!C12</f>
        <v>12</v>
      </c>
      <c r="D12" s="101"/>
    </row>
    <row r="13" spans="1:4">
      <c r="A13" s="97"/>
      <c r="B13" s="104"/>
      <c r="C13" s="97"/>
    </row>
    <row r="14" spans="1:4">
      <c r="A14" s="301" t="s">
        <v>7</v>
      </c>
      <c r="B14" s="301"/>
      <c r="C14" s="301"/>
      <c r="D14" s="110"/>
    </row>
    <row r="15" spans="1:4" ht="90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tr">
        <f>'12h dia-RG9 ITAG'!A16</f>
        <v>Vigilância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308" t="s">
        <v>110</v>
      </c>
      <c r="B18" s="308"/>
      <c r="C18" s="308"/>
      <c r="D18" s="99"/>
    </row>
    <row r="19" spans="1:4">
      <c r="A19" s="97"/>
      <c r="B19" s="97"/>
      <c r="C19" s="97"/>
      <c r="D19" s="97"/>
    </row>
    <row r="20" spans="1:4">
      <c r="A20" s="295" t="s">
        <v>111</v>
      </c>
      <c r="B20" s="295"/>
      <c r="C20" s="295"/>
      <c r="D20" s="110"/>
    </row>
    <row r="21" spans="1:4">
      <c r="A21" s="311" t="s">
        <v>10</v>
      </c>
      <c r="B21" s="311"/>
      <c r="C21" s="311"/>
      <c r="D21" s="110"/>
    </row>
    <row r="22" spans="1:4">
      <c r="A22" s="229" t="s">
        <v>11</v>
      </c>
      <c r="B22" s="230"/>
      <c r="C22" s="312"/>
      <c r="D22" s="110"/>
    </row>
    <row r="23" spans="1:4" ht="60">
      <c r="A23" s="111">
        <v>1</v>
      </c>
      <c r="B23" s="100" t="s">
        <v>135</v>
      </c>
      <c r="C23" s="111" t="s">
        <v>158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5" t="s">
        <v>120</v>
      </c>
      <c r="B29" s="295"/>
      <c r="C29" s="295"/>
      <c r="D29" s="295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162</v>
      </c>
      <c r="C34" s="123"/>
      <c r="D34" s="96">
        <f>((((D31+D32)/220)*20%)*8)*15</f>
        <v>272.15050909090905</v>
      </c>
    </row>
    <row r="35" spans="1:4">
      <c r="A35" s="106" t="s">
        <v>6</v>
      </c>
      <c r="B35" s="120" t="s">
        <v>23</v>
      </c>
      <c r="C35" s="123"/>
      <c r="D35" s="96"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00" t="s">
        <v>160</v>
      </c>
      <c r="C37" s="123"/>
      <c r="D37" s="96"/>
    </row>
    <row r="38" spans="1:4">
      <c r="A38" s="313" t="s">
        <v>27</v>
      </c>
      <c r="B38" s="300"/>
      <c r="C38" s="314"/>
      <c r="D38" s="125">
        <f>TRUNC(ROUND(SUM(D31:D37),2),2)</f>
        <v>2766.86</v>
      </c>
    </row>
    <row r="39" spans="1:4" s="113" customFormat="1" ht="13.5">
      <c r="A39" s="112"/>
      <c r="B39" s="112"/>
      <c r="C39" s="112"/>
      <c r="D39" s="112"/>
    </row>
    <row r="40" spans="1:4">
      <c r="A40" s="308" t="s">
        <v>143</v>
      </c>
      <c r="B40" s="308"/>
      <c r="C40" s="308"/>
      <c r="D40" s="308"/>
    </row>
    <row r="41" spans="1:4">
      <c r="A41" s="114"/>
      <c r="B41" s="114"/>
      <c r="C41" s="114"/>
      <c r="D41" s="114"/>
    </row>
    <row r="42" spans="1:4">
      <c r="A42" s="295" t="s">
        <v>116</v>
      </c>
      <c r="B42" s="295"/>
      <c r="C42" s="295"/>
      <c r="D42" s="295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f>'12h dia-RG9 ITAG'!C44</f>
        <v>8.3299999999999999E-2</v>
      </c>
      <c r="D44" s="91">
        <f>TRUNC(ROUND($D$38*C44,2),2)</f>
        <v>230.48</v>
      </c>
    </row>
    <row r="45" spans="1:4">
      <c r="A45" s="111" t="s">
        <v>3</v>
      </c>
      <c r="B45" s="130" t="s">
        <v>31</v>
      </c>
      <c r="C45" s="175">
        <v>0.1111</v>
      </c>
      <c r="D45" s="91">
        <f>TRUNC(ROUND($D$38*C45,2),2)</f>
        <v>307.39999999999998</v>
      </c>
    </row>
    <row r="46" spans="1:4">
      <c r="A46" s="232" t="s">
        <v>0</v>
      </c>
      <c r="B46" s="232"/>
      <c r="C46" s="131">
        <f>SUM(C44:C45)</f>
        <v>0.19440000000000002</v>
      </c>
      <c r="D46" s="132">
        <f>TRUNC(ROUND(SUM(D44:D45),2),2)</f>
        <v>537.88</v>
      </c>
    </row>
    <row r="47" spans="1:4">
      <c r="A47" s="105"/>
      <c r="B47" s="105"/>
      <c r="C47" s="105"/>
      <c r="D47" s="105"/>
    </row>
    <row r="48" spans="1:4" ht="27" customHeight="1">
      <c r="A48" s="308" t="s">
        <v>121</v>
      </c>
      <c r="B48" s="308"/>
      <c r="C48" s="308"/>
      <c r="D48" s="308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129">
        <f>'12h dia-RG9 ITAG'!C50</f>
        <v>0.2</v>
      </c>
      <c r="D50" s="134">
        <f t="shared" ref="D50:D57" si="0">TRUNC(ROUND(($D$38+$D$46)*C50,2),2)</f>
        <v>660.95</v>
      </c>
    </row>
    <row r="51" spans="1:4">
      <c r="A51" s="106" t="s">
        <v>3</v>
      </c>
      <c r="B51" s="123" t="s">
        <v>35</v>
      </c>
      <c r="C51" s="129">
        <f>'12h dia-RG9 ITAG'!C51</f>
        <v>2.5000000000000001E-2</v>
      </c>
      <c r="D51" s="134">
        <f t="shared" si="0"/>
        <v>82.62</v>
      </c>
    </row>
    <row r="52" spans="1:4">
      <c r="A52" s="106" t="s">
        <v>4</v>
      </c>
      <c r="B52" s="120" t="s">
        <v>80</v>
      </c>
      <c r="C52" s="129">
        <f>'12h dia-RG9 ITAG'!C52</f>
        <v>1.6500000000000001E-2</v>
      </c>
      <c r="D52" s="134">
        <f t="shared" si="0"/>
        <v>54.53</v>
      </c>
    </row>
    <row r="53" spans="1:4">
      <c r="A53" s="106" t="s">
        <v>5</v>
      </c>
      <c r="B53" s="123" t="s">
        <v>36</v>
      </c>
      <c r="C53" s="129">
        <f>'12h dia-RG9 ITAG'!C53</f>
        <v>1.4999999999999999E-2</v>
      </c>
      <c r="D53" s="134">
        <f t="shared" si="0"/>
        <v>49.57</v>
      </c>
    </row>
    <row r="54" spans="1:4">
      <c r="A54" s="106" t="s">
        <v>6</v>
      </c>
      <c r="B54" s="123" t="s">
        <v>37</v>
      </c>
      <c r="C54" s="129">
        <f>'12h dia-RG9 ITAG'!C54</f>
        <v>0.01</v>
      </c>
      <c r="D54" s="134">
        <f t="shared" si="0"/>
        <v>33.049999999999997</v>
      </c>
    </row>
    <row r="55" spans="1:4">
      <c r="A55" s="106" t="s">
        <v>24</v>
      </c>
      <c r="B55" s="123" t="s">
        <v>38</v>
      </c>
      <c r="C55" s="129">
        <f>'12h dia-RG9 ITAG'!C55</f>
        <v>6.0000000000000001E-3</v>
      </c>
      <c r="D55" s="134">
        <f t="shared" si="0"/>
        <v>19.829999999999998</v>
      </c>
    </row>
    <row r="56" spans="1:4">
      <c r="A56" s="106" t="s">
        <v>25</v>
      </c>
      <c r="B56" s="123" t="s">
        <v>39</v>
      </c>
      <c r="C56" s="129">
        <f>'12h dia-RG9 ITAG'!C56</f>
        <v>2E-3</v>
      </c>
      <c r="D56" s="134">
        <f t="shared" si="0"/>
        <v>6.61</v>
      </c>
    </row>
    <row r="57" spans="1:4">
      <c r="A57" s="106" t="s">
        <v>40</v>
      </c>
      <c r="B57" s="123" t="s">
        <v>41</v>
      </c>
      <c r="C57" s="129">
        <f>'12h dia-RG9 ITAG'!C57</f>
        <v>0.08</v>
      </c>
      <c r="D57" s="134">
        <f t="shared" si="0"/>
        <v>264.38</v>
      </c>
    </row>
    <row r="58" spans="1:4">
      <c r="A58" s="291" t="s">
        <v>42</v>
      </c>
      <c r="B58" s="292"/>
      <c r="C58" s="86">
        <f>SUM(C50:C57)</f>
        <v>0.35450000000000004</v>
      </c>
      <c r="D58" s="135">
        <f>TRUNC(ROUND(SUM(D50:D57),2),2)</f>
        <v>1171.54</v>
      </c>
    </row>
    <row r="59" spans="1:4">
      <c r="A59" s="136"/>
      <c r="B59" s="136"/>
      <c r="C59" s="137"/>
      <c r="D59" s="138"/>
    </row>
    <row r="60" spans="1:4">
      <c r="A60" s="295" t="s">
        <v>122</v>
      </c>
      <c r="B60" s="295"/>
      <c r="C60" s="295"/>
      <c r="D60" s="295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5.5</v>
      </c>
      <c r="D62" s="93">
        <f>(C62*2*15)-(6%*D31)</f>
        <v>49.859400000000008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6" t="s">
        <v>45</v>
      </c>
      <c r="B68" s="300"/>
      <c r="C68" s="297"/>
      <c r="D68" s="135">
        <f>TRUNC(ROUND(SUM(D62:D67),2),2)</f>
        <v>781.11</v>
      </c>
    </row>
    <row r="69" spans="1:4">
      <c r="A69" s="105"/>
      <c r="B69" s="105"/>
      <c r="C69" s="105"/>
      <c r="D69" s="105"/>
    </row>
    <row r="70" spans="1:4">
      <c r="A70" s="308" t="s">
        <v>46</v>
      </c>
      <c r="B70" s="308"/>
      <c r="C70" s="308"/>
      <c r="D70" s="308"/>
    </row>
    <row r="71" spans="1:4">
      <c r="A71" s="119">
        <v>2</v>
      </c>
      <c r="B71" s="296" t="s">
        <v>47</v>
      </c>
      <c r="C71" s="297"/>
      <c r="D71" s="119" t="s">
        <v>17</v>
      </c>
    </row>
    <row r="72" spans="1:4">
      <c r="A72" s="106" t="s">
        <v>28</v>
      </c>
      <c r="B72" s="298" t="str">
        <f>B43</f>
        <v>13º (décimo terceiro) Salário, Férias e Adicional de Férias</v>
      </c>
      <c r="C72" s="299"/>
      <c r="D72" s="93">
        <f>D46</f>
        <v>537.88</v>
      </c>
    </row>
    <row r="73" spans="1:4">
      <c r="A73" s="106" t="s">
        <v>32</v>
      </c>
      <c r="B73" s="298" t="str">
        <f>B49</f>
        <v>GPS, FGTS e outras contribuições</v>
      </c>
      <c r="C73" s="299"/>
      <c r="D73" s="93">
        <f>D58</f>
        <v>1171.54</v>
      </c>
    </row>
    <row r="74" spans="1:4">
      <c r="A74" s="106" t="s">
        <v>43</v>
      </c>
      <c r="B74" s="298" t="str">
        <f>B61</f>
        <v xml:space="preserve">Benefícios Mensais e Diários </v>
      </c>
      <c r="C74" s="299"/>
      <c r="D74" s="93">
        <f>D68</f>
        <v>781.11</v>
      </c>
    </row>
    <row r="75" spans="1:4">
      <c r="A75" s="296" t="s">
        <v>45</v>
      </c>
      <c r="B75" s="300"/>
      <c r="C75" s="297"/>
      <c r="D75" s="135">
        <f>TRUNC(ROUND(SUM(D72:D74),2),2)</f>
        <v>2490.5300000000002</v>
      </c>
    </row>
    <row r="76" spans="1:4">
      <c r="A76" s="105"/>
      <c r="B76" s="141"/>
      <c r="C76" s="141"/>
      <c r="D76" s="142"/>
    </row>
    <row r="77" spans="1:4">
      <c r="A77" s="301" t="s">
        <v>68</v>
      </c>
      <c r="B77" s="301"/>
      <c r="C77" s="301"/>
      <c r="D77" s="301"/>
    </row>
    <row r="78" spans="1:4">
      <c r="A78" s="133">
        <v>3</v>
      </c>
      <c r="B78" s="133" t="s">
        <v>48</v>
      </c>
      <c r="C78" s="133" t="s">
        <v>29</v>
      </c>
      <c r="D78" s="115" t="s">
        <v>30</v>
      </c>
    </row>
    <row r="79" spans="1:4">
      <c r="A79" s="106" t="s">
        <v>2</v>
      </c>
      <c r="B79" s="143" t="s">
        <v>49</v>
      </c>
      <c r="C79" s="129">
        <f>'12h dia-RG9 ITAG'!C79</f>
        <v>4.1999999999999997E-3</v>
      </c>
      <c r="D79" s="19">
        <f>$D$38*C79</f>
        <v>11.620811999999999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0.92966495999999998</v>
      </c>
    </row>
    <row r="81" spans="1:5">
      <c r="A81" s="106" t="s">
        <v>4</v>
      </c>
      <c r="B81" s="145" t="s">
        <v>51</v>
      </c>
      <c r="C81" s="129">
        <v>3.4799999999999998E-2</v>
      </c>
      <c r="D81" s="19">
        <f t="shared" si="1"/>
        <v>96.286727999999997</v>
      </c>
    </row>
    <row r="82" spans="1:5">
      <c r="A82" s="106" t="s">
        <v>5</v>
      </c>
      <c r="B82" s="123" t="s">
        <v>52</v>
      </c>
      <c r="C82" s="129">
        <v>1.9400000000000001E-2</v>
      </c>
      <c r="D82" s="19">
        <f t="shared" si="1"/>
        <v>53.677084000000001</v>
      </c>
    </row>
    <row r="83" spans="1:5" ht="30">
      <c r="A83" s="106" t="s">
        <v>6</v>
      </c>
      <c r="B83" s="140" t="s">
        <v>101</v>
      </c>
      <c r="C83" s="129">
        <f>C82*C58</f>
        <v>6.8773000000000011E-3</v>
      </c>
      <c r="D83" s="19">
        <f t="shared" si="1"/>
        <v>19.028526278000005</v>
      </c>
    </row>
    <row r="84" spans="1:5">
      <c r="A84" s="106" t="s">
        <v>24</v>
      </c>
      <c r="B84" s="146" t="s">
        <v>73</v>
      </c>
      <c r="C84" s="129">
        <v>8.0000000000000002E-3</v>
      </c>
      <c r="D84" s="19">
        <f t="shared" si="1"/>
        <v>22.134880000000003</v>
      </c>
    </row>
    <row r="85" spans="1:5">
      <c r="A85" s="291" t="s">
        <v>42</v>
      </c>
      <c r="B85" s="292"/>
      <c r="C85" s="86">
        <f>SUM(C79:C84)</f>
        <v>7.3613299999999993E-2</v>
      </c>
      <c r="D85" s="162">
        <f>TRUNC(ROUND(SUM(D79:D84),2),2)</f>
        <v>203.68</v>
      </c>
    </row>
    <row r="87" spans="1:5">
      <c r="A87" s="295" t="s">
        <v>123</v>
      </c>
      <c r="B87" s="295"/>
      <c r="C87" s="295"/>
      <c r="D87" s="295"/>
    </row>
    <row r="88" spans="1:5">
      <c r="A88" s="136"/>
      <c r="B88" s="136"/>
      <c r="C88" s="136"/>
      <c r="D88" s="136"/>
    </row>
    <row r="89" spans="1:5">
      <c r="A89" s="295" t="s">
        <v>53</v>
      </c>
      <c r="B89" s="295"/>
      <c r="C89" s="295"/>
      <c r="D89" s="295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9.2999999999999992E-3</v>
      </c>
      <c r="D91" s="19">
        <f>$D$38*C91</f>
        <v>25.731797999999998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7.7472080000000005</v>
      </c>
    </row>
    <row r="93" spans="1:5">
      <c r="A93" s="106" t="s">
        <v>4</v>
      </c>
      <c r="B93" s="148" t="s">
        <v>96</v>
      </c>
      <c r="C93" s="129">
        <f>'12h dia-RG9 ITAG'!C93</f>
        <v>2.0000000000000001E-4</v>
      </c>
      <c r="D93" s="19">
        <f t="shared" ref="D93:D96" si="2">$D$38*C93</f>
        <v>0.55337200000000009</v>
      </c>
    </row>
    <row r="94" spans="1:5">
      <c r="A94" s="106" t="s">
        <v>5</v>
      </c>
      <c r="B94" s="149" t="s">
        <v>100</v>
      </c>
      <c r="C94" s="129">
        <v>3.3E-3</v>
      </c>
      <c r="D94" s="19">
        <f t="shared" si="2"/>
        <v>9.1306380000000011</v>
      </c>
    </row>
    <row r="95" spans="1:5">
      <c r="A95" s="106" t="s">
        <v>6</v>
      </c>
      <c r="B95" s="98" t="s">
        <v>97</v>
      </c>
      <c r="C95" s="129">
        <v>6.9999999999999999E-4</v>
      </c>
      <c r="D95" s="19">
        <f t="shared" si="2"/>
        <v>1.9368020000000001</v>
      </c>
    </row>
    <row r="96" spans="1:5">
      <c r="A96" s="106" t="s">
        <v>24</v>
      </c>
      <c r="B96" s="146" t="s">
        <v>220</v>
      </c>
      <c r="C96" s="129">
        <v>1.38E-2</v>
      </c>
      <c r="D96" s="19">
        <f t="shared" si="2"/>
        <v>38.182668</v>
      </c>
    </row>
    <row r="97" spans="1:5">
      <c r="A97" s="291" t="s">
        <v>0</v>
      </c>
      <c r="B97" s="292"/>
      <c r="C97" s="86">
        <f>SUM(C91:C96)</f>
        <v>3.0099999999999998E-2</v>
      </c>
      <c r="D97" s="135">
        <f>TRUNC(ROUND(SUM(D91:D96),2),2)</f>
        <v>83.28</v>
      </c>
    </row>
    <row r="99" spans="1:5">
      <c r="A99" s="295" t="s">
        <v>74</v>
      </c>
      <c r="B99" s="295"/>
      <c r="C99" s="295"/>
      <c r="D99" s="295"/>
    </row>
    <row r="100" spans="1:5">
      <c r="A100" s="119" t="s">
        <v>55</v>
      </c>
      <c r="B100" s="296" t="s">
        <v>75</v>
      </c>
      <c r="C100" s="297"/>
      <c r="D100" s="119" t="s">
        <v>17</v>
      </c>
    </row>
    <row r="101" spans="1:5">
      <c r="A101" s="106" t="s">
        <v>2</v>
      </c>
      <c r="B101" s="298" t="s">
        <v>98</v>
      </c>
      <c r="C101" s="299"/>
      <c r="D101" s="150">
        <f>TRUNC(ROUND((((D38+D75+D85)/220)*15),2),2)*0</f>
        <v>0</v>
      </c>
    </row>
    <row r="102" spans="1:5">
      <c r="A102" s="296" t="s">
        <v>45</v>
      </c>
      <c r="B102" s="300"/>
      <c r="C102" s="297"/>
      <c r="D102" s="135">
        <f>TRUNC(ROUND(SUM(D101),2),2)</f>
        <v>0</v>
      </c>
    </row>
    <row r="103" spans="1:5">
      <c r="A103" s="136"/>
      <c r="B103" s="136"/>
      <c r="C103" s="151"/>
      <c r="D103" s="152"/>
    </row>
    <row r="104" spans="1:5">
      <c r="A104" s="301" t="s">
        <v>56</v>
      </c>
      <c r="B104" s="301"/>
      <c r="C104" s="301"/>
      <c r="D104" s="301"/>
    </row>
    <row r="105" spans="1:5">
      <c r="A105" s="133">
        <v>4</v>
      </c>
      <c r="B105" s="291" t="s">
        <v>76</v>
      </c>
      <c r="C105" s="292"/>
      <c r="D105" s="133" t="s">
        <v>57</v>
      </c>
    </row>
    <row r="106" spans="1:5">
      <c r="A106" s="106" t="s">
        <v>54</v>
      </c>
      <c r="B106" s="293" t="s">
        <v>124</v>
      </c>
      <c r="C106" s="294"/>
      <c r="D106" s="92">
        <f>D97</f>
        <v>83.28</v>
      </c>
    </row>
    <row r="107" spans="1:5">
      <c r="A107" s="106" t="s">
        <v>55</v>
      </c>
      <c r="B107" s="293" t="s">
        <v>125</v>
      </c>
      <c r="C107" s="294"/>
      <c r="D107" s="150">
        <f>D102</f>
        <v>0</v>
      </c>
      <c r="E107" s="84"/>
    </row>
    <row r="108" spans="1:5">
      <c r="A108" s="291" t="s">
        <v>0</v>
      </c>
      <c r="B108" s="230"/>
      <c r="C108" s="292"/>
      <c r="D108" s="135">
        <f>TRUNC(ROUND(SUM(D106:D107),2),2)</f>
        <v>83.28</v>
      </c>
      <c r="E108" s="126"/>
    </row>
    <row r="109" spans="1:5">
      <c r="A109" s="114"/>
      <c r="B109" s="110"/>
      <c r="C109" s="137"/>
      <c r="D109" s="153"/>
    </row>
    <row r="110" spans="1:5">
      <c r="A110" s="295" t="s">
        <v>126</v>
      </c>
      <c r="B110" s="295"/>
      <c r="C110" s="295"/>
      <c r="D110" s="295"/>
    </row>
    <row r="111" spans="1:5">
      <c r="A111" s="119">
        <v>5</v>
      </c>
      <c r="B111" s="302" t="s">
        <v>58</v>
      </c>
      <c r="C111" s="303"/>
      <c r="D111" s="119" t="s">
        <v>17</v>
      </c>
    </row>
    <row r="112" spans="1:5">
      <c r="A112" s="106" t="s">
        <v>2</v>
      </c>
      <c r="B112" s="298" t="s">
        <v>59</v>
      </c>
      <c r="C112" s="299"/>
      <c r="D112" s="154">
        <f>UNIFORME!E18</f>
        <v>7.083333333333333</v>
      </c>
    </row>
    <row r="113" spans="1:4">
      <c r="A113" s="106" t="s">
        <v>3</v>
      </c>
      <c r="B113" s="298" t="s">
        <v>77</v>
      </c>
      <c r="C113" s="299"/>
      <c r="D113" s="154">
        <v>0</v>
      </c>
    </row>
    <row r="114" spans="1:4">
      <c r="A114" s="106" t="s">
        <v>4</v>
      </c>
      <c r="B114" s="298" t="s">
        <v>78</v>
      </c>
      <c r="C114" s="299"/>
      <c r="D114" s="154">
        <f>EQUIPAMENTO!E17</f>
        <v>13.810704607046072</v>
      </c>
    </row>
    <row r="115" spans="1:4">
      <c r="A115" s="106" t="s">
        <v>5</v>
      </c>
      <c r="B115" s="304" t="s">
        <v>26</v>
      </c>
      <c r="C115" s="305"/>
      <c r="D115" s="154">
        <v>0</v>
      </c>
    </row>
    <row r="116" spans="1:4">
      <c r="A116" s="296" t="s">
        <v>45</v>
      </c>
      <c r="B116" s="300"/>
      <c r="C116" s="297"/>
      <c r="D116" s="135">
        <f>TRUNC(ROUND(SUM(D112:D115),2),2)</f>
        <v>20.89</v>
      </c>
    </row>
    <row r="117" spans="1:4">
      <c r="A117" s="114"/>
      <c r="B117" s="110"/>
      <c r="C117" s="137"/>
      <c r="D117" s="153"/>
    </row>
    <row r="118" spans="1:4">
      <c r="A118" s="295" t="s">
        <v>127</v>
      </c>
      <c r="B118" s="295"/>
      <c r="C118" s="295"/>
      <c r="D118" s="295"/>
    </row>
    <row r="119" spans="1:4">
      <c r="A119" s="119">
        <v>6</v>
      </c>
      <c r="B119" s="155" t="s">
        <v>60</v>
      </c>
      <c r="C119" s="119" t="s">
        <v>29</v>
      </c>
      <c r="D119" s="119" t="s">
        <v>57</v>
      </c>
    </row>
    <row r="120" spans="1:4">
      <c r="A120" s="106" t="s">
        <v>2</v>
      </c>
      <c r="B120" s="156" t="s">
        <v>61</v>
      </c>
      <c r="C120" s="129">
        <v>0.01</v>
      </c>
      <c r="D120" s="157">
        <f>TRUNC(ROUND($D$135*C120,2),2)</f>
        <v>55.65</v>
      </c>
    </row>
    <row r="121" spans="1:4">
      <c r="A121" s="106" t="s">
        <v>3</v>
      </c>
      <c r="B121" s="120" t="s">
        <v>62</v>
      </c>
      <c r="C121" s="129">
        <v>6.8682240969213555E-3</v>
      </c>
      <c r="D121" s="157">
        <f>TRUNC(ROUND(($D$135+D120)*C121,2),2)</f>
        <v>38.61</v>
      </c>
    </row>
    <row r="122" spans="1:4">
      <c r="A122" s="106" t="s">
        <v>4</v>
      </c>
      <c r="B122" s="120" t="s">
        <v>63</v>
      </c>
      <c r="C122" s="90">
        <f>SUM(C123:C125)</f>
        <v>8.6499999999999994E-2</v>
      </c>
      <c r="D122" s="158"/>
    </row>
    <row r="123" spans="1:4">
      <c r="A123" s="106" t="s">
        <v>131</v>
      </c>
      <c r="B123" s="100" t="s">
        <v>128</v>
      </c>
      <c r="C123" s="129">
        <f>'12h dia-RG9 ITAG'!C123</f>
        <v>6.4999999999999997E-3</v>
      </c>
      <c r="D123" s="93">
        <f>TRUNC(ROUND(($D$135+$D$120+$D$121)/(100%-$C$122)*C123,2),2)</f>
        <v>40.270000000000003</v>
      </c>
    </row>
    <row r="124" spans="1:4">
      <c r="A124" s="106" t="s">
        <v>132</v>
      </c>
      <c r="B124" s="100" t="s">
        <v>129</v>
      </c>
      <c r="C124" s="129">
        <f>'12h dia-RG9 ITAG'!C124</f>
        <v>0.03</v>
      </c>
      <c r="D124" s="93">
        <f>TRUNC(ROUND(($D$135+$D$120+$D$121)/(100%-$C$122)*C124,2),2)</f>
        <v>185.86</v>
      </c>
    </row>
    <row r="125" spans="1:4">
      <c r="A125" s="106" t="s">
        <v>133</v>
      </c>
      <c r="B125" s="100" t="s">
        <v>130</v>
      </c>
      <c r="C125" s="129">
        <f>'12h dia-RG9 ITAG'!C125</f>
        <v>0.05</v>
      </c>
      <c r="D125" s="93">
        <f>TRUNC(ROUND(($D$135+$D$120+$D$121)/(100%-$C$122)*C125,2),2)</f>
        <v>309.77</v>
      </c>
    </row>
    <row r="126" spans="1:4">
      <c r="A126" s="229" t="s">
        <v>0</v>
      </c>
      <c r="B126" s="230"/>
      <c r="C126" s="312"/>
      <c r="D126" s="135">
        <f>TRUNC(ROUND(SUM(D120:D125),2),2)</f>
        <v>630.16</v>
      </c>
    </row>
    <row r="128" spans="1:4">
      <c r="A128" s="295" t="s">
        <v>64</v>
      </c>
      <c r="B128" s="295"/>
      <c r="C128" s="295"/>
      <c r="D128" s="295"/>
    </row>
    <row r="129" spans="1:4">
      <c r="A129" s="120"/>
      <c r="B129" s="306" t="s">
        <v>65</v>
      </c>
      <c r="C129" s="306"/>
      <c r="D129" s="119" t="s">
        <v>57</v>
      </c>
    </row>
    <row r="130" spans="1:4">
      <c r="A130" s="159" t="s">
        <v>2</v>
      </c>
      <c r="B130" s="307" t="s">
        <v>66</v>
      </c>
      <c r="C130" s="307"/>
      <c r="D130" s="150">
        <f>$D$38</f>
        <v>2766.86</v>
      </c>
    </row>
    <row r="131" spans="1:4">
      <c r="A131" s="159" t="s">
        <v>3</v>
      </c>
      <c r="B131" s="307" t="s">
        <v>67</v>
      </c>
      <c r="C131" s="307"/>
      <c r="D131" s="150">
        <f>$D$75</f>
        <v>2490.5300000000002</v>
      </c>
    </row>
    <row r="132" spans="1:4">
      <c r="A132" s="159" t="s">
        <v>4</v>
      </c>
      <c r="B132" s="307" t="s">
        <v>68</v>
      </c>
      <c r="C132" s="307"/>
      <c r="D132" s="150">
        <f>$D$85</f>
        <v>203.68</v>
      </c>
    </row>
    <row r="133" spans="1:4">
      <c r="A133" s="159" t="s">
        <v>5</v>
      </c>
      <c r="B133" s="307" t="s">
        <v>69</v>
      </c>
      <c r="C133" s="307"/>
      <c r="D133" s="150">
        <f>$D$108</f>
        <v>83.28</v>
      </c>
    </row>
    <row r="134" spans="1:4">
      <c r="A134" s="159" t="s">
        <v>70</v>
      </c>
      <c r="B134" s="298" t="s">
        <v>71</v>
      </c>
      <c r="C134" s="299"/>
      <c r="D134" s="150">
        <f>$D$116</f>
        <v>20.89</v>
      </c>
    </row>
    <row r="135" spans="1:4">
      <c r="A135" s="296" t="s">
        <v>72</v>
      </c>
      <c r="B135" s="300"/>
      <c r="C135" s="297"/>
      <c r="D135" s="163">
        <f>TRUNC(ROUND(SUM(D130:D134),2),2)</f>
        <v>5565.24</v>
      </c>
    </row>
    <row r="136" spans="1:4">
      <c r="A136" s="106" t="s">
        <v>24</v>
      </c>
      <c r="B136" s="298" t="s">
        <v>99</v>
      </c>
      <c r="C136" s="299"/>
      <c r="D136" s="150">
        <f>$D$126</f>
        <v>630.16</v>
      </c>
    </row>
    <row r="137" spans="1:4">
      <c r="A137" s="296" t="s">
        <v>134</v>
      </c>
      <c r="B137" s="300"/>
      <c r="C137" s="297"/>
      <c r="D137" s="164">
        <f>TRUNC(ROUND(D135+D136,2),2)</f>
        <v>6195.4</v>
      </c>
    </row>
    <row r="138" spans="1:4">
      <c r="A138" s="296" t="s">
        <v>157</v>
      </c>
      <c r="B138" s="300"/>
      <c r="C138" s="297"/>
      <c r="D138" s="164">
        <f>D137*2</f>
        <v>12390.8</v>
      </c>
    </row>
    <row r="139" spans="1:4">
      <c r="A139" s="110"/>
      <c r="B139" s="110"/>
      <c r="C139" s="110"/>
      <c r="D139" s="110"/>
    </row>
  </sheetData>
  <mergeCells count="59">
    <mergeCell ref="B134:C134"/>
    <mergeCell ref="A135:C135"/>
    <mergeCell ref="B136:C136"/>
    <mergeCell ref="A137:C137"/>
    <mergeCell ref="A138:C138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14:C14"/>
    <mergeCell ref="A1:D1"/>
    <mergeCell ref="A2:C2"/>
    <mergeCell ref="C4:D4"/>
    <mergeCell ref="C5:D5"/>
    <mergeCell ref="A8:C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1" fitToHeight="4" orientation="portrait" r:id="rId1"/>
  <rowBreaks count="2" manualBreakCount="2">
    <brk id="41" max="4" man="1"/>
    <brk id="87" max="4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BF06E-F871-4E68-B8A1-AD5BD95F8B15}">
  <sheetPr>
    <tabColor theme="2" tint="-0.499984740745262"/>
  </sheetPr>
  <dimension ref="A1:F139"/>
  <sheetViews>
    <sheetView showGridLines="0" tabSelected="1" topLeftCell="A117" zoomScale="115" zoomScaleNormal="115" zoomScaleSheetLayoutView="70" workbookViewId="0">
      <selection activeCell="H18" sqref="H18:H20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22.5703125" style="98" customWidth="1"/>
    <col min="4" max="4" width="15.5703125" style="98" bestFit="1" customWidth="1"/>
    <col min="5" max="5" width="9.140625" style="98"/>
    <col min="6" max="6" width="21.140625" style="98" customWidth="1"/>
    <col min="7" max="16384" width="9.140625" style="98"/>
  </cols>
  <sheetData>
    <row r="1" spans="1:4">
      <c r="A1" s="308"/>
      <c r="B1" s="308"/>
      <c r="C1" s="308"/>
      <c r="D1" s="308"/>
    </row>
    <row r="2" spans="1:4">
      <c r="A2" s="308" t="s">
        <v>102</v>
      </c>
      <c r="B2" s="308"/>
      <c r="C2" s="308"/>
      <c r="D2" s="99"/>
    </row>
    <row r="4" spans="1:4">
      <c r="A4" s="100" t="s">
        <v>103</v>
      </c>
      <c r="B4" s="100"/>
      <c r="C4" s="309"/>
      <c r="D4" s="309"/>
    </row>
    <row r="5" spans="1:4">
      <c r="A5" s="100" t="s">
        <v>104</v>
      </c>
      <c r="B5" s="102" t="s">
        <v>208</v>
      </c>
      <c r="C5" s="310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1" t="s">
        <v>1</v>
      </c>
      <c r="B8" s="301"/>
      <c r="C8" s="301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>
      <c r="A10" s="106" t="s">
        <v>3</v>
      </c>
      <c r="B10" s="107" t="s">
        <v>106</v>
      </c>
      <c r="C10" s="111" t="s">
        <v>144</v>
      </c>
      <c r="D10" s="101"/>
    </row>
    <row r="11" spans="1:4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v>12</v>
      </c>
      <c r="D12" s="101"/>
    </row>
    <row r="13" spans="1:4">
      <c r="A13" s="97"/>
      <c r="B13" s="104"/>
      <c r="C13" s="97"/>
    </row>
    <row r="14" spans="1:4">
      <c r="A14" s="301" t="s">
        <v>7</v>
      </c>
      <c r="B14" s="301"/>
      <c r="C14" s="301"/>
      <c r="D14" s="110"/>
    </row>
    <row r="15" spans="1:4" ht="45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">
        <v>136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308" t="s">
        <v>110</v>
      </c>
      <c r="B18" s="308"/>
      <c r="C18" s="308"/>
      <c r="D18" s="99"/>
    </row>
    <row r="19" spans="1:4">
      <c r="A19" s="97"/>
      <c r="B19" s="97"/>
      <c r="C19" s="97"/>
      <c r="D19" s="97"/>
    </row>
    <row r="20" spans="1:4">
      <c r="A20" s="295" t="s">
        <v>111</v>
      </c>
      <c r="B20" s="295"/>
      <c r="C20" s="295"/>
      <c r="D20" s="110"/>
    </row>
    <row r="21" spans="1:4">
      <c r="A21" s="311" t="s">
        <v>10</v>
      </c>
      <c r="B21" s="311"/>
      <c r="C21" s="311"/>
      <c r="D21" s="110"/>
    </row>
    <row r="22" spans="1:4">
      <c r="A22" s="229" t="s">
        <v>11</v>
      </c>
      <c r="B22" s="230"/>
      <c r="C22" s="312"/>
      <c r="D22" s="110"/>
    </row>
    <row r="23" spans="1:4" ht="30">
      <c r="A23" s="111">
        <v>1</v>
      </c>
      <c r="B23" s="100" t="s">
        <v>135</v>
      </c>
      <c r="C23" s="111" t="s">
        <v>145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5" t="s">
        <v>120</v>
      </c>
      <c r="B29" s="295"/>
      <c r="C29" s="295"/>
      <c r="D29" s="295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22</v>
      </c>
      <c r="C34" s="123"/>
      <c r="D34" s="96">
        <f>((D31+D32)*58.33%*20%)*0</f>
        <v>0</v>
      </c>
    </row>
    <row r="35" spans="1:4">
      <c r="A35" s="106" t="s">
        <v>6</v>
      </c>
      <c r="B35" s="120" t="s">
        <v>23</v>
      </c>
      <c r="C35" s="123"/>
      <c r="D35" s="96">
        <f>((D31+D32)*8.33%*1.2)*0</f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20" t="s">
        <v>26</v>
      </c>
      <c r="C37" s="123"/>
      <c r="D37" s="96">
        <v>0</v>
      </c>
    </row>
    <row r="38" spans="1:4">
      <c r="A38" s="313" t="s">
        <v>27</v>
      </c>
      <c r="B38" s="300"/>
      <c r="C38" s="314"/>
      <c r="D38" s="125">
        <f>TRUNC(ROUND(SUM(D31:D37),2),2)</f>
        <v>2494.71</v>
      </c>
    </row>
    <row r="39" spans="1:4" s="113" customFormat="1" ht="13.5">
      <c r="A39" s="112"/>
      <c r="B39" s="112"/>
      <c r="C39" s="112"/>
      <c r="D39" s="112"/>
    </row>
    <row r="40" spans="1:4">
      <c r="A40" s="308" t="s">
        <v>143</v>
      </c>
      <c r="B40" s="308"/>
      <c r="C40" s="308"/>
      <c r="D40" s="308"/>
    </row>
    <row r="41" spans="1:4">
      <c r="A41" s="114"/>
      <c r="B41" s="114"/>
      <c r="C41" s="114"/>
      <c r="D41" s="114"/>
    </row>
    <row r="42" spans="1:4">
      <c r="A42" s="295" t="s">
        <v>116</v>
      </c>
      <c r="B42" s="295"/>
      <c r="C42" s="295"/>
      <c r="D42" s="295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v>8.3299999999999999E-2</v>
      </c>
      <c r="D44" s="91">
        <f>TRUNC(ROUND($D$38*C44,2),2)</f>
        <v>207.81</v>
      </c>
    </row>
    <row r="45" spans="1:4">
      <c r="A45" s="111" t="s">
        <v>3</v>
      </c>
      <c r="B45" s="130" t="s">
        <v>31</v>
      </c>
      <c r="C45" s="175">
        <v>0.1111</v>
      </c>
      <c r="D45" s="91">
        <f>TRUNC(ROUND($D$38*C45,2),2)</f>
        <v>277.16000000000003</v>
      </c>
    </row>
    <row r="46" spans="1:4">
      <c r="A46" s="232" t="s">
        <v>0</v>
      </c>
      <c r="B46" s="232"/>
      <c r="C46" s="131">
        <f>SUM(C44:C45)</f>
        <v>0.19440000000000002</v>
      </c>
      <c r="D46" s="132">
        <f>TRUNC(ROUND(SUM(D44:D45),2),2)</f>
        <v>484.97</v>
      </c>
    </row>
    <row r="47" spans="1:4" ht="16.5" customHeight="1">
      <c r="A47" s="105"/>
      <c r="B47" s="105"/>
      <c r="C47" s="105"/>
      <c r="D47" s="105"/>
    </row>
    <row r="48" spans="1:4" ht="23.25" customHeight="1">
      <c r="A48" s="308" t="s">
        <v>121</v>
      </c>
      <c r="B48" s="308"/>
      <c r="C48" s="308"/>
      <c r="D48" s="308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88">
        <v>0.2</v>
      </c>
      <c r="D50" s="134">
        <f>TRUNC(ROUND(($D$38+$D$46)*C50,2),2)</f>
        <v>595.94000000000005</v>
      </c>
    </row>
    <row r="51" spans="1:4">
      <c r="A51" s="106" t="s">
        <v>3</v>
      </c>
      <c r="B51" s="123" t="s">
        <v>35</v>
      </c>
      <c r="C51" s="88">
        <v>2.5000000000000001E-2</v>
      </c>
      <c r="D51" s="134">
        <f>TRUNC(ROUND(($D$38+$D$46)*C51,2),2)</f>
        <v>74.489999999999995</v>
      </c>
    </row>
    <row r="52" spans="1:4">
      <c r="A52" s="106" t="s">
        <v>4</v>
      </c>
      <c r="B52" s="120" t="s">
        <v>80</v>
      </c>
      <c r="C52" s="88">
        <v>1.6500000000000001E-2</v>
      </c>
      <c r="D52" s="134">
        <f t="shared" ref="D52:D57" si="0">TRUNC(ROUND(($D$38+$D$46)*C52,2),2)</f>
        <v>49.16</v>
      </c>
    </row>
    <row r="53" spans="1:4">
      <c r="A53" s="106" t="s">
        <v>5</v>
      </c>
      <c r="B53" s="123" t="s">
        <v>36</v>
      </c>
      <c r="C53" s="88">
        <v>1.4999999999999999E-2</v>
      </c>
      <c r="D53" s="134">
        <f t="shared" si="0"/>
        <v>44.7</v>
      </c>
    </row>
    <row r="54" spans="1:4">
      <c r="A54" s="106" t="s">
        <v>6</v>
      </c>
      <c r="B54" s="123" t="s">
        <v>37</v>
      </c>
      <c r="C54" s="88">
        <v>0.01</v>
      </c>
      <c r="D54" s="134">
        <f t="shared" si="0"/>
        <v>29.8</v>
      </c>
    </row>
    <row r="55" spans="1:4">
      <c r="A55" s="106" t="s">
        <v>24</v>
      </c>
      <c r="B55" s="123" t="s">
        <v>38</v>
      </c>
      <c r="C55" s="88">
        <v>6.0000000000000001E-3</v>
      </c>
      <c r="D55" s="134">
        <f t="shared" si="0"/>
        <v>17.88</v>
      </c>
    </row>
    <row r="56" spans="1:4">
      <c r="A56" s="106" t="s">
        <v>25</v>
      </c>
      <c r="B56" s="123" t="s">
        <v>39</v>
      </c>
      <c r="C56" s="88">
        <v>2E-3</v>
      </c>
      <c r="D56" s="134">
        <f t="shared" si="0"/>
        <v>5.96</v>
      </c>
    </row>
    <row r="57" spans="1:4">
      <c r="A57" s="106" t="s">
        <v>40</v>
      </c>
      <c r="B57" s="123" t="s">
        <v>41</v>
      </c>
      <c r="C57" s="88">
        <v>0.08</v>
      </c>
      <c r="D57" s="134">
        <f t="shared" si="0"/>
        <v>238.37</v>
      </c>
    </row>
    <row r="58" spans="1:4">
      <c r="A58" s="291" t="s">
        <v>42</v>
      </c>
      <c r="B58" s="292"/>
      <c r="C58" s="86">
        <f>SUM(C50:C57)</f>
        <v>0.35450000000000004</v>
      </c>
      <c r="D58" s="135">
        <f>TRUNC(ROUND(SUM(D50:D57),2),2)</f>
        <v>1056.3</v>
      </c>
    </row>
    <row r="59" spans="1:4">
      <c r="A59" s="136"/>
      <c r="B59" s="136"/>
      <c r="C59" s="137"/>
      <c r="D59" s="138"/>
    </row>
    <row r="60" spans="1:4">
      <c r="A60" s="295" t="s">
        <v>122</v>
      </c>
      <c r="B60" s="295"/>
      <c r="C60" s="295"/>
      <c r="D60" s="295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5.6</v>
      </c>
      <c r="D62" s="93">
        <f>(C62*2*15)-(6%*D31)</f>
        <v>52.859400000000008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6" t="s">
        <v>45</v>
      </c>
      <c r="B68" s="300"/>
      <c r="C68" s="297"/>
      <c r="D68" s="135">
        <f>TRUNC(ROUND(SUM(D62:D67),2),2)</f>
        <v>784.11</v>
      </c>
    </row>
    <row r="69" spans="1:4">
      <c r="A69" s="105"/>
      <c r="B69" s="105"/>
      <c r="C69" s="105"/>
      <c r="D69" s="105"/>
    </row>
    <row r="70" spans="1:4">
      <c r="A70" s="308" t="s">
        <v>46</v>
      </c>
      <c r="B70" s="308"/>
      <c r="C70" s="308"/>
      <c r="D70" s="308"/>
    </row>
    <row r="71" spans="1:4">
      <c r="A71" s="119">
        <v>2</v>
      </c>
      <c r="B71" s="296" t="s">
        <v>47</v>
      </c>
      <c r="C71" s="297"/>
      <c r="D71" s="119" t="s">
        <v>17</v>
      </c>
    </row>
    <row r="72" spans="1:4">
      <c r="A72" s="106" t="s">
        <v>28</v>
      </c>
      <c r="B72" s="298" t="str">
        <f>B43</f>
        <v>13º (décimo terceiro) Salário, Férias e Adicional de Férias</v>
      </c>
      <c r="C72" s="299"/>
      <c r="D72" s="93">
        <f>D46</f>
        <v>484.97</v>
      </c>
    </row>
    <row r="73" spans="1:4">
      <c r="A73" s="106" t="s">
        <v>32</v>
      </c>
      <c r="B73" s="298" t="str">
        <f>B49</f>
        <v>GPS, FGTS e outras contribuições</v>
      </c>
      <c r="C73" s="299"/>
      <c r="D73" s="93">
        <f>D58</f>
        <v>1056.3</v>
      </c>
    </row>
    <row r="74" spans="1:4">
      <c r="A74" s="106" t="s">
        <v>43</v>
      </c>
      <c r="B74" s="298" t="str">
        <f>B61</f>
        <v xml:space="preserve">Benefícios Mensais e Diários </v>
      </c>
      <c r="C74" s="299"/>
      <c r="D74" s="93">
        <f>D68</f>
        <v>784.11</v>
      </c>
    </row>
    <row r="75" spans="1:4">
      <c r="A75" s="296" t="s">
        <v>45</v>
      </c>
      <c r="B75" s="300"/>
      <c r="C75" s="297"/>
      <c r="D75" s="135">
        <f>TRUNC(ROUND(SUM(D72:D74),2),2)</f>
        <v>2325.38</v>
      </c>
    </row>
    <row r="76" spans="1:4">
      <c r="A76" s="105"/>
      <c r="B76" s="141"/>
      <c r="C76" s="141"/>
      <c r="D76" s="142"/>
    </row>
    <row r="77" spans="1:4">
      <c r="A77" s="301" t="s">
        <v>68</v>
      </c>
      <c r="B77" s="301"/>
      <c r="C77" s="301"/>
      <c r="D77" s="301"/>
    </row>
    <row r="78" spans="1:4">
      <c r="A78" s="133">
        <v>3</v>
      </c>
      <c r="B78" s="133" t="s">
        <v>48</v>
      </c>
      <c r="C78" s="133" t="s">
        <v>29</v>
      </c>
      <c r="D78" s="133" t="s">
        <v>30</v>
      </c>
    </row>
    <row r="79" spans="1:4">
      <c r="A79" s="106" t="s">
        <v>2</v>
      </c>
      <c r="B79" s="143" t="s">
        <v>49</v>
      </c>
      <c r="C79" s="85">
        <v>4.1999999999999997E-3</v>
      </c>
      <c r="D79" s="19">
        <f>$D$38*C79</f>
        <v>10.477781999999999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5" ht="30">
      <c r="A81" s="106" t="s">
        <v>4</v>
      </c>
      <c r="B81" s="145" t="s">
        <v>163</v>
      </c>
      <c r="C81" s="85">
        <v>3.4799999999999998E-2</v>
      </c>
      <c r="D81" s="19">
        <f t="shared" si="1"/>
        <v>86.815907999999993</v>
      </c>
    </row>
    <row r="82" spans="1:5">
      <c r="A82" s="106" t="s">
        <v>5</v>
      </c>
      <c r="B82" s="123" t="s">
        <v>52</v>
      </c>
      <c r="C82" s="85">
        <v>1.9400000000000001E-2</v>
      </c>
      <c r="D82" s="19">
        <f t="shared" si="1"/>
        <v>48.397373999999999</v>
      </c>
    </row>
    <row r="83" spans="1:5" ht="30">
      <c r="A83" s="106" t="s">
        <v>6</v>
      </c>
      <c r="B83" s="140" t="s">
        <v>101</v>
      </c>
      <c r="C83" s="85">
        <f>C82*C58</f>
        <v>6.8773000000000011E-3</v>
      </c>
      <c r="D83" s="19">
        <f t="shared" si="1"/>
        <v>17.156869083000004</v>
      </c>
    </row>
    <row r="84" spans="1:5">
      <c r="A84" s="106" t="s">
        <v>24</v>
      </c>
      <c r="B84" s="146" t="s">
        <v>73</v>
      </c>
      <c r="C84" s="85">
        <v>8.0000000000000002E-3</v>
      </c>
      <c r="D84" s="19">
        <f t="shared" si="1"/>
        <v>19.95768</v>
      </c>
    </row>
    <row r="85" spans="1:5">
      <c r="A85" s="291" t="s">
        <v>42</v>
      </c>
      <c r="B85" s="292"/>
      <c r="C85" s="86">
        <f>SUM(C79:C84)</f>
        <v>7.3613299999999993E-2</v>
      </c>
      <c r="D85" s="135">
        <f>TRUNC(ROUND(SUM(D79:D84),2),2)</f>
        <v>183.64</v>
      </c>
    </row>
    <row r="87" spans="1:5">
      <c r="A87" s="295" t="s">
        <v>123</v>
      </c>
      <c r="B87" s="295"/>
      <c r="C87" s="295"/>
      <c r="D87" s="295"/>
    </row>
    <row r="88" spans="1:5">
      <c r="A88" s="136"/>
      <c r="B88" s="136"/>
      <c r="C88" s="136"/>
      <c r="D88" s="136"/>
    </row>
    <row r="89" spans="1:5">
      <c r="A89" s="295" t="s">
        <v>53</v>
      </c>
      <c r="B89" s="295"/>
      <c r="C89" s="295"/>
      <c r="D89" s="295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9.2583000000000006E-3</v>
      </c>
      <c r="D91" s="19">
        <f>$D$38*C91</f>
        <v>23.096773593000002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6.985188</v>
      </c>
    </row>
    <row r="93" spans="1:5">
      <c r="A93" s="106" t="s">
        <v>4</v>
      </c>
      <c r="B93" s="148" t="s">
        <v>96</v>
      </c>
      <c r="C93" s="87">
        <v>2.0000000000000001E-4</v>
      </c>
      <c r="D93" s="19">
        <f t="shared" ref="D93:D96" si="2">$D$38*C93</f>
        <v>0.49894200000000005</v>
      </c>
    </row>
    <row r="94" spans="1:5">
      <c r="A94" s="106" t="s">
        <v>5</v>
      </c>
      <c r="B94" s="149" t="s">
        <v>100</v>
      </c>
      <c r="C94" s="87">
        <v>3.3E-3</v>
      </c>
      <c r="D94" s="19">
        <f t="shared" si="2"/>
        <v>8.2325429999999997</v>
      </c>
    </row>
    <row r="95" spans="1:5">
      <c r="A95" s="106" t="s">
        <v>6</v>
      </c>
      <c r="B95" s="98" t="s">
        <v>97</v>
      </c>
      <c r="C95" s="87">
        <v>6.9999999999999999E-4</v>
      </c>
      <c r="D95" s="19">
        <f t="shared" si="2"/>
        <v>1.746297</v>
      </c>
    </row>
    <row r="96" spans="1:5">
      <c r="A96" s="106" t="s">
        <v>24</v>
      </c>
      <c r="B96" s="146" t="s">
        <v>220</v>
      </c>
      <c r="C96" s="88">
        <v>1.38E-2</v>
      </c>
      <c r="D96" s="19">
        <f t="shared" si="2"/>
        <v>34.426997999999998</v>
      </c>
    </row>
    <row r="97" spans="1:4">
      <c r="A97" s="291" t="s">
        <v>0</v>
      </c>
      <c r="B97" s="292"/>
      <c r="C97" s="86">
        <f>SUM(C91:C96)</f>
        <v>3.00583E-2</v>
      </c>
      <c r="D97" s="135">
        <f>TRUNC(ROUND(SUM(D91:D96),2),2)</f>
        <v>74.989999999999995</v>
      </c>
    </row>
    <row r="99" spans="1:4">
      <c r="A99" s="295" t="s">
        <v>74</v>
      </c>
      <c r="B99" s="295"/>
      <c r="C99" s="295"/>
      <c r="D99" s="295"/>
    </row>
    <row r="100" spans="1:4">
      <c r="A100" s="119" t="s">
        <v>55</v>
      </c>
      <c r="B100" s="296" t="s">
        <v>75</v>
      </c>
      <c r="C100" s="297"/>
      <c r="D100" s="119" t="s">
        <v>17</v>
      </c>
    </row>
    <row r="101" spans="1:4">
      <c r="A101" s="106" t="s">
        <v>2</v>
      </c>
      <c r="B101" s="298" t="s">
        <v>98</v>
      </c>
      <c r="C101" s="299"/>
      <c r="D101" s="150">
        <f>TRUNC(ROUND((((D38+D75+D85)/220)*15),2),2)*0</f>
        <v>0</v>
      </c>
    </row>
    <row r="102" spans="1:4">
      <c r="A102" s="296" t="s">
        <v>45</v>
      </c>
      <c r="B102" s="300"/>
      <c r="C102" s="297"/>
      <c r="D102" s="135">
        <f>TRUNC(ROUND(SUM(D101),2),2)</f>
        <v>0</v>
      </c>
    </row>
    <row r="103" spans="1:4">
      <c r="A103" s="136"/>
      <c r="B103" s="136"/>
      <c r="C103" s="151"/>
      <c r="D103" s="152"/>
    </row>
    <row r="104" spans="1:4">
      <c r="A104" s="301" t="s">
        <v>56</v>
      </c>
      <c r="B104" s="301"/>
      <c r="C104" s="301"/>
      <c r="D104" s="301"/>
    </row>
    <row r="105" spans="1:4">
      <c r="A105" s="133">
        <v>4</v>
      </c>
      <c r="B105" s="291" t="s">
        <v>76</v>
      </c>
      <c r="C105" s="292"/>
      <c r="D105" s="133" t="s">
        <v>57</v>
      </c>
    </row>
    <row r="106" spans="1:4">
      <c r="A106" s="106" t="s">
        <v>54</v>
      </c>
      <c r="B106" s="293" t="s">
        <v>124</v>
      </c>
      <c r="C106" s="294"/>
      <c r="D106" s="92">
        <f>D97</f>
        <v>74.989999999999995</v>
      </c>
    </row>
    <row r="107" spans="1:4">
      <c r="A107" s="106" t="s">
        <v>55</v>
      </c>
      <c r="B107" s="293" t="s">
        <v>125</v>
      </c>
      <c r="C107" s="294"/>
      <c r="D107" s="150">
        <f>D102</f>
        <v>0</v>
      </c>
    </row>
    <row r="108" spans="1:4">
      <c r="A108" s="291" t="s">
        <v>0</v>
      </c>
      <c r="B108" s="230"/>
      <c r="C108" s="292"/>
      <c r="D108" s="135">
        <f>TRUNC(ROUND(SUM(D106:D107),2),2)</f>
        <v>74.989999999999995</v>
      </c>
    </row>
    <row r="109" spans="1:4">
      <c r="A109" s="114"/>
      <c r="B109" s="110"/>
      <c r="C109" s="137"/>
      <c r="D109" s="153"/>
    </row>
    <row r="110" spans="1:4">
      <c r="A110" s="295" t="s">
        <v>126</v>
      </c>
      <c r="B110" s="295"/>
      <c r="C110" s="295"/>
      <c r="D110" s="295"/>
    </row>
    <row r="111" spans="1:4">
      <c r="A111" s="119">
        <v>5</v>
      </c>
      <c r="B111" s="302" t="s">
        <v>58</v>
      </c>
      <c r="C111" s="303"/>
      <c r="D111" s="119" t="s">
        <v>17</v>
      </c>
    </row>
    <row r="112" spans="1:4">
      <c r="A112" s="106" t="s">
        <v>2</v>
      </c>
      <c r="B112" s="298" t="s">
        <v>59</v>
      </c>
      <c r="C112" s="299"/>
      <c r="D112" s="154">
        <f>UNIFORME!E18</f>
        <v>7.083333333333333</v>
      </c>
    </row>
    <row r="113" spans="1:6">
      <c r="A113" s="106" t="s">
        <v>3</v>
      </c>
      <c r="B113" s="298" t="s">
        <v>77</v>
      </c>
      <c r="C113" s="299"/>
      <c r="D113" s="154">
        <v>0</v>
      </c>
    </row>
    <row r="114" spans="1:6">
      <c r="A114" s="106" t="s">
        <v>4</v>
      </c>
      <c r="B114" s="298" t="s">
        <v>78</v>
      </c>
      <c r="C114" s="299"/>
      <c r="D114" s="154">
        <f>EQUIPAMENTO!E17</f>
        <v>13.810704607046072</v>
      </c>
    </row>
    <row r="115" spans="1:6">
      <c r="A115" s="106" t="s">
        <v>5</v>
      </c>
      <c r="B115" s="304" t="s">
        <v>26</v>
      </c>
      <c r="C115" s="305"/>
      <c r="D115" s="154">
        <v>0</v>
      </c>
    </row>
    <row r="116" spans="1:6">
      <c r="A116" s="296" t="s">
        <v>45</v>
      </c>
      <c r="B116" s="300"/>
      <c r="C116" s="297"/>
      <c r="D116" s="135">
        <f>TRUNC(ROUND(SUM(D112:D115),2),2)</f>
        <v>20.89</v>
      </c>
    </row>
    <row r="117" spans="1:6">
      <c r="A117" s="114"/>
      <c r="B117" s="110"/>
      <c r="C117" s="137"/>
      <c r="D117" s="153"/>
    </row>
    <row r="118" spans="1:6">
      <c r="A118" s="295" t="s">
        <v>127</v>
      </c>
      <c r="B118" s="295"/>
      <c r="C118" s="295"/>
      <c r="D118" s="295"/>
    </row>
    <row r="119" spans="1:6">
      <c r="A119" s="119">
        <v>6</v>
      </c>
      <c r="B119" s="155" t="s">
        <v>60</v>
      </c>
      <c r="C119" s="119" t="s">
        <v>29</v>
      </c>
      <c r="D119" s="119" t="s">
        <v>57</v>
      </c>
      <c r="F119" s="183"/>
    </row>
    <row r="120" spans="1:6">
      <c r="A120" s="106" t="s">
        <v>2</v>
      </c>
      <c r="B120" s="156" t="s">
        <v>61</v>
      </c>
      <c r="C120" s="89">
        <v>1.9465116279069774E-3</v>
      </c>
      <c r="D120" s="157">
        <f>TRUNC(ROUND($D$135*C120,2),2)</f>
        <v>9.93</v>
      </c>
      <c r="F120" s="183"/>
    </row>
    <row r="121" spans="1:6">
      <c r="A121" s="106" t="s">
        <v>3</v>
      </c>
      <c r="B121" s="120" t="s">
        <v>62</v>
      </c>
      <c r="C121" s="89">
        <v>1.2985701519213611E-3</v>
      </c>
      <c r="D121" s="157">
        <f>TRUNC(ROUND(($D$135+D120)*C121,2),2)</f>
        <v>6.64</v>
      </c>
      <c r="F121" s="183"/>
    </row>
    <row r="122" spans="1:6">
      <c r="A122" s="106" t="s">
        <v>4</v>
      </c>
      <c r="B122" s="120" t="s">
        <v>63</v>
      </c>
      <c r="C122" s="90">
        <f>SUM(C123:C125)</f>
        <v>8.6499999999999994E-2</v>
      </c>
      <c r="D122" s="158"/>
      <c r="F122" s="184"/>
    </row>
    <row r="123" spans="1:6">
      <c r="A123" s="106" t="s">
        <v>131</v>
      </c>
      <c r="B123" s="100" t="s">
        <v>128</v>
      </c>
      <c r="C123" s="89">
        <v>6.4999999999999997E-3</v>
      </c>
      <c r="D123" s="93">
        <f>TRUNC(ROUND(($D$135+$D$120+$D$121)/(100%-$C$122)*C123,2),2)</f>
        <v>36.4</v>
      </c>
      <c r="F123" s="183"/>
    </row>
    <row r="124" spans="1:6">
      <c r="A124" s="106" t="s">
        <v>132</v>
      </c>
      <c r="B124" s="100" t="s">
        <v>129</v>
      </c>
      <c r="C124" s="89">
        <v>0.03</v>
      </c>
      <c r="D124" s="93">
        <f>TRUNC(ROUND(($D$135+$D$120+$D$121)/(100%-$C$122)*C124,2),2)</f>
        <v>168.02</v>
      </c>
      <c r="F124" s="183"/>
    </row>
    <row r="125" spans="1:6">
      <c r="A125" s="106" t="s">
        <v>133</v>
      </c>
      <c r="B125" s="100" t="s">
        <v>130</v>
      </c>
      <c r="C125" s="89">
        <v>0.05</v>
      </c>
      <c r="D125" s="93">
        <f>TRUNC(ROUND(($D$135+$D$120+$D$121)/(100%-$C$122)*C125,2),2)</f>
        <v>280.02999999999997</v>
      </c>
      <c r="F125" s="183"/>
    </row>
    <row r="126" spans="1:6">
      <c r="A126" s="229" t="s">
        <v>0</v>
      </c>
      <c r="B126" s="230"/>
      <c r="C126" s="312"/>
      <c r="D126" s="135">
        <f>TRUNC(ROUND(SUM(D120:D125),2),2)</f>
        <v>501.02</v>
      </c>
    </row>
    <row r="128" spans="1:6">
      <c r="A128" s="295" t="s">
        <v>64</v>
      </c>
      <c r="B128" s="295"/>
      <c r="C128" s="295"/>
      <c r="D128" s="295"/>
    </row>
    <row r="129" spans="1:4">
      <c r="A129" s="120"/>
      <c r="B129" s="306" t="s">
        <v>65</v>
      </c>
      <c r="C129" s="306"/>
      <c r="D129" s="119" t="s">
        <v>57</v>
      </c>
    </row>
    <row r="130" spans="1:4">
      <c r="A130" s="159" t="s">
        <v>2</v>
      </c>
      <c r="B130" s="307" t="s">
        <v>66</v>
      </c>
      <c r="C130" s="307"/>
      <c r="D130" s="160">
        <f>$D$38</f>
        <v>2494.71</v>
      </c>
    </row>
    <row r="131" spans="1:4">
      <c r="A131" s="159" t="s">
        <v>3</v>
      </c>
      <c r="B131" s="307" t="s">
        <v>67</v>
      </c>
      <c r="C131" s="307"/>
      <c r="D131" s="160">
        <f>$D$75</f>
        <v>2325.38</v>
      </c>
    </row>
    <row r="132" spans="1:4">
      <c r="A132" s="159" t="s">
        <v>4</v>
      </c>
      <c r="B132" s="307" t="s">
        <v>68</v>
      </c>
      <c r="C132" s="307"/>
      <c r="D132" s="160">
        <f>$D$85</f>
        <v>183.64</v>
      </c>
    </row>
    <row r="133" spans="1:4">
      <c r="A133" s="159" t="s">
        <v>5</v>
      </c>
      <c r="B133" s="307" t="s">
        <v>69</v>
      </c>
      <c r="C133" s="307"/>
      <c r="D133" s="160">
        <f>$D$108</f>
        <v>74.989999999999995</v>
      </c>
    </row>
    <row r="134" spans="1:4">
      <c r="A134" s="159" t="s">
        <v>70</v>
      </c>
      <c r="B134" s="298" t="s">
        <v>71</v>
      </c>
      <c r="C134" s="299"/>
      <c r="D134" s="160">
        <f>$D$116</f>
        <v>20.89</v>
      </c>
    </row>
    <row r="135" spans="1:4">
      <c r="A135" s="296" t="s">
        <v>72</v>
      </c>
      <c r="B135" s="300"/>
      <c r="C135" s="297"/>
      <c r="D135" s="161">
        <f>TRUNC(ROUND(SUM(D130:D134),2),2)</f>
        <v>5099.6099999999997</v>
      </c>
    </row>
    <row r="136" spans="1:4">
      <c r="A136" s="106" t="s">
        <v>24</v>
      </c>
      <c r="B136" s="298" t="s">
        <v>99</v>
      </c>
      <c r="C136" s="299"/>
      <c r="D136" s="160">
        <f>$D$126</f>
        <v>501.02</v>
      </c>
    </row>
    <row r="137" spans="1:4">
      <c r="A137" s="296" t="s">
        <v>134</v>
      </c>
      <c r="B137" s="300"/>
      <c r="C137" s="297"/>
      <c r="D137" s="161">
        <f>TRUNC(ROUND(D135+D136,2),2)</f>
        <v>5600.63</v>
      </c>
    </row>
    <row r="138" spans="1:4">
      <c r="A138" s="296" t="s">
        <v>157</v>
      </c>
      <c r="B138" s="300"/>
      <c r="C138" s="297"/>
      <c r="D138" s="161">
        <f>D137*2</f>
        <v>11201.26</v>
      </c>
    </row>
    <row r="139" spans="1:4">
      <c r="A139" s="110"/>
      <c r="B139" s="110"/>
      <c r="C139" s="110"/>
      <c r="D139" s="110"/>
    </row>
  </sheetData>
  <mergeCells count="59">
    <mergeCell ref="B134:C134"/>
    <mergeCell ref="A135:C135"/>
    <mergeCell ref="B136:C136"/>
    <mergeCell ref="A137:C137"/>
    <mergeCell ref="A138:C138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14:C14"/>
    <mergeCell ref="A1:D1"/>
    <mergeCell ref="A2:C2"/>
    <mergeCell ref="C4:D4"/>
    <mergeCell ref="C5:D5"/>
    <mergeCell ref="A8:C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3" man="1"/>
    <brk id="98" max="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FF0F5-ECF1-44FE-94AE-8A8FC7469197}">
  <sheetPr>
    <tabColor theme="2" tint="-0.499984740745262"/>
  </sheetPr>
  <dimension ref="A1:E139"/>
  <sheetViews>
    <sheetView showGridLines="0" tabSelected="1" topLeftCell="A114" zoomScale="115" zoomScaleNormal="115" zoomScaleSheetLayoutView="100" workbookViewId="0">
      <selection activeCell="H18" sqref="H18:H20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13.42578125" style="98" customWidth="1"/>
    <col min="4" max="4" width="17.42578125" style="98" customWidth="1"/>
    <col min="5" max="16384" width="9.140625" style="98"/>
  </cols>
  <sheetData>
    <row r="1" spans="1:4">
      <c r="A1" s="308"/>
      <c r="B1" s="308"/>
      <c r="C1" s="308"/>
      <c r="D1" s="308"/>
    </row>
    <row r="2" spans="1:4">
      <c r="A2" s="308" t="s">
        <v>102</v>
      </c>
      <c r="B2" s="308"/>
      <c r="C2" s="308"/>
      <c r="D2" s="99"/>
    </row>
    <row r="4" spans="1:4">
      <c r="A4" s="100" t="s">
        <v>103</v>
      </c>
      <c r="B4" s="100"/>
      <c r="C4" s="315"/>
      <c r="D4" s="309"/>
    </row>
    <row r="5" spans="1:4">
      <c r="A5" s="100" t="s">
        <v>104</v>
      </c>
      <c r="B5" s="100" t="s">
        <v>208</v>
      </c>
      <c r="C5" s="316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1" t="s">
        <v>1</v>
      </c>
      <c r="B8" s="301"/>
      <c r="C8" s="301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 ht="30">
      <c r="A10" s="106" t="s">
        <v>3</v>
      </c>
      <c r="B10" s="107" t="s">
        <v>106</v>
      </c>
      <c r="C10" s="111" t="str">
        <f>'12h dia-RG10'!C10</f>
        <v>Rio de Janeiro/RJ</v>
      </c>
      <c r="D10" s="101"/>
    </row>
    <row r="11" spans="1:4" ht="30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f>'12h dia-RG10'!C12</f>
        <v>12</v>
      </c>
      <c r="D12" s="101"/>
    </row>
    <row r="13" spans="1:4">
      <c r="A13" s="97"/>
      <c r="B13" s="104"/>
      <c r="C13" s="97"/>
    </row>
    <row r="14" spans="1:4">
      <c r="A14" s="301" t="s">
        <v>7</v>
      </c>
      <c r="B14" s="301"/>
      <c r="C14" s="301"/>
      <c r="D14" s="110"/>
    </row>
    <row r="15" spans="1:4" ht="90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tr">
        <f>'12h dia-RG10'!A16</f>
        <v>Vigilância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308" t="s">
        <v>110</v>
      </c>
      <c r="B18" s="308"/>
      <c r="C18" s="308"/>
      <c r="D18" s="99"/>
    </row>
    <row r="19" spans="1:4">
      <c r="A19" s="97"/>
      <c r="B19" s="97"/>
      <c r="C19" s="97"/>
      <c r="D19" s="97"/>
    </row>
    <row r="20" spans="1:4">
      <c r="A20" s="295" t="s">
        <v>111</v>
      </c>
      <c r="B20" s="295"/>
      <c r="C20" s="295"/>
      <c r="D20" s="110"/>
    </row>
    <row r="21" spans="1:4">
      <c r="A21" s="311" t="s">
        <v>10</v>
      </c>
      <c r="B21" s="311"/>
      <c r="C21" s="311"/>
      <c r="D21" s="110"/>
    </row>
    <row r="22" spans="1:4">
      <c r="A22" s="229" t="s">
        <v>11</v>
      </c>
      <c r="B22" s="230"/>
      <c r="C22" s="312"/>
      <c r="D22" s="110"/>
    </row>
    <row r="23" spans="1:4" ht="60">
      <c r="A23" s="111">
        <v>1</v>
      </c>
      <c r="B23" s="100" t="s">
        <v>135</v>
      </c>
      <c r="C23" s="111" t="s">
        <v>158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5" t="s">
        <v>120</v>
      </c>
      <c r="B29" s="295"/>
      <c r="C29" s="295"/>
      <c r="D29" s="295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162</v>
      </c>
      <c r="C34" s="123"/>
      <c r="D34" s="96">
        <f>((((D31+D32)/220)*20%)*8)*15</f>
        <v>272.15050909090905</v>
      </c>
    </row>
    <row r="35" spans="1:4">
      <c r="A35" s="106" t="s">
        <v>6</v>
      </c>
      <c r="B35" s="120" t="s">
        <v>23</v>
      </c>
      <c r="C35" s="123"/>
      <c r="D35" s="96"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00" t="s">
        <v>160</v>
      </c>
      <c r="C37" s="123"/>
      <c r="D37" s="96"/>
    </row>
    <row r="38" spans="1:4">
      <c r="A38" s="313" t="s">
        <v>27</v>
      </c>
      <c r="B38" s="300"/>
      <c r="C38" s="314"/>
      <c r="D38" s="125">
        <f>TRUNC(ROUND(SUM(D31:D37),2),2)</f>
        <v>2766.86</v>
      </c>
    </row>
    <row r="39" spans="1:4" s="113" customFormat="1" ht="13.5">
      <c r="A39" s="112"/>
      <c r="B39" s="112"/>
      <c r="C39" s="112"/>
      <c r="D39" s="112"/>
    </row>
    <row r="40" spans="1:4">
      <c r="A40" s="308" t="s">
        <v>143</v>
      </c>
      <c r="B40" s="308"/>
      <c r="C40" s="308"/>
      <c r="D40" s="308"/>
    </row>
    <row r="41" spans="1:4">
      <c r="A41" s="114"/>
      <c r="B41" s="114"/>
      <c r="C41" s="114"/>
      <c r="D41" s="114"/>
    </row>
    <row r="42" spans="1:4">
      <c r="A42" s="295" t="s">
        <v>116</v>
      </c>
      <c r="B42" s="295"/>
      <c r="C42" s="295"/>
      <c r="D42" s="295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f>'12h dia-RG10'!C44</f>
        <v>8.3299999999999999E-2</v>
      </c>
      <c r="D44" s="91">
        <f>TRUNC(ROUND($D$38*C44,2),2)</f>
        <v>230.48</v>
      </c>
    </row>
    <row r="45" spans="1:4">
      <c r="A45" s="111" t="s">
        <v>3</v>
      </c>
      <c r="B45" s="130" t="s">
        <v>31</v>
      </c>
      <c r="C45" s="175">
        <v>0.1111</v>
      </c>
      <c r="D45" s="91">
        <f>TRUNC(ROUND($D$38*C45,2),2)</f>
        <v>307.39999999999998</v>
      </c>
    </row>
    <row r="46" spans="1:4">
      <c r="A46" s="232" t="s">
        <v>0</v>
      </c>
      <c r="B46" s="232"/>
      <c r="C46" s="131">
        <f>SUM(C44:C45)</f>
        <v>0.19440000000000002</v>
      </c>
      <c r="D46" s="132">
        <f>TRUNC(ROUND(SUM(D44:D45),2),2)</f>
        <v>537.88</v>
      </c>
    </row>
    <row r="47" spans="1:4">
      <c r="A47" s="105"/>
      <c r="B47" s="105"/>
      <c r="C47" s="105"/>
      <c r="D47" s="105"/>
    </row>
    <row r="48" spans="1:4" ht="27" customHeight="1">
      <c r="A48" s="308" t="s">
        <v>121</v>
      </c>
      <c r="B48" s="308"/>
      <c r="C48" s="308"/>
      <c r="D48" s="308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129">
        <f>'12h dia-RG10'!C50</f>
        <v>0.2</v>
      </c>
      <c r="D50" s="134">
        <f t="shared" ref="D50:D57" si="0">TRUNC(ROUND(($D$38+$D$46)*C50,2),2)</f>
        <v>660.95</v>
      </c>
    </row>
    <row r="51" spans="1:4">
      <c r="A51" s="106" t="s">
        <v>3</v>
      </c>
      <c r="B51" s="123" t="s">
        <v>35</v>
      </c>
      <c r="C51" s="129">
        <f>'12h dia-RG10'!C51</f>
        <v>2.5000000000000001E-2</v>
      </c>
      <c r="D51" s="134">
        <f t="shared" si="0"/>
        <v>82.62</v>
      </c>
    </row>
    <row r="52" spans="1:4">
      <c r="A52" s="106" t="s">
        <v>4</v>
      </c>
      <c r="B52" s="120" t="s">
        <v>80</v>
      </c>
      <c r="C52" s="129">
        <f>'12h dia-RG10'!C52</f>
        <v>1.6500000000000001E-2</v>
      </c>
      <c r="D52" s="134">
        <f t="shared" si="0"/>
        <v>54.53</v>
      </c>
    </row>
    <row r="53" spans="1:4">
      <c r="A53" s="106" t="s">
        <v>5</v>
      </c>
      <c r="B53" s="123" t="s">
        <v>36</v>
      </c>
      <c r="C53" s="129">
        <f>'12h dia-RG10'!C53</f>
        <v>1.4999999999999999E-2</v>
      </c>
      <c r="D53" s="134">
        <f t="shared" si="0"/>
        <v>49.57</v>
      </c>
    </row>
    <row r="54" spans="1:4">
      <c r="A54" s="106" t="s">
        <v>6</v>
      </c>
      <c r="B54" s="123" t="s">
        <v>37</v>
      </c>
      <c r="C54" s="129">
        <f>'12h dia-RG10'!C54</f>
        <v>0.01</v>
      </c>
      <c r="D54" s="134">
        <f t="shared" si="0"/>
        <v>33.049999999999997</v>
      </c>
    </row>
    <row r="55" spans="1:4">
      <c r="A55" s="106" t="s">
        <v>24</v>
      </c>
      <c r="B55" s="123" t="s">
        <v>38</v>
      </c>
      <c r="C55" s="129">
        <f>'12h dia-RG10'!C55</f>
        <v>6.0000000000000001E-3</v>
      </c>
      <c r="D55" s="134">
        <f t="shared" si="0"/>
        <v>19.829999999999998</v>
      </c>
    </row>
    <row r="56" spans="1:4">
      <c r="A56" s="106" t="s">
        <v>25</v>
      </c>
      <c r="B56" s="123" t="s">
        <v>39</v>
      </c>
      <c r="C56" s="129">
        <f>'12h dia-RG10'!C56</f>
        <v>2E-3</v>
      </c>
      <c r="D56" s="134">
        <f t="shared" si="0"/>
        <v>6.61</v>
      </c>
    </row>
    <row r="57" spans="1:4">
      <c r="A57" s="106" t="s">
        <v>40</v>
      </c>
      <c r="B57" s="123" t="s">
        <v>41</v>
      </c>
      <c r="C57" s="129">
        <f>'12h dia-RG10'!C57</f>
        <v>0.08</v>
      </c>
      <c r="D57" s="134">
        <f t="shared" si="0"/>
        <v>264.38</v>
      </c>
    </row>
    <row r="58" spans="1:4">
      <c r="A58" s="291" t="s">
        <v>42</v>
      </c>
      <c r="B58" s="292"/>
      <c r="C58" s="86">
        <f>SUM(C50:C57)</f>
        <v>0.35450000000000004</v>
      </c>
      <c r="D58" s="135">
        <f>TRUNC(ROUND(SUM(D50:D57),2),2)</f>
        <v>1171.54</v>
      </c>
    </row>
    <row r="59" spans="1:4">
      <c r="A59" s="136"/>
      <c r="B59" s="136"/>
      <c r="C59" s="137"/>
      <c r="D59" s="138"/>
    </row>
    <row r="60" spans="1:4">
      <c r="A60" s="295" t="s">
        <v>122</v>
      </c>
      <c r="B60" s="295"/>
      <c r="C60" s="295"/>
      <c r="D60" s="295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5.6</v>
      </c>
      <c r="D62" s="93">
        <f>(C62*2*15)-(6%*D31)</f>
        <v>52.859400000000008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6" t="s">
        <v>45</v>
      </c>
      <c r="B68" s="300"/>
      <c r="C68" s="297"/>
      <c r="D68" s="135">
        <f>TRUNC(ROUND(SUM(D62:D67),2),2)</f>
        <v>784.11</v>
      </c>
    </row>
    <row r="69" spans="1:4">
      <c r="A69" s="105"/>
      <c r="B69" s="105"/>
      <c r="C69" s="105"/>
      <c r="D69" s="105"/>
    </row>
    <row r="70" spans="1:4">
      <c r="A70" s="308" t="s">
        <v>46</v>
      </c>
      <c r="B70" s="308"/>
      <c r="C70" s="308"/>
      <c r="D70" s="308"/>
    </row>
    <row r="71" spans="1:4">
      <c r="A71" s="119">
        <v>2</v>
      </c>
      <c r="B71" s="296" t="s">
        <v>47</v>
      </c>
      <c r="C71" s="297"/>
      <c r="D71" s="119" t="s">
        <v>17</v>
      </c>
    </row>
    <row r="72" spans="1:4">
      <c r="A72" s="106" t="s">
        <v>28</v>
      </c>
      <c r="B72" s="298" t="str">
        <f>B43</f>
        <v>13º (décimo terceiro) Salário, Férias e Adicional de Férias</v>
      </c>
      <c r="C72" s="299"/>
      <c r="D72" s="93">
        <f>D46</f>
        <v>537.88</v>
      </c>
    </row>
    <row r="73" spans="1:4">
      <c r="A73" s="106" t="s">
        <v>32</v>
      </c>
      <c r="B73" s="298" t="str">
        <f>B49</f>
        <v>GPS, FGTS e outras contribuições</v>
      </c>
      <c r="C73" s="299"/>
      <c r="D73" s="93">
        <f>D58</f>
        <v>1171.54</v>
      </c>
    </row>
    <row r="74" spans="1:4">
      <c r="A74" s="106" t="s">
        <v>43</v>
      </c>
      <c r="B74" s="298" t="str">
        <f>B61</f>
        <v xml:space="preserve">Benefícios Mensais e Diários </v>
      </c>
      <c r="C74" s="299"/>
      <c r="D74" s="93">
        <f>D68</f>
        <v>784.11</v>
      </c>
    </row>
    <row r="75" spans="1:4">
      <c r="A75" s="296" t="s">
        <v>45</v>
      </c>
      <c r="B75" s="300"/>
      <c r="C75" s="297"/>
      <c r="D75" s="135">
        <f>TRUNC(ROUND(SUM(D72:D74),2),2)</f>
        <v>2493.5300000000002</v>
      </c>
    </row>
    <row r="76" spans="1:4">
      <c r="A76" s="105"/>
      <c r="B76" s="141"/>
      <c r="C76" s="141"/>
      <c r="D76" s="142"/>
    </row>
    <row r="77" spans="1:4">
      <c r="A77" s="301" t="s">
        <v>68</v>
      </c>
      <c r="B77" s="301"/>
      <c r="C77" s="301"/>
      <c r="D77" s="301"/>
    </row>
    <row r="78" spans="1:4">
      <c r="A78" s="133">
        <v>3</v>
      </c>
      <c r="B78" s="133" t="s">
        <v>48</v>
      </c>
      <c r="C78" s="133" t="s">
        <v>29</v>
      </c>
      <c r="D78" s="115" t="s">
        <v>30</v>
      </c>
    </row>
    <row r="79" spans="1:4">
      <c r="A79" s="106" t="s">
        <v>2</v>
      </c>
      <c r="B79" s="143" t="s">
        <v>49</v>
      </c>
      <c r="C79" s="129">
        <f>'12h dia-RG10'!C79</f>
        <v>4.1999999999999997E-3</v>
      </c>
      <c r="D79" s="19">
        <f>$D$38*C79</f>
        <v>11.620811999999999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0.92966495999999998</v>
      </c>
    </row>
    <row r="81" spans="1:5">
      <c r="A81" s="106" t="s">
        <v>4</v>
      </c>
      <c r="B81" s="145" t="s">
        <v>51</v>
      </c>
      <c r="C81" s="129">
        <v>3.4799999999999998E-2</v>
      </c>
      <c r="D81" s="19">
        <f t="shared" si="1"/>
        <v>96.286727999999997</v>
      </c>
    </row>
    <row r="82" spans="1:5">
      <c r="A82" s="106" t="s">
        <v>5</v>
      </c>
      <c r="B82" s="123" t="s">
        <v>52</v>
      </c>
      <c r="C82" s="129">
        <v>1.9400000000000001E-2</v>
      </c>
      <c r="D82" s="19">
        <f t="shared" si="1"/>
        <v>53.677084000000001</v>
      </c>
    </row>
    <row r="83" spans="1:5" ht="30">
      <c r="A83" s="106" t="s">
        <v>6</v>
      </c>
      <c r="B83" s="140" t="s">
        <v>101</v>
      </c>
      <c r="C83" s="129">
        <f>C82*C58</f>
        <v>6.8773000000000011E-3</v>
      </c>
      <c r="D83" s="19">
        <f t="shared" si="1"/>
        <v>19.028526278000005</v>
      </c>
    </row>
    <row r="84" spans="1:5">
      <c r="A84" s="106" t="s">
        <v>24</v>
      </c>
      <c r="B84" s="146" t="s">
        <v>73</v>
      </c>
      <c r="C84" s="129">
        <v>8.0000000000000002E-3</v>
      </c>
      <c r="D84" s="19">
        <f t="shared" si="1"/>
        <v>22.134880000000003</v>
      </c>
    </row>
    <row r="85" spans="1:5">
      <c r="A85" s="291" t="s">
        <v>42</v>
      </c>
      <c r="B85" s="292"/>
      <c r="C85" s="86">
        <f>SUM(C79:C84)</f>
        <v>7.3613299999999993E-2</v>
      </c>
      <c r="D85" s="162">
        <f>TRUNC(ROUND(SUM(D79:D84),2),2)</f>
        <v>203.68</v>
      </c>
    </row>
    <row r="87" spans="1:5">
      <c r="A87" s="295" t="s">
        <v>123</v>
      </c>
      <c r="B87" s="295"/>
      <c r="C87" s="295"/>
      <c r="D87" s="295"/>
    </row>
    <row r="88" spans="1:5">
      <c r="A88" s="136"/>
      <c r="B88" s="136"/>
      <c r="C88" s="136"/>
      <c r="D88" s="136"/>
    </row>
    <row r="89" spans="1:5">
      <c r="A89" s="295" t="s">
        <v>53</v>
      </c>
      <c r="B89" s="295"/>
      <c r="C89" s="295"/>
      <c r="D89" s="295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9.2999999999999992E-3</v>
      </c>
      <c r="D91" s="19">
        <f>$D$38*C91</f>
        <v>25.731797999999998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7.7472080000000005</v>
      </c>
    </row>
    <row r="93" spans="1:5">
      <c r="A93" s="106" t="s">
        <v>4</v>
      </c>
      <c r="B93" s="148" t="s">
        <v>96</v>
      </c>
      <c r="C93" s="129">
        <f>'12h dia-RG10'!C93</f>
        <v>2.0000000000000001E-4</v>
      </c>
      <c r="D93" s="19">
        <f t="shared" ref="D93:D96" si="2">$D$38*C93</f>
        <v>0.55337200000000009</v>
      </c>
    </row>
    <row r="94" spans="1:5">
      <c r="A94" s="106" t="s">
        <v>5</v>
      </c>
      <c r="B94" s="149" t="s">
        <v>100</v>
      </c>
      <c r="C94" s="129">
        <v>3.3E-3</v>
      </c>
      <c r="D94" s="19">
        <f t="shared" si="2"/>
        <v>9.1306380000000011</v>
      </c>
    </row>
    <row r="95" spans="1:5">
      <c r="A95" s="106" t="s">
        <v>6</v>
      </c>
      <c r="B95" s="98" t="s">
        <v>97</v>
      </c>
      <c r="C95" s="129">
        <v>6.9999999999999999E-4</v>
      </c>
      <c r="D95" s="19">
        <f t="shared" si="2"/>
        <v>1.9368020000000001</v>
      </c>
    </row>
    <row r="96" spans="1:5">
      <c r="A96" s="106" t="s">
        <v>24</v>
      </c>
      <c r="B96" s="146" t="s">
        <v>220</v>
      </c>
      <c r="C96" s="129">
        <v>1.38E-2</v>
      </c>
      <c r="D96" s="19">
        <f t="shared" si="2"/>
        <v>38.182668</v>
      </c>
    </row>
    <row r="97" spans="1:5">
      <c r="A97" s="291" t="s">
        <v>0</v>
      </c>
      <c r="B97" s="292"/>
      <c r="C97" s="86">
        <f>SUM(C91:C96)</f>
        <v>3.0099999999999998E-2</v>
      </c>
      <c r="D97" s="135">
        <f>TRUNC(ROUND(SUM(D91:D96),2),2)</f>
        <v>83.28</v>
      </c>
    </row>
    <row r="99" spans="1:5">
      <c r="A99" s="295" t="s">
        <v>74</v>
      </c>
      <c r="B99" s="295"/>
      <c r="C99" s="295"/>
      <c r="D99" s="295"/>
    </row>
    <row r="100" spans="1:5">
      <c r="A100" s="119" t="s">
        <v>55</v>
      </c>
      <c r="B100" s="296" t="s">
        <v>75</v>
      </c>
      <c r="C100" s="297"/>
      <c r="D100" s="119" t="s">
        <v>17</v>
      </c>
    </row>
    <row r="101" spans="1:5">
      <c r="A101" s="106" t="s">
        <v>2</v>
      </c>
      <c r="B101" s="298" t="s">
        <v>98</v>
      </c>
      <c r="C101" s="299"/>
      <c r="D101" s="150">
        <f>TRUNC(ROUND((((D38+D75+D85)/220)*15),2),2)*0</f>
        <v>0</v>
      </c>
    </row>
    <row r="102" spans="1:5">
      <c r="A102" s="296" t="s">
        <v>45</v>
      </c>
      <c r="B102" s="300"/>
      <c r="C102" s="297"/>
      <c r="D102" s="135">
        <f>TRUNC(ROUND(SUM(D101),2),2)</f>
        <v>0</v>
      </c>
    </row>
    <row r="103" spans="1:5">
      <c r="A103" s="136"/>
      <c r="B103" s="136"/>
      <c r="C103" s="151"/>
      <c r="D103" s="152"/>
    </row>
    <row r="104" spans="1:5">
      <c r="A104" s="301" t="s">
        <v>56</v>
      </c>
      <c r="B104" s="301"/>
      <c r="C104" s="301"/>
      <c r="D104" s="301"/>
    </row>
    <row r="105" spans="1:5">
      <c r="A105" s="133">
        <v>4</v>
      </c>
      <c r="B105" s="291" t="s">
        <v>76</v>
      </c>
      <c r="C105" s="292"/>
      <c r="D105" s="133" t="s">
        <v>57</v>
      </c>
    </row>
    <row r="106" spans="1:5">
      <c r="A106" s="106" t="s">
        <v>54</v>
      </c>
      <c r="B106" s="293" t="s">
        <v>124</v>
      </c>
      <c r="C106" s="294"/>
      <c r="D106" s="92">
        <f>D97</f>
        <v>83.28</v>
      </c>
    </row>
    <row r="107" spans="1:5">
      <c r="A107" s="106" t="s">
        <v>55</v>
      </c>
      <c r="B107" s="293" t="s">
        <v>125</v>
      </c>
      <c r="C107" s="294"/>
      <c r="D107" s="150">
        <f>D102</f>
        <v>0</v>
      </c>
      <c r="E107" s="84"/>
    </row>
    <row r="108" spans="1:5">
      <c r="A108" s="291" t="s">
        <v>0</v>
      </c>
      <c r="B108" s="230"/>
      <c r="C108" s="292"/>
      <c r="D108" s="135">
        <f>TRUNC(ROUND(SUM(D106:D107),2),2)</f>
        <v>83.28</v>
      </c>
      <c r="E108" s="126"/>
    </row>
    <row r="109" spans="1:5">
      <c r="A109" s="114"/>
      <c r="B109" s="110"/>
      <c r="C109" s="137"/>
      <c r="D109" s="153"/>
    </row>
    <row r="110" spans="1:5">
      <c r="A110" s="295" t="s">
        <v>126</v>
      </c>
      <c r="B110" s="295"/>
      <c r="C110" s="295"/>
      <c r="D110" s="295"/>
    </row>
    <row r="111" spans="1:5">
      <c r="A111" s="119">
        <v>5</v>
      </c>
      <c r="B111" s="302" t="s">
        <v>58</v>
      </c>
      <c r="C111" s="303"/>
      <c r="D111" s="119" t="s">
        <v>17</v>
      </c>
    </row>
    <row r="112" spans="1:5">
      <c r="A112" s="106" t="s">
        <v>2</v>
      </c>
      <c r="B112" s="298" t="s">
        <v>59</v>
      </c>
      <c r="C112" s="299"/>
      <c r="D112" s="154">
        <f>UNIFORME!E18</f>
        <v>7.083333333333333</v>
      </c>
    </row>
    <row r="113" spans="1:4">
      <c r="A113" s="106" t="s">
        <v>3</v>
      </c>
      <c r="B113" s="298" t="s">
        <v>77</v>
      </c>
      <c r="C113" s="299"/>
      <c r="D113" s="154">
        <v>0</v>
      </c>
    </row>
    <row r="114" spans="1:4">
      <c r="A114" s="106" t="s">
        <v>4</v>
      </c>
      <c r="B114" s="298" t="s">
        <v>78</v>
      </c>
      <c r="C114" s="299"/>
      <c r="D114" s="154">
        <f>EQUIPAMENTO!E17</f>
        <v>13.810704607046072</v>
      </c>
    </row>
    <row r="115" spans="1:4">
      <c r="A115" s="106" t="s">
        <v>5</v>
      </c>
      <c r="B115" s="304" t="s">
        <v>26</v>
      </c>
      <c r="C115" s="305"/>
      <c r="D115" s="154">
        <v>0</v>
      </c>
    </row>
    <row r="116" spans="1:4">
      <c r="A116" s="296" t="s">
        <v>45</v>
      </c>
      <c r="B116" s="300"/>
      <c r="C116" s="297"/>
      <c r="D116" s="135">
        <f>TRUNC(ROUND(SUM(D112:D115),2),2)</f>
        <v>20.89</v>
      </c>
    </row>
    <row r="117" spans="1:4">
      <c r="A117" s="114"/>
      <c r="B117" s="110"/>
      <c r="C117" s="137"/>
      <c r="D117" s="153"/>
    </row>
    <row r="118" spans="1:4">
      <c r="A118" s="295" t="s">
        <v>127</v>
      </c>
      <c r="B118" s="295"/>
      <c r="C118" s="295"/>
      <c r="D118" s="295"/>
    </row>
    <row r="119" spans="1:4">
      <c r="A119" s="119">
        <v>6</v>
      </c>
      <c r="B119" s="155" t="s">
        <v>60</v>
      </c>
      <c r="C119" s="119" t="s">
        <v>29</v>
      </c>
      <c r="D119" s="119" t="s">
        <v>57</v>
      </c>
    </row>
    <row r="120" spans="1:4">
      <c r="A120" s="106" t="s">
        <v>2</v>
      </c>
      <c r="B120" s="156" t="s">
        <v>61</v>
      </c>
      <c r="C120" s="129">
        <v>0.01</v>
      </c>
      <c r="D120" s="157">
        <f>TRUNC(ROUND($D$135*C120,2),2)</f>
        <v>55.68</v>
      </c>
    </row>
    <row r="121" spans="1:4">
      <c r="A121" s="106" t="s">
        <v>3</v>
      </c>
      <c r="B121" s="120" t="s">
        <v>62</v>
      </c>
      <c r="C121" s="129">
        <v>6.3263915704709819E-3</v>
      </c>
      <c r="D121" s="157">
        <f>TRUNC(ROUND(($D$135+D120)*C121,2),2)</f>
        <v>35.58</v>
      </c>
    </row>
    <row r="122" spans="1:4">
      <c r="A122" s="106" t="s">
        <v>4</v>
      </c>
      <c r="B122" s="120" t="s">
        <v>63</v>
      </c>
      <c r="C122" s="90">
        <f>SUM(C123:C125)</f>
        <v>8.6499999999999994E-2</v>
      </c>
      <c r="D122" s="158"/>
    </row>
    <row r="123" spans="1:4">
      <c r="A123" s="106" t="s">
        <v>131</v>
      </c>
      <c r="B123" s="100" t="s">
        <v>128</v>
      </c>
      <c r="C123" s="129">
        <f>'12h dia-RG10'!C123</f>
        <v>6.4999999999999997E-3</v>
      </c>
      <c r="D123" s="93">
        <f>TRUNC(ROUND(($D$135+$D$120+$D$121)/(100%-$C$122)*C123,2),2)</f>
        <v>40.270000000000003</v>
      </c>
    </row>
    <row r="124" spans="1:4">
      <c r="A124" s="106" t="s">
        <v>132</v>
      </c>
      <c r="B124" s="100" t="s">
        <v>129</v>
      </c>
      <c r="C124" s="129">
        <f>'12h dia-RG10'!C124</f>
        <v>0.03</v>
      </c>
      <c r="D124" s="93">
        <f>TRUNC(ROUND(($D$135+$D$120+$D$121)/(100%-$C$122)*C124,2),2)</f>
        <v>185.86</v>
      </c>
    </row>
    <row r="125" spans="1:4">
      <c r="A125" s="106" t="s">
        <v>133</v>
      </c>
      <c r="B125" s="100" t="s">
        <v>130</v>
      </c>
      <c r="C125" s="129">
        <f>'12h dia-RG10'!C125</f>
        <v>0.05</v>
      </c>
      <c r="D125" s="93">
        <f>TRUNC(ROUND(($D$135+$D$120+$D$121)/(100%-$C$122)*C125,2),2)</f>
        <v>309.77</v>
      </c>
    </row>
    <row r="126" spans="1:4">
      <c r="A126" s="229" t="s">
        <v>0</v>
      </c>
      <c r="B126" s="230"/>
      <c r="C126" s="312"/>
      <c r="D126" s="135">
        <f>TRUNC(ROUND(SUM(D120:D125),2),2)</f>
        <v>627.16</v>
      </c>
    </row>
    <row r="128" spans="1:4">
      <c r="A128" s="295" t="s">
        <v>64</v>
      </c>
      <c r="B128" s="295"/>
      <c r="C128" s="295"/>
      <c r="D128" s="295"/>
    </row>
    <row r="129" spans="1:4">
      <c r="A129" s="120"/>
      <c r="B129" s="306" t="s">
        <v>65</v>
      </c>
      <c r="C129" s="306"/>
      <c r="D129" s="119" t="s">
        <v>57</v>
      </c>
    </row>
    <row r="130" spans="1:4">
      <c r="A130" s="159" t="s">
        <v>2</v>
      </c>
      <c r="B130" s="307" t="s">
        <v>66</v>
      </c>
      <c r="C130" s="307"/>
      <c r="D130" s="150">
        <f>$D$38</f>
        <v>2766.86</v>
      </c>
    </row>
    <row r="131" spans="1:4">
      <c r="A131" s="159" t="s">
        <v>3</v>
      </c>
      <c r="B131" s="307" t="s">
        <v>67</v>
      </c>
      <c r="C131" s="307"/>
      <c r="D131" s="150">
        <f>$D$75</f>
        <v>2493.5300000000002</v>
      </c>
    </row>
    <row r="132" spans="1:4">
      <c r="A132" s="159" t="s">
        <v>4</v>
      </c>
      <c r="B132" s="307" t="s">
        <v>68</v>
      </c>
      <c r="C132" s="307"/>
      <c r="D132" s="150">
        <f>$D$85</f>
        <v>203.68</v>
      </c>
    </row>
    <row r="133" spans="1:4">
      <c r="A133" s="159" t="s">
        <v>5</v>
      </c>
      <c r="B133" s="307" t="s">
        <v>69</v>
      </c>
      <c r="C133" s="307"/>
      <c r="D133" s="150">
        <f>$D$108</f>
        <v>83.28</v>
      </c>
    </row>
    <row r="134" spans="1:4">
      <c r="A134" s="159" t="s">
        <v>70</v>
      </c>
      <c r="B134" s="298" t="s">
        <v>71</v>
      </c>
      <c r="C134" s="299"/>
      <c r="D134" s="150">
        <f>$D$116</f>
        <v>20.89</v>
      </c>
    </row>
    <row r="135" spans="1:4">
      <c r="A135" s="296" t="s">
        <v>72</v>
      </c>
      <c r="B135" s="300"/>
      <c r="C135" s="297"/>
      <c r="D135" s="163">
        <f>TRUNC(ROUND(SUM(D130:D134),2),2)</f>
        <v>5568.24</v>
      </c>
    </row>
    <row r="136" spans="1:4">
      <c r="A136" s="106" t="s">
        <v>24</v>
      </c>
      <c r="B136" s="298" t="s">
        <v>99</v>
      </c>
      <c r="C136" s="299"/>
      <c r="D136" s="150">
        <f>$D$126</f>
        <v>627.16</v>
      </c>
    </row>
    <row r="137" spans="1:4">
      <c r="A137" s="296" t="s">
        <v>134</v>
      </c>
      <c r="B137" s="300"/>
      <c r="C137" s="297"/>
      <c r="D137" s="164">
        <f>TRUNC(ROUND(D135+D136,2),2)</f>
        <v>6195.4</v>
      </c>
    </row>
    <row r="138" spans="1:4">
      <c r="A138" s="296" t="s">
        <v>157</v>
      </c>
      <c r="B138" s="300"/>
      <c r="C138" s="297"/>
      <c r="D138" s="164">
        <f>D137*2</f>
        <v>12390.8</v>
      </c>
    </row>
    <row r="139" spans="1:4">
      <c r="A139" s="110"/>
      <c r="B139" s="110"/>
      <c r="C139" s="110"/>
      <c r="D139" s="110"/>
    </row>
  </sheetData>
  <mergeCells count="59">
    <mergeCell ref="B134:C134"/>
    <mergeCell ref="A135:C135"/>
    <mergeCell ref="B136:C136"/>
    <mergeCell ref="A137:C137"/>
    <mergeCell ref="A138:C138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14:C14"/>
    <mergeCell ref="A1:D1"/>
    <mergeCell ref="A2:C2"/>
    <mergeCell ref="C4:D4"/>
    <mergeCell ref="C5:D5"/>
    <mergeCell ref="A8:C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1" fitToHeight="4" orientation="portrait" r:id="rId1"/>
  <rowBreaks count="2" manualBreakCount="2">
    <brk id="41" max="4" man="1"/>
    <brk id="87" max="4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E96B7-7C45-4C1A-9DC0-979A7B660041}">
  <sheetPr>
    <tabColor rgb="FFFFC000"/>
  </sheetPr>
  <dimension ref="A1:F139"/>
  <sheetViews>
    <sheetView showGridLines="0" tabSelected="1" topLeftCell="A117" zoomScaleNormal="100" zoomScaleSheetLayoutView="70" workbookViewId="0">
      <selection activeCell="H18" sqref="H18:H20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22.5703125" style="98" customWidth="1"/>
    <col min="4" max="4" width="15.5703125" style="98" bestFit="1" customWidth="1"/>
    <col min="5" max="5" width="9.140625" style="98"/>
    <col min="6" max="6" width="21.140625" style="98" customWidth="1"/>
    <col min="7" max="16384" width="9.140625" style="98"/>
  </cols>
  <sheetData>
    <row r="1" spans="1:4">
      <c r="A1" s="308"/>
      <c r="B1" s="308"/>
      <c r="C1" s="308"/>
      <c r="D1" s="308"/>
    </row>
    <row r="2" spans="1:4">
      <c r="A2" s="308" t="s">
        <v>102</v>
      </c>
      <c r="B2" s="308"/>
      <c r="C2" s="308"/>
      <c r="D2" s="99"/>
    </row>
    <row r="4" spans="1:4">
      <c r="A4" s="100" t="s">
        <v>103</v>
      </c>
      <c r="B4" s="100"/>
      <c r="C4" s="309"/>
      <c r="D4" s="309"/>
    </row>
    <row r="5" spans="1:4">
      <c r="A5" s="100" t="s">
        <v>104</v>
      </c>
      <c r="B5" s="102" t="s">
        <v>208</v>
      </c>
      <c r="C5" s="310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1" t="s">
        <v>1</v>
      </c>
      <c r="B8" s="301"/>
      <c r="C8" s="301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>
      <c r="A10" s="106" t="s">
        <v>3</v>
      </c>
      <c r="B10" s="107" t="s">
        <v>106</v>
      </c>
      <c r="C10" s="111" t="s">
        <v>144</v>
      </c>
      <c r="D10" s="101"/>
    </row>
    <row r="11" spans="1:4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v>12</v>
      </c>
      <c r="D12" s="101"/>
    </row>
    <row r="13" spans="1:4">
      <c r="A13" s="97"/>
      <c r="B13" s="104"/>
      <c r="C13" s="97"/>
    </row>
    <row r="14" spans="1:4">
      <c r="A14" s="301" t="s">
        <v>7</v>
      </c>
      <c r="B14" s="301"/>
      <c r="C14" s="301"/>
      <c r="D14" s="110"/>
    </row>
    <row r="15" spans="1:4" ht="45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">
        <v>136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308" t="s">
        <v>110</v>
      </c>
      <c r="B18" s="308"/>
      <c r="C18" s="308"/>
      <c r="D18" s="99"/>
    </row>
    <row r="19" spans="1:4">
      <c r="A19" s="97"/>
      <c r="B19" s="97"/>
      <c r="C19" s="97"/>
      <c r="D19" s="97"/>
    </row>
    <row r="20" spans="1:4">
      <c r="A20" s="295" t="s">
        <v>111</v>
      </c>
      <c r="B20" s="295"/>
      <c r="C20" s="295"/>
      <c r="D20" s="110"/>
    </row>
    <row r="21" spans="1:4">
      <c r="A21" s="311" t="s">
        <v>10</v>
      </c>
      <c r="B21" s="311"/>
      <c r="C21" s="311"/>
      <c r="D21" s="110"/>
    </row>
    <row r="22" spans="1:4">
      <c r="A22" s="229" t="s">
        <v>11</v>
      </c>
      <c r="B22" s="230"/>
      <c r="C22" s="312"/>
      <c r="D22" s="110"/>
    </row>
    <row r="23" spans="1:4" ht="30">
      <c r="A23" s="111">
        <v>1</v>
      </c>
      <c r="B23" s="100" t="s">
        <v>135</v>
      </c>
      <c r="C23" s="111" t="s">
        <v>145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5" t="s">
        <v>120</v>
      </c>
      <c r="B29" s="295"/>
      <c r="C29" s="295"/>
      <c r="D29" s="295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22</v>
      </c>
      <c r="C34" s="123"/>
      <c r="D34" s="96">
        <f>((D31+D32)*58.33%*20%)*0</f>
        <v>0</v>
      </c>
    </row>
    <row r="35" spans="1:4">
      <c r="A35" s="106" t="s">
        <v>6</v>
      </c>
      <c r="B35" s="120" t="s">
        <v>23</v>
      </c>
      <c r="C35" s="123"/>
      <c r="D35" s="96">
        <f>((D31+D32)*8.33%*1.2)*0</f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20" t="s">
        <v>26</v>
      </c>
      <c r="C37" s="123"/>
      <c r="D37" s="96">
        <v>0</v>
      </c>
    </row>
    <row r="38" spans="1:4">
      <c r="A38" s="313" t="s">
        <v>27</v>
      </c>
      <c r="B38" s="300"/>
      <c r="C38" s="314"/>
      <c r="D38" s="125">
        <f>TRUNC(ROUND(SUM(D31:D37),2),2)</f>
        <v>2494.71</v>
      </c>
    </row>
    <row r="39" spans="1:4" s="113" customFormat="1" ht="13.5">
      <c r="A39" s="112"/>
      <c r="B39" s="112"/>
      <c r="C39" s="112"/>
      <c r="D39" s="112"/>
    </row>
    <row r="40" spans="1:4">
      <c r="A40" s="308" t="s">
        <v>143</v>
      </c>
      <c r="B40" s="308"/>
      <c r="C40" s="308"/>
      <c r="D40" s="308"/>
    </row>
    <row r="41" spans="1:4">
      <c r="A41" s="114"/>
      <c r="B41" s="114"/>
      <c r="C41" s="114"/>
      <c r="D41" s="114"/>
    </row>
    <row r="42" spans="1:4">
      <c r="A42" s="295" t="s">
        <v>116</v>
      </c>
      <c r="B42" s="295"/>
      <c r="C42" s="295"/>
      <c r="D42" s="295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v>8.3299999999999999E-2</v>
      </c>
      <c r="D44" s="91">
        <f>TRUNC(ROUND($D$38*C44,2),2)</f>
        <v>207.81</v>
      </c>
    </row>
    <row r="45" spans="1:4">
      <c r="A45" s="111" t="s">
        <v>3</v>
      </c>
      <c r="B45" s="130" t="s">
        <v>31</v>
      </c>
      <c r="C45" s="175">
        <v>0.1111</v>
      </c>
      <c r="D45" s="91">
        <f>TRUNC(ROUND($D$38*C45,2),2)</f>
        <v>277.16000000000003</v>
      </c>
    </row>
    <row r="46" spans="1:4">
      <c r="A46" s="232" t="s">
        <v>0</v>
      </c>
      <c r="B46" s="232"/>
      <c r="C46" s="131">
        <f>SUM(C44:C45)</f>
        <v>0.19440000000000002</v>
      </c>
      <c r="D46" s="132">
        <f>TRUNC(ROUND(SUM(D44:D45),2),2)</f>
        <v>484.97</v>
      </c>
    </row>
    <row r="47" spans="1:4" ht="16.5" customHeight="1">
      <c r="A47" s="105"/>
      <c r="B47" s="105"/>
      <c r="C47" s="105"/>
      <c r="D47" s="105"/>
    </row>
    <row r="48" spans="1:4" ht="23.25" customHeight="1">
      <c r="A48" s="308" t="s">
        <v>121</v>
      </c>
      <c r="B48" s="308"/>
      <c r="C48" s="308"/>
      <c r="D48" s="308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88">
        <v>0.2</v>
      </c>
      <c r="D50" s="134">
        <f>TRUNC(ROUND(($D$38+$D$46)*C50,2),2)</f>
        <v>595.94000000000005</v>
      </c>
    </row>
    <row r="51" spans="1:4">
      <c r="A51" s="106" t="s">
        <v>3</v>
      </c>
      <c r="B51" s="123" t="s">
        <v>35</v>
      </c>
      <c r="C51" s="88">
        <v>2.5000000000000001E-2</v>
      </c>
      <c r="D51" s="134">
        <f>TRUNC(ROUND(($D$38+$D$46)*C51,2),2)</f>
        <v>74.489999999999995</v>
      </c>
    </row>
    <row r="52" spans="1:4">
      <c r="A52" s="106" t="s">
        <v>4</v>
      </c>
      <c r="B52" s="120" t="s">
        <v>80</v>
      </c>
      <c r="C52" s="88">
        <v>1.6500000000000001E-2</v>
      </c>
      <c r="D52" s="134">
        <f t="shared" ref="D52:D57" si="0">TRUNC(ROUND(($D$38+$D$46)*C52,2),2)</f>
        <v>49.16</v>
      </c>
    </row>
    <row r="53" spans="1:4">
      <c r="A53" s="106" t="s">
        <v>5</v>
      </c>
      <c r="B53" s="123" t="s">
        <v>36</v>
      </c>
      <c r="C53" s="88">
        <v>1.4999999999999999E-2</v>
      </c>
      <c r="D53" s="134">
        <f t="shared" si="0"/>
        <v>44.7</v>
      </c>
    </row>
    <row r="54" spans="1:4">
      <c r="A54" s="106" t="s">
        <v>6</v>
      </c>
      <c r="B54" s="123" t="s">
        <v>37</v>
      </c>
      <c r="C54" s="88">
        <v>0.01</v>
      </c>
      <c r="D54" s="134">
        <f t="shared" si="0"/>
        <v>29.8</v>
      </c>
    </row>
    <row r="55" spans="1:4">
      <c r="A55" s="106" t="s">
        <v>24</v>
      </c>
      <c r="B55" s="123" t="s">
        <v>38</v>
      </c>
      <c r="C55" s="88">
        <v>6.0000000000000001E-3</v>
      </c>
      <c r="D55" s="134">
        <f t="shared" si="0"/>
        <v>17.88</v>
      </c>
    </row>
    <row r="56" spans="1:4">
      <c r="A56" s="106" t="s">
        <v>25</v>
      </c>
      <c r="B56" s="123" t="s">
        <v>39</v>
      </c>
      <c r="C56" s="88">
        <v>2E-3</v>
      </c>
      <c r="D56" s="134">
        <f t="shared" si="0"/>
        <v>5.96</v>
      </c>
    </row>
    <row r="57" spans="1:4">
      <c r="A57" s="106" t="s">
        <v>40</v>
      </c>
      <c r="B57" s="123" t="s">
        <v>41</v>
      </c>
      <c r="C57" s="88">
        <v>0.08</v>
      </c>
      <c r="D57" s="134">
        <f t="shared" si="0"/>
        <v>238.37</v>
      </c>
    </row>
    <row r="58" spans="1:4">
      <c r="A58" s="291" t="s">
        <v>42</v>
      </c>
      <c r="B58" s="292"/>
      <c r="C58" s="86">
        <f>SUM(C50:C57)</f>
        <v>0.35450000000000004</v>
      </c>
      <c r="D58" s="135">
        <f>TRUNC(ROUND(SUM(D50:D57),2),2)</f>
        <v>1056.3</v>
      </c>
    </row>
    <row r="59" spans="1:4">
      <c r="A59" s="136"/>
      <c r="B59" s="136"/>
      <c r="C59" s="137"/>
      <c r="D59" s="138"/>
    </row>
    <row r="60" spans="1:4">
      <c r="A60" s="295" t="s">
        <v>122</v>
      </c>
      <c r="B60" s="295"/>
      <c r="C60" s="295"/>
      <c r="D60" s="295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4.9000000000000004</v>
      </c>
      <c r="D62" s="93">
        <f>(C62*2*15)-(6%*D31)</f>
        <v>31.859400000000008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6" t="s">
        <v>45</v>
      </c>
      <c r="B68" s="300"/>
      <c r="C68" s="297"/>
      <c r="D68" s="135">
        <f>TRUNC(ROUND(SUM(D62:D67),2),2)</f>
        <v>763.11</v>
      </c>
    </row>
    <row r="69" spans="1:4">
      <c r="A69" s="105"/>
      <c r="B69" s="105"/>
      <c r="C69" s="105"/>
      <c r="D69" s="105"/>
    </row>
    <row r="70" spans="1:4">
      <c r="A70" s="308" t="s">
        <v>46</v>
      </c>
      <c r="B70" s="308"/>
      <c r="C70" s="308"/>
      <c r="D70" s="308"/>
    </row>
    <row r="71" spans="1:4">
      <c r="A71" s="119">
        <v>2</v>
      </c>
      <c r="B71" s="296" t="s">
        <v>47</v>
      </c>
      <c r="C71" s="297"/>
      <c r="D71" s="119" t="s">
        <v>17</v>
      </c>
    </row>
    <row r="72" spans="1:4">
      <c r="A72" s="106" t="s">
        <v>28</v>
      </c>
      <c r="B72" s="298" t="str">
        <f>B43</f>
        <v>13º (décimo terceiro) Salário, Férias e Adicional de Férias</v>
      </c>
      <c r="C72" s="299"/>
      <c r="D72" s="93">
        <f>D46</f>
        <v>484.97</v>
      </c>
    </row>
    <row r="73" spans="1:4">
      <c r="A73" s="106" t="s">
        <v>32</v>
      </c>
      <c r="B73" s="298" t="str">
        <f>B49</f>
        <v>GPS, FGTS e outras contribuições</v>
      </c>
      <c r="C73" s="299"/>
      <c r="D73" s="93">
        <f>D58</f>
        <v>1056.3</v>
      </c>
    </row>
    <row r="74" spans="1:4">
      <c r="A74" s="106" t="s">
        <v>43</v>
      </c>
      <c r="B74" s="298" t="str">
        <f>B61</f>
        <v xml:space="preserve">Benefícios Mensais e Diários </v>
      </c>
      <c r="C74" s="299"/>
      <c r="D74" s="93">
        <f>D68</f>
        <v>763.11</v>
      </c>
    </row>
    <row r="75" spans="1:4">
      <c r="A75" s="296" t="s">
        <v>45</v>
      </c>
      <c r="B75" s="300"/>
      <c r="C75" s="297"/>
      <c r="D75" s="135">
        <f>TRUNC(ROUND(SUM(D72:D74),2),2)</f>
        <v>2304.38</v>
      </c>
    </row>
    <row r="76" spans="1:4">
      <c r="A76" s="105"/>
      <c r="B76" s="141"/>
      <c r="C76" s="141"/>
      <c r="D76" s="142"/>
    </row>
    <row r="77" spans="1:4">
      <c r="A77" s="301" t="s">
        <v>68</v>
      </c>
      <c r="B77" s="301"/>
      <c r="C77" s="301"/>
      <c r="D77" s="301"/>
    </row>
    <row r="78" spans="1:4">
      <c r="A78" s="133">
        <v>3</v>
      </c>
      <c r="B78" s="133" t="s">
        <v>48</v>
      </c>
      <c r="C78" s="133" t="s">
        <v>29</v>
      </c>
      <c r="D78" s="133" t="s">
        <v>30</v>
      </c>
    </row>
    <row r="79" spans="1:4">
      <c r="A79" s="106" t="s">
        <v>2</v>
      </c>
      <c r="B79" s="143" t="s">
        <v>49</v>
      </c>
      <c r="C79" s="85">
        <v>4.1999999999999997E-3</v>
      </c>
      <c r="D79" s="19">
        <f>$D$38*C79</f>
        <v>10.477781999999999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5" ht="30">
      <c r="A81" s="106" t="s">
        <v>4</v>
      </c>
      <c r="B81" s="145" t="s">
        <v>163</v>
      </c>
      <c r="C81" s="85">
        <v>3.4799999999999998E-2</v>
      </c>
      <c r="D81" s="19">
        <f t="shared" si="1"/>
        <v>86.815907999999993</v>
      </c>
    </row>
    <row r="82" spans="1:5">
      <c r="A82" s="106" t="s">
        <v>5</v>
      </c>
      <c r="B82" s="123" t="s">
        <v>52</v>
      </c>
      <c r="C82" s="85">
        <v>1.9400000000000001E-2</v>
      </c>
      <c r="D82" s="19">
        <f t="shared" si="1"/>
        <v>48.397373999999999</v>
      </c>
    </row>
    <row r="83" spans="1:5" ht="30">
      <c r="A83" s="106" t="s">
        <v>6</v>
      </c>
      <c r="B83" s="140" t="s">
        <v>101</v>
      </c>
      <c r="C83" s="85">
        <f>C82*C58</f>
        <v>6.8773000000000011E-3</v>
      </c>
      <c r="D83" s="19">
        <f t="shared" si="1"/>
        <v>17.156869083000004</v>
      </c>
    </row>
    <row r="84" spans="1:5">
      <c r="A84" s="106" t="s">
        <v>24</v>
      </c>
      <c r="B84" s="146" t="s">
        <v>73</v>
      </c>
      <c r="C84" s="85">
        <v>8.0000000000000002E-3</v>
      </c>
      <c r="D84" s="19">
        <f t="shared" si="1"/>
        <v>19.95768</v>
      </c>
    </row>
    <row r="85" spans="1:5">
      <c r="A85" s="291" t="s">
        <v>42</v>
      </c>
      <c r="B85" s="292"/>
      <c r="C85" s="86">
        <f>SUM(C79:C84)</f>
        <v>7.3613299999999993E-2</v>
      </c>
      <c r="D85" s="135">
        <f>TRUNC(ROUND(SUM(D79:D84),2),2)</f>
        <v>183.64</v>
      </c>
    </row>
    <row r="87" spans="1:5">
      <c r="A87" s="295" t="s">
        <v>123</v>
      </c>
      <c r="B87" s="295"/>
      <c r="C87" s="295"/>
      <c r="D87" s="295"/>
    </row>
    <row r="88" spans="1:5">
      <c r="A88" s="136"/>
      <c r="B88" s="136"/>
      <c r="C88" s="136"/>
      <c r="D88" s="136"/>
    </row>
    <row r="89" spans="1:5">
      <c r="A89" s="295" t="s">
        <v>53</v>
      </c>
      <c r="B89" s="295"/>
      <c r="C89" s="295"/>
      <c r="D89" s="295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9.2583000000000006E-3</v>
      </c>
      <c r="D91" s="19">
        <f>$D$38*C91</f>
        <v>23.096773593000002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6.985188</v>
      </c>
    </row>
    <row r="93" spans="1:5">
      <c r="A93" s="106" t="s">
        <v>4</v>
      </c>
      <c r="B93" s="148" t="s">
        <v>96</v>
      </c>
      <c r="C93" s="87">
        <v>2.0000000000000001E-4</v>
      </c>
      <c r="D93" s="19">
        <f t="shared" ref="D93:D96" si="2">$D$38*C93</f>
        <v>0.49894200000000005</v>
      </c>
    </row>
    <row r="94" spans="1:5">
      <c r="A94" s="106" t="s">
        <v>5</v>
      </c>
      <c r="B94" s="149" t="s">
        <v>100</v>
      </c>
      <c r="C94" s="87">
        <v>3.3E-3</v>
      </c>
      <c r="D94" s="19">
        <f t="shared" si="2"/>
        <v>8.2325429999999997</v>
      </c>
    </row>
    <row r="95" spans="1:5">
      <c r="A95" s="106" t="s">
        <v>6</v>
      </c>
      <c r="B95" s="98" t="s">
        <v>97</v>
      </c>
      <c r="C95" s="87">
        <v>6.9999999999999999E-4</v>
      </c>
      <c r="D95" s="19">
        <f t="shared" si="2"/>
        <v>1.746297</v>
      </c>
    </row>
    <row r="96" spans="1:5">
      <c r="A96" s="106" t="s">
        <v>24</v>
      </c>
      <c r="B96" s="146" t="s">
        <v>220</v>
      </c>
      <c r="C96" s="88">
        <v>1.38E-2</v>
      </c>
      <c r="D96" s="19">
        <f t="shared" si="2"/>
        <v>34.426997999999998</v>
      </c>
    </row>
    <row r="97" spans="1:4">
      <c r="A97" s="291" t="s">
        <v>0</v>
      </c>
      <c r="B97" s="292"/>
      <c r="C97" s="86">
        <f>SUM(C91:C96)</f>
        <v>3.00583E-2</v>
      </c>
      <c r="D97" s="135">
        <f>TRUNC(ROUND(SUM(D91:D96),2),2)</f>
        <v>74.989999999999995</v>
      </c>
    </row>
    <row r="99" spans="1:4">
      <c r="A99" s="295" t="s">
        <v>74</v>
      </c>
      <c r="B99" s="295"/>
      <c r="C99" s="295"/>
      <c r="D99" s="295"/>
    </row>
    <row r="100" spans="1:4">
      <c r="A100" s="119" t="s">
        <v>55</v>
      </c>
      <c r="B100" s="296" t="s">
        <v>75</v>
      </c>
      <c r="C100" s="297"/>
      <c r="D100" s="119" t="s">
        <v>17</v>
      </c>
    </row>
    <row r="101" spans="1:4">
      <c r="A101" s="106" t="s">
        <v>2</v>
      </c>
      <c r="B101" s="298" t="s">
        <v>98</v>
      </c>
      <c r="C101" s="299"/>
      <c r="D101" s="150">
        <f>TRUNC(ROUND((((D38+D75+D85)/220)*15),2),2)*0</f>
        <v>0</v>
      </c>
    </row>
    <row r="102" spans="1:4">
      <c r="A102" s="296" t="s">
        <v>45</v>
      </c>
      <c r="B102" s="300"/>
      <c r="C102" s="297"/>
      <c r="D102" s="135">
        <f>TRUNC(ROUND(SUM(D101),2),2)</f>
        <v>0</v>
      </c>
    </row>
    <row r="103" spans="1:4">
      <c r="A103" s="136"/>
      <c r="B103" s="136"/>
      <c r="C103" s="151"/>
      <c r="D103" s="152"/>
    </row>
    <row r="104" spans="1:4">
      <c r="A104" s="301" t="s">
        <v>56</v>
      </c>
      <c r="B104" s="301"/>
      <c r="C104" s="301"/>
      <c r="D104" s="301"/>
    </row>
    <row r="105" spans="1:4">
      <c r="A105" s="133">
        <v>4</v>
      </c>
      <c r="B105" s="291" t="s">
        <v>76</v>
      </c>
      <c r="C105" s="292"/>
      <c r="D105" s="133" t="s">
        <v>57</v>
      </c>
    </row>
    <row r="106" spans="1:4">
      <c r="A106" s="106" t="s">
        <v>54</v>
      </c>
      <c r="B106" s="293" t="s">
        <v>124</v>
      </c>
      <c r="C106" s="294"/>
      <c r="D106" s="92">
        <f>D97</f>
        <v>74.989999999999995</v>
      </c>
    </row>
    <row r="107" spans="1:4">
      <c r="A107" s="106" t="s">
        <v>55</v>
      </c>
      <c r="B107" s="293" t="s">
        <v>125</v>
      </c>
      <c r="C107" s="294"/>
      <c r="D107" s="150">
        <f>D102</f>
        <v>0</v>
      </c>
    </row>
    <row r="108" spans="1:4">
      <c r="A108" s="291" t="s">
        <v>0</v>
      </c>
      <c r="B108" s="230"/>
      <c r="C108" s="292"/>
      <c r="D108" s="135">
        <f>TRUNC(ROUND(SUM(D106:D107),2),2)</f>
        <v>74.989999999999995</v>
      </c>
    </row>
    <row r="109" spans="1:4">
      <c r="A109" s="114"/>
      <c r="B109" s="110"/>
      <c r="C109" s="137"/>
      <c r="D109" s="153"/>
    </row>
    <row r="110" spans="1:4">
      <c r="A110" s="295" t="s">
        <v>126</v>
      </c>
      <c r="B110" s="295"/>
      <c r="C110" s="295"/>
      <c r="D110" s="295"/>
    </row>
    <row r="111" spans="1:4">
      <c r="A111" s="119">
        <v>5</v>
      </c>
      <c r="B111" s="302" t="s">
        <v>58</v>
      </c>
      <c r="C111" s="303"/>
      <c r="D111" s="119" t="s">
        <v>17</v>
      </c>
    </row>
    <row r="112" spans="1:4">
      <c r="A112" s="106" t="s">
        <v>2</v>
      </c>
      <c r="B112" s="298" t="s">
        <v>59</v>
      </c>
      <c r="C112" s="299"/>
      <c r="D112" s="154">
        <f>UNIFORME!E18</f>
        <v>7.083333333333333</v>
      </c>
    </row>
    <row r="113" spans="1:6">
      <c r="A113" s="106" t="s">
        <v>3</v>
      </c>
      <c r="B113" s="298" t="s">
        <v>77</v>
      </c>
      <c r="C113" s="299"/>
      <c r="D113" s="154">
        <v>0</v>
      </c>
    </row>
    <row r="114" spans="1:6">
      <c r="A114" s="106" t="s">
        <v>4</v>
      </c>
      <c r="B114" s="298" t="s">
        <v>78</v>
      </c>
      <c r="C114" s="299"/>
      <c r="D114" s="154">
        <f>EQUIPAMENTO!E17</f>
        <v>13.810704607046072</v>
      </c>
    </row>
    <row r="115" spans="1:6">
      <c r="A115" s="106" t="s">
        <v>5</v>
      </c>
      <c r="B115" s="304" t="s">
        <v>26</v>
      </c>
      <c r="C115" s="305"/>
      <c r="D115" s="154">
        <v>0</v>
      </c>
    </row>
    <row r="116" spans="1:6">
      <c r="A116" s="296" t="s">
        <v>45</v>
      </c>
      <c r="B116" s="300"/>
      <c r="C116" s="297"/>
      <c r="D116" s="135">
        <f>TRUNC(ROUND(SUM(D112:D115),2),2)</f>
        <v>20.89</v>
      </c>
    </row>
    <row r="117" spans="1:6">
      <c r="A117" s="114"/>
      <c r="B117" s="110"/>
      <c r="C117" s="137"/>
      <c r="D117" s="153"/>
    </row>
    <row r="118" spans="1:6">
      <c r="A118" s="295" t="s">
        <v>127</v>
      </c>
      <c r="B118" s="295"/>
      <c r="C118" s="295"/>
      <c r="D118" s="295"/>
    </row>
    <row r="119" spans="1:6">
      <c r="A119" s="119">
        <v>6</v>
      </c>
      <c r="B119" s="155" t="s">
        <v>60</v>
      </c>
      <c r="C119" s="119" t="s">
        <v>29</v>
      </c>
      <c r="D119" s="119" t="s">
        <v>57</v>
      </c>
      <c r="F119" s="183"/>
    </row>
    <row r="120" spans="1:6">
      <c r="A120" s="106" t="s">
        <v>2</v>
      </c>
      <c r="B120" s="156" t="s">
        <v>61</v>
      </c>
      <c r="C120" s="89">
        <v>1.9134015760824696E-3</v>
      </c>
      <c r="D120" s="157">
        <f>TRUNC(ROUND($D$135*C120,2),2)</f>
        <v>9.7200000000000006</v>
      </c>
      <c r="F120" s="183"/>
    </row>
    <row r="121" spans="1:6">
      <c r="A121" s="106" t="s">
        <v>3</v>
      </c>
      <c r="B121" s="120" t="s">
        <v>62</v>
      </c>
      <c r="C121" s="89">
        <v>5.4727086989135249E-3</v>
      </c>
      <c r="D121" s="157">
        <f>TRUNC(ROUND(($D$135+D120)*C121,2),2)</f>
        <v>27.85</v>
      </c>
      <c r="F121" s="183"/>
    </row>
    <row r="122" spans="1:6">
      <c r="A122" s="106" t="s">
        <v>4</v>
      </c>
      <c r="B122" s="120" t="s">
        <v>63</v>
      </c>
      <c r="C122" s="90">
        <f>SUM(C123:C125)</f>
        <v>8.6499999999999994E-2</v>
      </c>
      <c r="D122" s="158"/>
      <c r="F122" s="184"/>
    </row>
    <row r="123" spans="1:6">
      <c r="A123" s="106" t="s">
        <v>131</v>
      </c>
      <c r="B123" s="100" t="s">
        <v>128</v>
      </c>
      <c r="C123" s="89">
        <v>6.4999999999999997E-3</v>
      </c>
      <c r="D123" s="93">
        <f>TRUNC(ROUND(($D$135+$D$120+$D$121)/(100%-$C$122)*C123,2),2)</f>
        <v>36.4</v>
      </c>
      <c r="F123" s="183"/>
    </row>
    <row r="124" spans="1:6">
      <c r="A124" s="106" t="s">
        <v>132</v>
      </c>
      <c r="B124" s="100" t="s">
        <v>129</v>
      </c>
      <c r="C124" s="89">
        <v>0.03</v>
      </c>
      <c r="D124" s="93">
        <f>TRUNC(ROUND(($D$135+$D$120+$D$121)/(100%-$C$122)*C124,2),2)</f>
        <v>168.02</v>
      </c>
      <c r="F124" s="183"/>
    </row>
    <row r="125" spans="1:6">
      <c r="A125" s="106" t="s">
        <v>133</v>
      </c>
      <c r="B125" s="100" t="s">
        <v>130</v>
      </c>
      <c r="C125" s="89">
        <v>0.05</v>
      </c>
      <c r="D125" s="93">
        <f>TRUNC(ROUND(($D$135+$D$120+$D$121)/(100%-$C$122)*C125,2),2)</f>
        <v>280.02999999999997</v>
      </c>
      <c r="F125" s="183"/>
    </row>
    <row r="126" spans="1:6">
      <c r="A126" s="229" t="s">
        <v>0</v>
      </c>
      <c r="B126" s="230"/>
      <c r="C126" s="312"/>
      <c r="D126" s="135">
        <f>TRUNC(ROUND(SUM(D120:D125),2),2)</f>
        <v>522.02</v>
      </c>
    </row>
    <row r="128" spans="1:6">
      <c r="A128" s="295" t="s">
        <v>64</v>
      </c>
      <c r="B128" s="295"/>
      <c r="C128" s="295"/>
      <c r="D128" s="295"/>
    </row>
    <row r="129" spans="1:4">
      <c r="A129" s="120"/>
      <c r="B129" s="306" t="s">
        <v>65</v>
      </c>
      <c r="C129" s="306"/>
      <c r="D129" s="119" t="s">
        <v>57</v>
      </c>
    </row>
    <row r="130" spans="1:4">
      <c r="A130" s="159" t="s">
        <v>2</v>
      </c>
      <c r="B130" s="307" t="s">
        <v>66</v>
      </c>
      <c r="C130" s="307"/>
      <c r="D130" s="160">
        <f>$D$38</f>
        <v>2494.71</v>
      </c>
    </row>
    <row r="131" spans="1:4">
      <c r="A131" s="159" t="s">
        <v>3</v>
      </c>
      <c r="B131" s="307" t="s">
        <v>67</v>
      </c>
      <c r="C131" s="307"/>
      <c r="D131" s="160">
        <f>$D$75</f>
        <v>2304.38</v>
      </c>
    </row>
    <row r="132" spans="1:4">
      <c r="A132" s="159" t="s">
        <v>4</v>
      </c>
      <c r="B132" s="307" t="s">
        <v>68</v>
      </c>
      <c r="C132" s="307"/>
      <c r="D132" s="160">
        <f>$D$85</f>
        <v>183.64</v>
      </c>
    </row>
    <row r="133" spans="1:4">
      <c r="A133" s="159" t="s">
        <v>5</v>
      </c>
      <c r="B133" s="307" t="s">
        <v>69</v>
      </c>
      <c r="C133" s="307"/>
      <c r="D133" s="160">
        <f>$D$108</f>
        <v>74.989999999999995</v>
      </c>
    </row>
    <row r="134" spans="1:4">
      <c r="A134" s="159" t="s">
        <v>70</v>
      </c>
      <c r="B134" s="298" t="s">
        <v>71</v>
      </c>
      <c r="C134" s="299"/>
      <c r="D134" s="160">
        <f>$D$116</f>
        <v>20.89</v>
      </c>
    </row>
    <row r="135" spans="1:4">
      <c r="A135" s="296" t="s">
        <v>72</v>
      </c>
      <c r="B135" s="300"/>
      <c r="C135" s="297"/>
      <c r="D135" s="161">
        <f>TRUNC(ROUND(SUM(D130:D134),2),2)</f>
        <v>5078.6099999999997</v>
      </c>
    </row>
    <row r="136" spans="1:4">
      <c r="A136" s="106" t="s">
        <v>24</v>
      </c>
      <c r="B136" s="298" t="s">
        <v>99</v>
      </c>
      <c r="C136" s="299"/>
      <c r="D136" s="160">
        <f>$D$126</f>
        <v>522.02</v>
      </c>
    </row>
    <row r="137" spans="1:4">
      <c r="A137" s="296" t="s">
        <v>134</v>
      </c>
      <c r="B137" s="300"/>
      <c r="C137" s="297"/>
      <c r="D137" s="161">
        <f>TRUNC(ROUND(D135+D136,2),2)</f>
        <v>5600.63</v>
      </c>
    </row>
    <row r="138" spans="1:4">
      <c r="A138" s="296" t="s">
        <v>157</v>
      </c>
      <c r="B138" s="300"/>
      <c r="C138" s="297"/>
      <c r="D138" s="161">
        <f>D137*2</f>
        <v>11201.26</v>
      </c>
    </row>
    <row r="139" spans="1:4">
      <c r="A139" s="110"/>
      <c r="B139" s="110"/>
      <c r="C139" s="110"/>
      <c r="D139" s="110"/>
    </row>
  </sheetData>
  <mergeCells count="59">
    <mergeCell ref="B134:C134"/>
    <mergeCell ref="A135:C135"/>
    <mergeCell ref="B136:C136"/>
    <mergeCell ref="A137:C137"/>
    <mergeCell ref="A138:C138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14:C14"/>
    <mergeCell ref="A1:D1"/>
    <mergeCell ref="A2:C2"/>
    <mergeCell ref="C4:D4"/>
    <mergeCell ref="C5:D5"/>
    <mergeCell ref="A8:C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3" man="1"/>
    <brk id="98" max="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764AC-FFFE-40DF-A99A-567A706B979F}">
  <sheetPr>
    <tabColor rgb="FFFFC000"/>
  </sheetPr>
  <dimension ref="A1:E139"/>
  <sheetViews>
    <sheetView showGridLines="0" tabSelected="1" topLeftCell="A120" zoomScale="115" zoomScaleNormal="115" zoomScaleSheetLayoutView="100" workbookViewId="0">
      <selection activeCell="H18" sqref="H18:H20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13.42578125" style="98" customWidth="1"/>
    <col min="4" max="4" width="17.42578125" style="98" customWidth="1"/>
    <col min="5" max="16384" width="9.140625" style="98"/>
  </cols>
  <sheetData>
    <row r="1" spans="1:4">
      <c r="A1" s="308"/>
      <c r="B1" s="308"/>
      <c r="C1" s="308"/>
      <c r="D1" s="308"/>
    </row>
    <row r="2" spans="1:4">
      <c r="A2" s="308" t="s">
        <v>102</v>
      </c>
      <c r="B2" s="308"/>
      <c r="C2" s="308"/>
      <c r="D2" s="99"/>
    </row>
    <row r="4" spans="1:4">
      <c r="A4" s="100" t="s">
        <v>103</v>
      </c>
      <c r="B4" s="100"/>
      <c r="C4" s="315"/>
      <c r="D4" s="309"/>
    </row>
    <row r="5" spans="1:4">
      <c r="A5" s="100" t="s">
        <v>104</v>
      </c>
      <c r="B5" s="100" t="s">
        <v>208</v>
      </c>
      <c r="C5" s="316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1" t="s">
        <v>1</v>
      </c>
      <c r="B8" s="301"/>
      <c r="C8" s="301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 ht="30">
      <c r="A10" s="106" t="s">
        <v>3</v>
      </c>
      <c r="B10" s="107" t="s">
        <v>106</v>
      </c>
      <c r="C10" s="111" t="str">
        <f>'12h dia-RG11'!C10</f>
        <v>Rio de Janeiro/RJ</v>
      </c>
      <c r="D10" s="101"/>
    </row>
    <row r="11" spans="1:4" ht="30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f>'12h dia-RG11'!C12</f>
        <v>12</v>
      </c>
      <c r="D12" s="101"/>
    </row>
    <row r="13" spans="1:4">
      <c r="A13" s="97"/>
      <c r="B13" s="104"/>
      <c r="C13" s="97"/>
    </row>
    <row r="14" spans="1:4">
      <c r="A14" s="301" t="s">
        <v>7</v>
      </c>
      <c r="B14" s="301"/>
      <c r="C14" s="301"/>
      <c r="D14" s="110"/>
    </row>
    <row r="15" spans="1:4" ht="90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tr">
        <f>'12h dia-RG11'!A16</f>
        <v>Vigilância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308" t="s">
        <v>110</v>
      </c>
      <c r="B18" s="308"/>
      <c r="C18" s="308"/>
      <c r="D18" s="99"/>
    </row>
    <row r="19" spans="1:4">
      <c r="A19" s="97"/>
      <c r="B19" s="97"/>
      <c r="C19" s="97"/>
      <c r="D19" s="97"/>
    </row>
    <row r="20" spans="1:4">
      <c r="A20" s="295" t="s">
        <v>111</v>
      </c>
      <c r="B20" s="295"/>
      <c r="C20" s="295"/>
      <c r="D20" s="110"/>
    </row>
    <row r="21" spans="1:4">
      <c r="A21" s="311" t="s">
        <v>10</v>
      </c>
      <c r="B21" s="311"/>
      <c r="C21" s="311"/>
      <c r="D21" s="110"/>
    </row>
    <row r="22" spans="1:4">
      <c r="A22" s="229" t="s">
        <v>11</v>
      </c>
      <c r="B22" s="230"/>
      <c r="C22" s="312"/>
      <c r="D22" s="110"/>
    </row>
    <row r="23" spans="1:4" ht="60">
      <c r="A23" s="111">
        <v>1</v>
      </c>
      <c r="B23" s="100" t="s">
        <v>135</v>
      </c>
      <c r="C23" s="111" t="s">
        <v>158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5" t="s">
        <v>120</v>
      </c>
      <c r="B29" s="295"/>
      <c r="C29" s="295"/>
      <c r="D29" s="295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162</v>
      </c>
      <c r="C34" s="123"/>
      <c r="D34" s="96">
        <f>((((D31+D32)/220)*20%)*8)*15</f>
        <v>272.15050909090905</v>
      </c>
    </row>
    <row r="35" spans="1:4">
      <c r="A35" s="106" t="s">
        <v>6</v>
      </c>
      <c r="B35" s="120" t="s">
        <v>23</v>
      </c>
      <c r="C35" s="123"/>
      <c r="D35" s="96"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00" t="s">
        <v>160</v>
      </c>
      <c r="C37" s="123"/>
      <c r="D37" s="96"/>
    </row>
    <row r="38" spans="1:4">
      <c r="A38" s="313" t="s">
        <v>27</v>
      </c>
      <c r="B38" s="300"/>
      <c r="C38" s="314"/>
      <c r="D38" s="125">
        <f>TRUNC(ROUND(SUM(D31:D37),2),2)</f>
        <v>2766.86</v>
      </c>
    </row>
    <row r="39" spans="1:4" s="113" customFormat="1" ht="13.5">
      <c r="A39" s="112"/>
      <c r="B39" s="112"/>
      <c r="C39" s="112"/>
      <c r="D39" s="112"/>
    </row>
    <row r="40" spans="1:4">
      <c r="A40" s="308" t="s">
        <v>143</v>
      </c>
      <c r="B40" s="308"/>
      <c r="C40" s="308"/>
      <c r="D40" s="308"/>
    </row>
    <row r="41" spans="1:4">
      <c r="A41" s="114"/>
      <c r="B41" s="114"/>
      <c r="C41" s="114"/>
      <c r="D41" s="114"/>
    </row>
    <row r="42" spans="1:4">
      <c r="A42" s="295" t="s">
        <v>116</v>
      </c>
      <c r="B42" s="295"/>
      <c r="C42" s="295"/>
      <c r="D42" s="295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f>'12h dia-RG11'!C44</f>
        <v>8.3299999999999999E-2</v>
      </c>
      <c r="D44" s="91">
        <f>TRUNC(ROUND($D$38*C44,2),2)</f>
        <v>230.48</v>
      </c>
    </row>
    <row r="45" spans="1:4">
      <c r="A45" s="111" t="s">
        <v>3</v>
      </c>
      <c r="B45" s="130" t="s">
        <v>31</v>
      </c>
      <c r="C45" s="175">
        <v>0.1111</v>
      </c>
      <c r="D45" s="91">
        <f>TRUNC(ROUND($D$38*C45,2),2)</f>
        <v>307.39999999999998</v>
      </c>
    </row>
    <row r="46" spans="1:4">
      <c r="A46" s="232" t="s">
        <v>0</v>
      </c>
      <c r="B46" s="232"/>
      <c r="C46" s="131">
        <f>SUM(C44:C45)</f>
        <v>0.19440000000000002</v>
      </c>
      <c r="D46" s="132">
        <f>TRUNC(ROUND(SUM(D44:D45),2),2)</f>
        <v>537.88</v>
      </c>
    </row>
    <row r="47" spans="1:4">
      <c r="A47" s="105"/>
      <c r="B47" s="105"/>
      <c r="C47" s="105"/>
      <c r="D47" s="105"/>
    </row>
    <row r="48" spans="1:4" ht="27" customHeight="1">
      <c r="A48" s="308" t="s">
        <v>121</v>
      </c>
      <c r="B48" s="308"/>
      <c r="C48" s="308"/>
      <c r="D48" s="308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129">
        <f>'12h dia-RG11'!C50</f>
        <v>0.2</v>
      </c>
      <c r="D50" s="134">
        <f t="shared" ref="D50:D57" si="0">TRUNC(ROUND(($D$38+$D$46)*C50,2),2)</f>
        <v>660.95</v>
      </c>
    </row>
    <row r="51" spans="1:4">
      <c r="A51" s="106" t="s">
        <v>3</v>
      </c>
      <c r="B51" s="123" t="s">
        <v>35</v>
      </c>
      <c r="C51" s="129">
        <f>'12h dia-RG11'!C51</f>
        <v>2.5000000000000001E-2</v>
      </c>
      <c r="D51" s="134">
        <f t="shared" si="0"/>
        <v>82.62</v>
      </c>
    </row>
    <row r="52" spans="1:4">
      <c r="A52" s="106" t="s">
        <v>4</v>
      </c>
      <c r="B52" s="120" t="s">
        <v>80</v>
      </c>
      <c r="C52" s="129">
        <f>'12h dia-RG11'!C52</f>
        <v>1.6500000000000001E-2</v>
      </c>
      <c r="D52" s="134">
        <f t="shared" si="0"/>
        <v>54.53</v>
      </c>
    </row>
    <row r="53" spans="1:4">
      <c r="A53" s="106" t="s">
        <v>5</v>
      </c>
      <c r="B53" s="123" t="s">
        <v>36</v>
      </c>
      <c r="C53" s="129">
        <f>'12h dia-RG11'!C53</f>
        <v>1.4999999999999999E-2</v>
      </c>
      <c r="D53" s="134">
        <f t="shared" si="0"/>
        <v>49.57</v>
      </c>
    </row>
    <row r="54" spans="1:4">
      <c r="A54" s="106" t="s">
        <v>6</v>
      </c>
      <c r="B54" s="123" t="s">
        <v>37</v>
      </c>
      <c r="C54" s="129">
        <f>'12h dia-RG11'!C54</f>
        <v>0.01</v>
      </c>
      <c r="D54" s="134">
        <f t="shared" si="0"/>
        <v>33.049999999999997</v>
      </c>
    </row>
    <row r="55" spans="1:4">
      <c r="A55" s="106" t="s">
        <v>24</v>
      </c>
      <c r="B55" s="123" t="s">
        <v>38</v>
      </c>
      <c r="C55" s="129">
        <f>'12h dia-RG11'!C55</f>
        <v>6.0000000000000001E-3</v>
      </c>
      <c r="D55" s="134">
        <f t="shared" si="0"/>
        <v>19.829999999999998</v>
      </c>
    </row>
    <row r="56" spans="1:4">
      <c r="A56" s="106" t="s">
        <v>25</v>
      </c>
      <c r="B56" s="123" t="s">
        <v>39</v>
      </c>
      <c r="C56" s="129">
        <f>'12h dia-RG11'!C56</f>
        <v>2E-3</v>
      </c>
      <c r="D56" s="134">
        <f t="shared" si="0"/>
        <v>6.61</v>
      </c>
    </row>
    <row r="57" spans="1:4">
      <c r="A57" s="106" t="s">
        <v>40</v>
      </c>
      <c r="B57" s="123" t="s">
        <v>41</v>
      </c>
      <c r="C57" s="129">
        <f>'12h dia-RG11'!C57</f>
        <v>0.08</v>
      </c>
      <c r="D57" s="134">
        <f t="shared" si="0"/>
        <v>264.38</v>
      </c>
    </row>
    <row r="58" spans="1:4">
      <c r="A58" s="291" t="s">
        <v>42</v>
      </c>
      <c r="B58" s="292"/>
      <c r="C58" s="86">
        <f>SUM(C50:C57)</f>
        <v>0.35450000000000004</v>
      </c>
      <c r="D58" s="135">
        <f>TRUNC(ROUND(SUM(D50:D57),2),2)</f>
        <v>1171.54</v>
      </c>
    </row>
    <row r="59" spans="1:4">
      <c r="A59" s="136"/>
      <c r="B59" s="136"/>
      <c r="C59" s="137"/>
      <c r="D59" s="138"/>
    </row>
    <row r="60" spans="1:4">
      <c r="A60" s="295" t="s">
        <v>122</v>
      </c>
      <c r="B60" s="295"/>
      <c r="C60" s="295"/>
      <c r="D60" s="295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4.9000000000000004</v>
      </c>
      <c r="D62" s="93">
        <f>(C62*2*15)-(6%*D31)</f>
        <v>31.859400000000008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6" t="s">
        <v>45</v>
      </c>
      <c r="B68" s="300"/>
      <c r="C68" s="297"/>
      <c r="D68" s="135">
        <f>TRUNC(ROUND(SUM(D62:D67),2),2)</f>
        <v>763.11</v>
      </c>
    </row>
    <row r="69" spans="1:4">
      <c r="A69" s="105"/>
      <c r="B69" s="105"/>
      <c r="C69" s="105"/>
      <c r="D69" s="105"/>
    </row>
    <row r="70" spans="1:4">
      <c r="A70" s="308" t="s">
        <v>46</v>
      </c>
      <c r="B70" s="308"/>
      <c r="C70" s="308"/>
      <c r="D70" s="308"/>
    </row>
    <row r="71" spans="1:4">
      <c r="A71" s="119">
        <v>2</v>
      </c>
      <c r="B71" s="296" t="s">
        <v>47</v>
      </c>
      <c r="C71" s="297"/>
      <c r="D71" s="119" t="s">
        <v>17</v>
      </c>
    </row>
    <row r="72" spans="1:4">
      <c r="A72" s="106" t="s">
        <v>28</v>
      </c>
      <c r="B72" s="298" t="str">
        <f>B43</f>
        <v>13º (décimo terceiro) Salário, Férias e Adicional de Férias</v>
      </c>
      <c r="C72" s="299"/>
      <c r="D72" s="93">
        <f>D46</f>
        <v>537.88</v>
      </c>
    </row>
    <row r="73" spans="1:4">
      <c r="A73" s="106" t="s">
        <v>32</v>
      </c>
      <c r="B73" s="298" t="str">
        <f>B49</f>
        <v>GPS, FGTS e outras contribuições</v>
      </c>
      <c r="C73" s="299"/>
      <c r="D73" s="93">
        <f>D58</f>
        <v>1171.54</v>
      </c>
    </row>
    <row r="74" spans="1:4">
      <c r="A74" s="106" t="s">
        <v>43</v>
      </c>
      <c r="B74" s="298" t="str">
        <f>B61</f>
        <v xml:space="preserve">Benefícios Mensais e Diários </v>
      </c>
      <c r="C74" s="299"/>
      <c r="D74" s="93">
        <f>D68</f>
        <v>763.11</v>
      </c>
    </row>
    <row r="75" spans="1:4">
      <c r="A75" s="296" t="s">
        <v>45</v>
      </c>
      <c r="B75" s="300"/>
      <c r="C75" s="297"/>
      <c r="D75" s="135">
        <f>TRUNC(ROUND(SUM(D72:D74),2),2)</f>
        <v>2472.5300000000002</v>
      </c>
    </row>
    <row r="76" spans="1:4">
      <c r="A76" s="105"/>
      <c r="B76" s="141"/>
      <c r="C76" s="141"/>
      <c r="D76" s="142"/>
    </row>
    <row r="77" spans="1:4">
      <c r="A77" s="301" t="s">
        <v>68</v>
      </c>
      <c r="B77" s="301"/>
      <c r="C77" s="301"/>
      <c r="D77" s="301"/>
    </row>
    <row r="78" spans="1:4">
      <c r="A78" s="133">
        <v>3</v>
      </c>
      <c r="B78" s="133" t="s">
        <v>48</v>
      </c>
      <c r="C78" s="133" t="s">
        <v>29</v>
      </c>
      <c r="D78" s="115" t="s">
        <v>30</v>
      </c>
    </row>
    <row r="79" spans="1:4">
      <c r="A79" s="106" t="s">
        <v>2</v>
      </c>
      <c r="B79" s="143" t="s">
        <v>49</v>
      </c>
      <c r="C79" s="129">
        <f>'12h dia-RG11'!C79</f>
        <v>4.1999999999999997E-3</v>
      </c>
      <c r="D79" s="19">
        <f>$D$38*C79</f>
        <v>11.620811999999999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0.92966495999999998</v>
      </c>
    </row>
    <row r="81" spans="1:5">
      <c r="A81" s="106" t="s">
        <v>4</v>
      </c>
      <c r="B81" s="145" t="s">
        <v>51</v>
      </c>
      <c r="C81" s="129">
        <v>3.4799999999999998E-2</v>
      </c>
      <c r="D81" s="19">
        <f t="shared" si="1"/>
        <v>96.286727999999997</v>
      </c>
    </row>
    <row r="82" spans="1:5">
      <c r="A82" s="106" t="s">
        <v>5</v>
      </c>
      <c r="B82" s="123" t="s">
        <v>52</v>
      </c>
      <c r="C82" s="129">
        <v>1.9400000000000001E-2</v>
      </c>
      <c r="D82" s="19">
        <f t="shared" si="1"/>
        <v>53.677084000000001</v>
      </c>
    </row>
    <row r="83" spans="1:5" ht="30">
      <c r="A83" s="106" t="s">
        <v>6</v>
      </c>
      <c r="B83" s="140" t="s">
        <v>101</v>
      </c>
      <c r="C83" s="129">
        <f>C82*C58</f>
        <v>6.8773000000000011E-3</v>
      </c>
      <c r="D83" s="19">
        <f t="shared" si="1"/>
        <v>19.028526278000005</v>
      </c>
    </row>
    <row r="84" spans="1:5">
      <c r="A84" s="106" t="s">
        <v>24</v>
      </c>
      <c r="B84" s="146" t="s">
        <v>73</v>
      </c>
      <c r="C84" s="129">
        <v>8.0000000000000002E-3</v>
      </c>
      <c r="D84" s="19">
        <f t="shared" si="1"/>
        <v>22.134880000000003</v>
      </c>
    </row>
    <row r="85" spans="1:5">
      <c r="A85" s="291" t="s">
        <v>42</v>
      </c>
      <c r="B85" s="292"/>
      <c r="C85" s="86">
        <f>SUM(C79:C84)</f>
        <v>7.3613299999999993E-2</v>
      </c>
      <c r="D85" s="162">
        <f>TRUNC(ROUND(SUM(D79:D84),2),2)</f>
        <v>203.68</v>
      </c>
    </row>
    <row r="87" spans="1:5">
      <c r="A87" s="295" t="s">
        <v>123</v>
      </c>
      <c r="B87" s="295"/>
      <c r="C87" s="295"/>
      <c r="D87" s="295"/>
    </row>
    <row r="88" spans="1:5">
      <c r="A88" s="136"/>
      <c r="B88" s="136"/>
      <c r="C88" s="136"/>
      <c r="D88" s="136"/>
    </row>
    <row r="89" spans="1:5">
      <c r="A89" s="295" t="s">
        <v>53</v>
      </c>
      <c r="B89" s="295"/>
      <c r="C89" s="295"/>
      <c r="D89" s="295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9.2999999999999992E-3</v>
      </c>
      <c r="D91" s="19">
        <f>$D$38*C91</f>
        <v>25.731797999999998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7.7472080000000005</v>
      </c>
    </row>
    <row r="93" spans="1:5">
      <c r="A93" s="106" t="s">
        <v>4</v>
      </c>
      <c r="B93" s="148" t="s">
        <v>96</v>
      </c>
      <c r="C93" s="129">
        <f>'12h dia-RG11'!C93</f>
        <v>2.0000000000000001E-4</v>
      </c>
      <c r="D93" s="19">
        <f t="shared" ref="D93:D96" si="2">$D$38*C93</f>
        <v>0.55337200000000009</v>
      </c>
    </row>
    <row r="94" spans="1:5">
      <c r="A94" s="106" t="s">
        <v>5</v>
      </c>
      <c r="B94" s="149" t="s">
        <v>100</v>
      </c>
      <c r="C94" s="129">
        <v>3.3E-3</v>
      </c>
      <c r="D94" s="19">
        <f t="shared" si="2"/>
        <v>9.1306380000000011</v>
      </c>
    </row>
    <row r="95" spans="1:5">
      <c r="A95" s="106" t="s">
        <v>6</v>
      </c>
      <c r="B95" s="98" t="s">
        <v>97</v>
      </c>
      <c r="C95" s="129">
        <v>6.9999999999999999E-4</v>
      </c>
      <c r="D95" s="19">
        <f t="shared" si="2"/>
        <v>1.9368020000000001</v>
      </c>
    </row>
    <row r="96" spans="1:5">
      <c r="A96" s="106" t="s">
        <v>24</v>
      </c>
      <c r="B96" s="146" t="s">
        <v>220</v>
      </c>
      <c r="C96" s="129">
        <v>1.38E-2</v>
      </c>
      <c r="D96" s="19">
        <f t="shared" si="2"/>
        <v>38.182668</v>
      </c>
    </row>
    <row r="97" spans="1:5">
      <c r="A97" s="291" t="s">
        <v>0</v>
      </c>
      <c r="B97" s="292"/>
      <c r="C97" s="86">
        <f>SUM(C91:C96)</f>
        <v>3.0099999999999998E-2</v>
      </c>
      <c r="D97" s="135">
        <f>TRUNC(ROUND(SUM(D91:D96),2),2)</f>
        <v>83.28</v>
      </c>
    </row>
    <row r="99" spans="1:5">
      <c r="A99" s="295" t="s">
        <v>74</v>
      </c>
      <c r="B99" s="295"/>
      <c r="C99" s="295"/>
      <c r="D99" s="295"/>
    </row>
    <row r="100" spans="1:5">
      <c r="A100" s="119" t="s">
        <v>55</v>
      </c>
      <c r="B100" s="296" t="s">
        <v>75</v>
      </c>
      <c r="C100" s="297"/>
      <c r="D100" s="119" t="s">
        <v>17</v>
      </c>
    </row>
    <row r="101" spans="1:5">
      <c r="A101" s="106" t="s">
        <v>2</v>
      </c>
      <c r="B101" s="298" t="s">
        <v>98</v>
      </c>
      <c r="C101" s="299"/>
      <c r="D101" s="150">
        <f>TRUNC(ROUND((((D38+D75+D85)/220)*15),2),2)*0</f>
        <v>0</v>
      </c>
    </row>
    <row r="102" spans="1:5">
      <c r="A102" s="296" t="s">
        <v>45</v>
      </c>
      <c r="B102" s="300"/>
      <c r="C102" s="297"/>
      <c r="D102" s="135">
        <f>TRUNC(ROUND(SUM(D101),2),2)</f>
        <v>0</v>
      </c>
    </row>
    <row r="103" spans="1:5">
      <c r="A103" s="136"/>
      <c r="B103" s="136"/>
      <c r="C103" s="151"/>
      <c r="D103" s="152"/>
    </row>
    <row r="104" spans="1:5">
      <c r="A104" s="301" t="s">
        <v>56</v>
      </c>
      <c r="B104" s="301"/>
      <c r="C104" s="301"/>
      <c r="D104" s="301"/>
    </row>
    <row r="105" spans="1:5">
      <c r="A105" s="133">
        <v>4</v>
      </c>
      <c r="B105" s="291" t="s">
        <v>76</v>
      </c>
      <c r="C105" s="292"/>
      <c r="D105" s="133" t="s">
        <v>57</v>
      </c>
    </row>
    <row r="106" spans="1:5">
      <c r="A106" s="106" t="s">
        <v>54</v>
      </c>
      <c r="B106" s="293" t="s">
        <v>124</v>
      </c>
      <c r="C106" s="294"/>
      <c r="D106" s="92">
        <f>D97</f>
        <v>83.28</v>
      </c>
    </row>
    <row r="107" spans="1:5">
      <c r="A107" s="106" t="s">
        <v>55</v>
      </c>
      <c r="B107" s="293" t="s">
        <v>125</v>
      </c>
      <c r="C107" s="294"/>
      <c r="D107" s="150">
        <f>D102</f>
        <v>0</v>
      </c>
      <c r="E107" s="84"/>
    </row>
    <row r="108" spans="1:5">
      <c r="A108" s="291" t="s">
        <v>0</v>
      </c>
      <c r="B108" s="230"/>
      <c r="C108" s="292"/>
      <c r="D108" s="135">
        <f>TRUNC(ROUND(SUM(D106:D107),2),2)</f>
        <v>83.28</v>
      </c>
      <c r="E108" s="126"/>
    </row>
    <row r="109" spans="1:5">
      <c r="A109" s="114"/>
      <c r="B109" s="110"/>
      <c r="C109" s="137"/>
      <c r="D109" s="153"/>
    </row>
    <row r="110" spans="1:5">
      <c r="A110" s="295" t="s">
        <v>126</v>
      </c>
      <c r="B110" s="295"/>
      <c r="C110" s="295"/>
      <c r="D110" s="295"/>
    </row>
    <row r="111" spans="1:5">
      <c r="A111" s="119">
        <v>5</v>
      </c>
      <c r="B111" s="302" t="s">
        <v>58</v>
      </c>
      <c r="C111" s="303"/>
      <c r="D111" s="119" t="s">
        <v>17</v>
      </c>
    </row>
    <row r="112" spans="1:5">
      <c r="A112" s="106" t="s">
        <v>2</v>
      </c>
      <c r="B112" s="298" t="s">
        <v>59</v>
      </c>
      <c r="C112" s="299"/>
      <c r="D112" s="154">
        <f>UNIFORME!E18</f>
        <v>7.083333333333333</v>
      </c>
    </row>
    <row r="113" spans="1:4">
      <c r="A113" s="106" t="s">
        <v>3</v>
      </c>
      <c r="B113" s="298" t="s">
        <v>77</v>
      </c>
      <c r="C113" s="299"/>
      <c r="D113" s="154">
        <v>0</v>
      </c>
    </row>
    <row r="114" spans="1:4">
      <c r="A114" s="106" t="s">
        <v>4</v>
      </c>
      <c r="B114" s="298" t="s">
        <v>78</v>
      </c>
      <c r="C114" s="299"/>
      <c r="D114" s="154">
        <f>EQUIPAMENTO!E17</f>
        <v>13.810704607046072</v>
      </c>
    </row>
    <row r="115" spans="1:4">
      <c r="A115" s="106" t="s">
        <v>5</v>
      </c>
      <c r="B115" s="304" t="s">
        <v>26</v>
      </c>
      <c r="C115" s="305"/>
      <c r="D115" s="154">
        <v>0</v>
      </c>
    </row>
    <row r="116" spans="1:4">
      <c r="A116" s="296" t="s">
        <v>45</v>
      </c>
      <c r="B116" s="300"/>
      <c r="C116" s="297"/>
      <c r="D116" s="135">
        <f>TRUNC(ROUND(SUM(D112:D115),2),2)</f>
        <v>20.89</v>
      </c>
    </row>
    <row r="117" spans="1:4">
      <c r="A117" s="114"/>
      <c r="B117" s="110"/>
      <c r="C117" s="137"/>
      <c r="D117" s="153"/>
    </row>
    <row r="118" spans="1:4">
      <c r="A118" s="295" t="s">
        <v>127</v>
      </c>
      <c r="B118" s="295"/>
      <c r="C118" s="295"/>
      <c r="D118" s="295"/>
    </row>
    <row r="119" spans="1:4">
      <c r="A119" s="119">
        <v>6</v>
      </c>
      <c r="B119" s="155" t="s">
        <v>60</v>
      </c>
      <c r="C119" s="119" t="s">
        <v>29</v>
      </c>
      <c r="D119" s="119" t="s">
        <v>57</v>
      </c>
    </row>
    <row r="120" spans="1:4">
      <c r="A120" s="106" t="s">
        <v>2</v>
      </c>
      <c r="B120" s="156" t="s">
        <v>61</v>
      </c>
      <c r="C120" s="129">
        <v>0.01</v>
      </c>
      <c r="D120" s="157">
        <f>TRUNC(ROUND($D$135*C120,2),2)</f>
        <v>55.47</v>
      </c>
    </row>
    <row r="121" spans="1:4">
      <c r="A121" s="106" t="s">
        <v>3</v>
      </c>
      <c r="B121" s="120" t="s">
        <v>62</v>
      </c>
      <c r="C121" s="129">
        <v>1.0136493991139051E-2</v>
      </c>
      <c r="D121" s="157">
        <f>TRUNC(ROUND(($D$135+D120)*C121,2),2)</f>
        <v>56.79</v>
      </c>
    </row>
    <row r="122" spans="1:4">
      <c r="A122" s="106" t="s">
        <v>4</v>
      </c>
      <c r="B122" s="120" t="s">
        <v>63</v>
      </c>
      <c r="C122" s="90">
        <f>SUM(C123:C125)</f>
        <v>8.6499999999999994E-2</v>
      </c>
      <c r="D122" s="158"/>
    </row>
    <row r="123" spans="1:4">
      <c r="A123" s="106" t="s">
        <v>131</v>
      </c>
      <c r="B123" s="100" t="s">
        <v>128</v>
      </c>
      <c r="C123" s="129">
        <f>'12h dia-RG11'!C123</f>
        <v>6.4999999999999997E-3</v>
      </c>
      <c r="D123" s="93">
        <f>TRUNC(ROUND(($D$135+$D$120+$D$121)/(100%-$C$122)*C123,2),2)</f>
        <v>40.270000000000003</v>
      </c>
    </row>
    <row r="124" spans="1:4">
      <c r="A124" s="106" t="s">
        <v>132</v>
      </c>
      <c r="B124" s="100" t="s">
        <v>129</v>
      </c>
      <c r="C124" s="129">
        <f>'12h dia-RG11'!C124</f>
        <v>0.03</v>
      </c>
      <c r="D124" s="93">
        <f>TRUNC(ROUND(($D$135+$D$120+$D$121)/(100%-$C$122)*C124,2),2)</f>
        <v>185.86</v>
      </c>
    </row>
    <row r="125" spans="1:4">
      <c r="A125" s="106" t="s">
        <v>133</v>
      </c>
      <c r="B125" s="100" t="s">
        <v>130</v>
      </c>
      <c r="C125" s="129">
        <f>'12h dia-RG11'!C125</f>
        <v>0.05</v>
      </c>
      <c r="D125" s="93">
        <f>TRUNC(ROUND(($D$135+$D$120+$D$121)/(100%-$C$122)*C125,2),2)</f>
        <v>309.77</v>
      </c>
    </row>
    <row r="126" spans="1:4">
      <c r="A126" s="229" t="s">
        <v>0</v>
      </c>
      <c r="B126" s="230"/>
      <c r="C126" s="312"/>
      <c r="D126" s="135">
        <f>TRUNC(ROUND(SUM(D120:D125),2),2)</f>
        <v>648.16</v>
      </c>
    </row>
    <row r="128" spans="1:4">
      <c r="A128" s="295" t="s">
        <v>64</v>
      </c>
      <c r="B128" s="295"/>
      <c r="C128" s="295"/>
      <c r="D128" s="295"/>
    </row>
    <row r="129" spans="1:4">
      <c r="A129" s="120"/>
      <c r="B129" s="306" t="s">
        <v>65</v>
      </c>
      <c r="C129" s="306"/>
      <c r="D129" s="119" t="s">
        <v>57</v>
      </c>
    </row>
    <row r="130" spans="1:4">
      <c r="A130" s="159" t="s">
        <v>2</v>
      </c>
      <c r="B130" s="307" t="s">
        <v>66</v>
      </c>
      <c r="C130" s="307"/>
      <c r="D130" s="150">
        <f>$D$38</f>
        <v>2766.86</v>
      </c>
    </row>
    <row r="131" spans="1:4">
      <c r="A131" s="159" t="s">
        <v>3</v>
      </c>
      <c r="B131" s="307" t="s">
        <v>67</v>
      </c>
      <c r="C131" s="307"/>
      <c r="D131" s="150">
        <f>$D$75</f>
        <v>2472.5300000000002</v>
      </c>
    </row>
    <row r="132" spans="1:4">
      <c r="A132" s="159" t="s">
        <v>4</v>
      </c>
      <c r="B132" s="307" t="s">
        <v>68</v>
      </c>
      <c r="C132" s="307"/>
      <c r="D132" s="150">
        <f>$D$85</f>
        <v>203.68</v>
      </c>
    </row>
    <row r="133" spans="1:4">
      <c r="A133" s="159" t="s">
        <v>5</v>
      </c>
      <c r="B133" s="307" t="s">
        <v>69</v>
      </c>
      <c r="C133" s="307"/>
      <c r="D133" s="150">
        <f>$D$108</f>
        <v>83.28</v>
      </c>
    </row>
    <row r="134" spans="1:4">
      <c r="A134" s="159" t="s">
        <v>70</v>
      </c>
      <c r="B134" s="298" t="s">
        <v>71</v>
      </c>
      <c r="C134" s="299"/>
      <c r="D134" s="150">
        <f>$D$116</f>
        <v>20.89</v>
      </c>
    </row>
    <row r="135" spans="1:4">
      <c r="A135" s="296" t="s">
        <v>72</v>
      </c>
      <c r="B135" s="300"/>
      <c r="C135" s="297"/>
      <c r="D135" s="163">
        <f>TRUNC(ROUND(SUM(D130:D134),2),2)</f>
        <v>5547.24</v>
      </c>
    </row>
    <row r="136" spans="1:4">
      <c r="A136" s="106" t="s">
        <v>24</v>
      </c>
      <c r="B136" s="298" t="s">
        <v>99</v>
      </c>
      <c r="C136" s="299"/>
      <c r="D136" s="150">
        <f>$D$126</f>
        <v>648.16</v>
      </c>
    </row>
    <row r="137" spans="1:4">
      <c r="A137" s="296" t="s">
        <v>134</v>
      </c>
      <c r="B137" s="300"/>
      <c r="C137" s="297"/>
      <c r="D137" s="164">
        <f>TRUNC(ROUND(D135+D136,2),2)</f>
        <v>6195.4</v>
      </c>
    </row>
    <row r="138" spans="1:4">
      <c r="A138" s="296" t="s">
        <v>157</v>
      </c>
      <c r="B138" s="300"/>
      <c r="C138" s="297"/>
      <c r="D138" s="164">
        <f>D137*2</f>
        <v>12390.8</v>
      </c>
    </row>
    <row r="139" spans="1:4">
      <c r="A139" s="110"/>
      <c r="B139" s="110"/>
      <c r="C139" s="110"/>
      <c r="D139" s="110"/>
    </row>
  </sheetData>
  <mergeCells count="59">
    <mergeCell ref="B134:C134"/>
    <mergeCell ref="A135:C135"/>
    <mergeCell ref="B136:C136"/>
    <mergeCell ref="A137:C137"/>
    <mergeCell ref="A138:C138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14:C14"/>
    <mergeCell ref="A1:D1"/>
    <mergeCell ref="A2:C2"/>
    <mergeCell ref="C4:D4"/>
    <mergeCell ref="C5:D5"/>
    <mergeCell ref="A8:C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1" fitToHeight="4" orientation="portrait" r:id="rId1"/>
  <rowBreaks count="2" manualBreakCount="2">
    <brk id="41" max="4" man="1"/>
    <brk id="87" max="4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BDD14-BE71-44B6-B9C6-197B6CD40EE7}">
  <sheetPr>
    <tabColor theme="1" tint="0.499984740745262"/>
  </sheetPr>
  <dimension ref="A1:F139"/>
  <sheetViews>
    <sheetView showGridLines="0" tabSelected="1" topLeftCell="A116" zoomScale="115" zoomScaleNormal="115" zoomScaleSheetLayoutView="70" workbookViewId="0">
      <selection activeCell="H18" sqref="H18:H20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22.5703125" style="98" customWidth="1"/>
    <col min="4" max="4" width="15.5703125" style="98" bestFit="1" customWidth="1"/>
    <col min="5" max="5" width="9.140625" style="98"/>
    <col min="6" max="6" width="21.140625" style="98" customWidth="1"/>
    <col min="7" max="16384" width="9.140625" style="98"/>
  </cols>
  <sheetData>
    <row r="1" spans="1:4">
      <c r="A1" s="308"/>
      <c r="B1" s="308"/>
      <c r="C1" s="308"/>
      <c r="D1" s="308"/>
    </row>
    <row r="2" spans="1:4">
      <c r="A2" s="308" t="s">
        <v>102</v>
      </c>
      <c r="B2" s="308"/>
      <c r="C2" s="308"/>
      <c r="D2" s="99"/>
    </row>
    <row r="4" spans="1:4">
      <c r="A4" s="100" t="s">
        <v>103</v>
      </c>
      <c r="B4" s="100"/>
      <c r="C4" s="309"/>
      <c r="D4" s="309"/>
    </row>
    <row r="5" spans="1:4">
      <c r="A5" s="100" t="s">
        <v>104</v>
      </c>
      <c r="B5" s="102" t="s">
        <v>208</v>
      </c>
      <c r="C5" s="310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1" t="s">
        <v>1</v>
      </c>
      <c r="B8" s="301"/>
      <c r="C8" s="301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>
      <c r="A10" s="106" t="s">
        <v>3</v>
      </c>
      <c r="B10" s="107" t="s">
        <v>106</v>
      </c>
      <c r="C10" s="111" t="s">
        <v>144</v>
      </c>
      <c r="D10" s="101"/>
    </row>
    <row r="11" spans="1:4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v>12</v>
      </c>
      <c r="D12" s="101"/>
    </row>
    <row r="13" spans="1:4">
      <c r="A13" s="97"/>
      <c r="B13" s="104"/>
      <c r="C13" s="97"/>
    </row>
    <row r="14" spans="1:4">
      <c r="A14" s="301" t="s">
        <v>7</v>
      </c>
      <c r="B14" s="301"/>
      <c r="C14" s="301"/>
      <c r="D14" s="110"/>
    </row>
    <row r="15" spans="1:4" ht="45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">
        <v>136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308" t="s">
        <v>110</v>
      </c>
      <c r="B18" s="308"/>
      <c r="C18" s="308"/>
      <c r="D18" s="99"/>
    </row>
    <row r="19" spans="1:4">
      <c r="A19" s="97"/>
      <c r="B19" s="97"/>
      <c r="C19" s="97"/>
      <c r="D19" s="97"/>
    </row>
    <row r="20" spans="1:4">
      <c r="A20" s="295" t="s">
        <v>111</v>
      </c>
      <c r="B20" s="295"/>
      <c r="C20" s="295"/>
      <c r="D20" s="110"/>
    </row>
    <row r="21" spans="1:4">
      <c r="A21" s="311" t="s">
        <v>10</v>
      </c>
      <c r="B21" s="311"/>
      <c r="C21" s="311"/>
      <c r="D21" s="110"/>
    </row>
    <row r="22" spans="1:4">
      <c r="A22" s="229" t="s">
        <v>11</v>
      </c>
      <c r="B22" s="230"/>
      <c r="C22" s="312"/>
      <c r="D22" s="110"/>
    </row>
    <row r="23" spans="1:4" ht="30">
      <c r="A23" s="111">
        <v>1</v>
      </c>
      <c r="B23" s="100" t="s">
        <v>135</v>
      </c>
      <c r="C23" s="111" t="s">
        <v>145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5" t="s">
        <v>120</v>
      </c>
      <c r="B29" s="295"/>
      <c r="C29" s="295"/>
      <c r="D29" s="295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22</v>
      </c>
      <c r="C34" s="123"/>
      <c r="D34" s="96">
        <f>((D31+D32)*58.33%*20%)*0</f>
        <v>0</v>
      </c>
    </row>
    <row r="35" spans="1:4">
      <c r="A35" s="106" t="s">
        <v>6</v>
      </c>
      <c r="B35" s="120" t="s">
        <v>23</v>
      </c>
      <c r="C35" s="123"/>
      <c r="D35" s="96">
        <f>((D31+D32)*8.33%*1.2)*0</f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20" t="s">
        <v>26</v>
      </c>
      <c r="C37" s="123"/>
      <c r="D37" s="96">
        <v>0</v>
      </c>
    </row>
    <row r="38" spans="1:4">
      <c r="A38" s="313" t="s">
        <v>27</v>
      </c>
      <c r="B38" s="300"/>
      <c r="C38" s="314"/>
      <c r="D38" s="125">
        <f>TRUNC(ROUND(SUM(D31:D37),2),2)</f>
        <v>2494.71</v>
      </c>
    </row>
    <row r="39" spans="1:4" s="113" customFormat="1" ht="13.5">
      <c r="A39" s="112"/>
      <c r="B39" s="112"/>
      <c r="C39" s="112"/>
      <c r="D39" s="112"/>
    </row>
    <row r="40" spans="1:4">
      <c r="A40" s="308" t="s">
        <v>143</v>
      </c>
      <c r="B40" s="308"/>
      <c r="C40" s="308"/>
      <c r="D40" s="308"/>
    </row>
    <row r="41" spans="1:4">
      <c r="A41" s="114"/>
      <c r="B41" s="114"/>
      <c r="C41" s="114"/>
      <c r="D41" s="114"/>
    </row>
    <row r="42" spans="1:4">
      <c r="A42" s="295" t="s">
        <v>116</v>
      </c>
      <c r="B42" s="295"/>
      <c r="C42" s="295"/>
      <c r="D42" s="295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v>8.3299999999999999E-2</v>
      </c>
      <c r="D44" s="91">
        <f>TRUNC(ROUND($D$38*C44,2),2)</f>
        <v>207.81</v>
      </c>
    </row>
    <row r="45" spans="1:4">
      <c r="A45" s="111" t="s">
        <v>3</v>
      </c>
      <c r="B45" s="130" t="s">
        <v>31</v>
      </c>
      <c r="C45" s="175">
        <v>0.1111</v>
      </c>
      <c r="D45" s="91">
        <f>TRUNC(ROUND($D$38*C45,2),2)</f>
        <v>277.16000000000003</v>
      </c>
    </row>
    <row r="46" spans="1:4">
      <c r="A46" s="232" t="s">
        <v>0</v>
      </c>
      <c r="B46" s="232"/>
      <c r="C46" s="131">
        <f>SUM(C44:C45)</f>
        <v>0.19440000000000002</v>
      </c>
      <c r="D46" s="132">
        <f>TRUNC(ROUND(SUM(D44:D45),2),2)</f>
        <v>484.97</v>
      </c>
    </row>
    <row r="47" spans="1:4" ht="16.5" customHeight="1">
      <c r="A47" s="105"/>
      <c r="B47" s="105"/>
      <c r="C47" s="105"/>
      <c r="D47" s="105"/>
    </row>
    <row r="48" spans="1:4" ht="23.25" customHeight="1">
      <c r="A48" s="308" t="s">
        <v>121</v>
      </c>
      <c r="B48" s="308"/>
      <c r="C48" s="308"/>
      <c r="D48" s="308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88">
        <v>0.2</v>
      </c>
      <c r="D50" s="134">
        <f>TRUNC(ROUND(($D$38+$D$46)*C50,2),2)</f>
        <v>595.94000000000005</v>
      </c>
    </row>
    <row r="51" spans="1:4">
      <c r="A51" s="106" t="s">
        <v>3</v>
      </c>
      <c r="B51" s="123" t="s">
        <v>35</v>
      </c>
      <c r="C51" s="88">
        <v>2.5000000000000001E-2</v>
      </c>
      <c r="D51" s="134">
        <f>TRUNC(ROUND(($D$38+$D$46)*C51,2),2)</f>
        <v>74.489999999999995</v>
      </c>
    </row>
    <row r="52" spans="1:4">
      <c r="A52" s="106" t="s">
        <v>4</v>
      </c>
      <c r="B52" s="120" t="s">
        <v>80</v>
      </c>
      <c r="C52" s="88">
        <v>1.6500000000000001E-2</v>
      </c>
      <c r="D52" s="134">
        <f t="shared" ref="D52:D57" si="0">TRUNC(ROUND(($D$38+$D$46)*C52,2),2)</f>
        <v>49.16</v>
      </c>
    </row>
    <row r="53" spans="1:4">
      <c r="A53" s="106" t="s">
        <v>5</v>
      </c>
      <c r="B53" s="123" t="s">
        <v>36</v>
      </c>
      <c r="C53" s="88">
        <v>1.4999999999999999E-2</v>
      </c>
      <c r="D53" s="134">
        <f t="shared" si="0"/>
        <v>44.7</v>
      </c>
    </row>
    <row r="54" spans="1:4">
      <c r="A54" s="106" t="s">
        <v>6</v>
      </c>
      <c r="B54" s="123" t="s">
        <v>37</v>
      </c>
      <c r="C54" s="88">
        <v>0.01</v>
      </c>
      <c r="D54" s="134">
        <f t="shared" si="0"/>
        <v>29.8</v>
      </c>
    </row>
    <row r="55" spans="1:4">
      <c r="A55" s="106" t="s">
        <v>24</v>
      </c>
      <c r="B55" s="123" t="s">
        <v>38</v>
      </c>
      <c r="C55" s="88">
        <v>6.0000000000000001E-3</v>
      </c>
      <c r="D55" s="134">
        <f t="shared" si="0"/>
        <v>17.88</v>
      </c>
    </row>
    <row r="56" spans="1:4">
      <c r="A56" s="106" t="s">
        <v>25</v>
      </c>
      <c r="B56" s="123" t="s">
        <v>39</v>
      </c>
      <c r="C56" s="88">
        <v>2E-3</v>
      </c>
      <c r="D56" s="134">
        <f t="shared" si="0"/>
        <v>5.96</v>
      </c>
    </row>
    <row r="57" spans="1:4">
      <c r="A57" s="106" t="s">
        <v>40</v>
      </c>
      <c r="B57" s="123" t="s">
        <v>41</v>
      </c>
      <c r="C57" s="88">
        <v>0.08</v>
      </c>
      <c r="D57" s="134">
        <f t="shared" si="0"/>
        <v>238.37</v>
      </c>
    </row>
    <row r="58" spans="1:4">
      <c r="A58" s="291" t="s">
        <v>42</v>
      </c>
      <c r="B58" s="292"/>
      <c r="C58" s="86">
        <f>SUM(C50:C57)</f>
        <v>0.35450000000000004</v>
      </c>
      <c r="D58" s="135">
        <f>TRUNC(ROUND(SUM(D50:D57),2),2)</f>
        <v>1056.3</v>
      </c>
    </row>
    <row r="59" spans="1:4">
      <c r="A59" s="136"/>
      <c r="B59" s="136"/>
      <c r="C59" s="137"/>
      <c r="D59" s="138"/>
    </row>
    <row r="60" spans="1:4">
      <c r="A60" s="295" t="s">
        <v>122</v>
      </c>
      <c r="B60" s="295"/>
      <c r="C60" s="295"/>
      <c r="D60" s="295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224</v>
      </c>
      <c r="C62" s="92">
        <v>0</v>
      </c>
      <c r="D62" s="93">
        <f>(C62*2*15)-(6%*D31)*0</f>
        <v>0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6" t="s">
        <v>45</v>
      </c>
      <c r="B68" s="300"/>
      <c r="C68" s="297"/>
      <c r="D68" s="135">
        <f>TRUNC(ROUND(SUM(D62:D67),2),2)</f>
        <v>731.25</v>
      </c>
    </row>
    <row r="69" spans="1:4">
      <c r="A69" s="105"/>
      <c r="B69" s="105"/>
      <c r="C69" s="105"/>
      <c r="D69" s="105"/>
    </row>
    <row r="70" spans="1:4">
      <c r="A70" s="308" t="s">
        <v>46</v>
      </c>
      <c r="B70" s="308"/>
      <c r="C70" s="308"/>
      <c r="D70" s="308"/>
    </row>
    <row r="71" spans="1:4">
      <c r="A71" s="119">
        <v>2</v>
      </c>
      <c r="B71" s="296" t="s">
        <v>47</v>
      </c>
      <c r="C71" s="297"/>
      <c r="D71" s="119" t="s">
        <v>17</v>
      </c>
    </row>
    <row r="72" spans="1:4">
      <c r="A72" s="106" t="s">
        <v>28</v>
      </c>
      <c r="B72" s="298" t="str">
        <f>B43</f>
        <v>13º (décimo terceiro) Salário, Férias e Adicional de Férias</v>
      </c>
      <c r="C72" s="299"/>
      <c r="D72" s="93">
        <f>D46</f>
        <v>484.97</v>
      </c>
    </row>
    <row r="73" spans="1:4">
      <c r="A73" s="106" t="s">
        <v>32</v>
      </c>
      <c r="B73" s="298" t="str">
        <f>B49</f>
        <v>GPS, FGTS e outras contribuições</v>
      </c>
      <c r="C73" s="299"/>
      <c r="D73" s="93">
        <f>D58</f>
        <v>1056.3</v>
      </c>
    </row>
    <row r="74" spans="1:4">
      <c r="A74" s="106" t="s">
        <v>43</v>
      </c>
      <c r="B74" s="298" t="str">
        <f>B61</f>
        <v xml:space="preserve">Benefícios Mensais e Diários </v>
      </c>
      <c r="C74" s="299"/>
      <c r="D74" s="93">
        <f>D68</f>
        <v>731.25</v>
      </c>
    </row>
    <row r="75" spans="1:4">
      <c r="A75" s="296" t="s">
        <v>45</v>
      </c>
      <c r="B75" s="300"/>
      <c r="C75" s="297"/>
      <c r="D75" s="135">
        <f>TRUNC(ROUND(SUM(D72:D74),2),2)</f>
        <v>2272.52</v>
      </c>
    </row>
    <row r="76" spans="1:4">
      <c r="A76" s="105"/>
      <c r="B76" s="141"/>
      <c r="C76" s="141"/>
      <c r="D76" s="142"/>
    </row>
    <row r="77" spans="1:4">
      <c r="A77" s="301" t="s">
        <v>68</v>
      </c>
      <c r="B77" s="301"/>
      <c r="C77" s="301"/>
      <c r="D77" s="301"/>
    </row>
    <row r="78" spans="1:4">
      <c r="A78" s="133">
        <v>3</v>
      </c>
      <c r="B78" s="133" t="s">
        <v>48</v>
      </c>
      <c r="C78" s="133" t="s">
        <v>29</v>
      </c>
      <c r="D78" s="133" t="s">
        <v>30</v>
      </c>
    </row>
    <row r="79" spans="1:4">
      <c r="A79" s="106" t="s">
        <v>2</v>
      </c>
      <c r="B79" s="143" t="s">
        <v>49</v>
      </c>
      <c r="C79" s="85">
        <v>4.1999999999999997E-3</v>
      </c>
      <c r="D79" s="19">
        <f>$D$38*C79</f>
        <v>10.477781999999999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5" ht="30">
      <c r="A81" s="106" t="s">
        <v>4</v>
      </c>
      <c r="B81" s="145" t="s">
        <v>163</v>
      </c>
      <c r="C81" s="85">
        <v>3.4799999999999998E-2</v>
      </c>
      <c r="D81" s="19">
        <f t="shared" si="1"/>
        <v>86.815907999999993</v>
      </c>
    </row>
    <row r="82" spans="1:5">
      <c r="A82" s="106" t="s">
        <v>5</v>
      </c>
      <c r="B82" s="123" t="s">
        <v>52</v>
      </c>
      <c r="C82" s="85">
        <v>1.9400000000000001E-2</v>
      </c>
      <c r="D82" s="19">
        <f t="shared" si="1"/>
        <v>48.397373999999999</v>
      </c>
    </row>
    <row r="83" spans="1:5" ht="30">
      <c r="A83" s="106" t="s">
        <v>6</v>
      </c>
      <c r="B83" s="140" t="s">
        <v>101</v>
      </c>
      <c r="C83" s="85">
        <f>C82*C58</f>
        <v>6.8773000000000011E-3</v>
      </c>
      <c r="D83" s="19">
        <f t="shared" si="1"/>
        <v>17.156869083000004</v>
      </c>
    </row>
    <row r="84" spans="1:5">
      <c r="A84" s="106" t="s">
        <v>24</v>
      </c>
      <c r="B84" s="146" t="s">
        <v>73</v>
      </c>
      <c r="C84" s="85">
        <v>8.0000000000000002E-3</v>
      </c>
      <c r="D84" s="19">
        <f t="shared" si="1"/>
        <v>19.95768</v>
      </c>
    </row>
    <row r="85" spans="1:5">
      <c r="A85" s="291" t="s">
        <v>42</v>
      </c>
      <c r="B85" s="292"/>
      <c r="C85" s="86">
        <f>SUM(C79:C84)</f>
        <v>7.3613299999999993E-2</v>
      </c>
      <c r="D85" s="135">
        <f>TRUNC(ROUND(SUM(D79:D84),2),2)</f>
        <v>183.64</v>
      </c>
    </row>
    <row r="87" spans="1:5">
      <c r="A87" s="295" t="s">
        <v>123</v>
      </c>
      <c r="B87" s="295"/>
      <c r="C87" s="295"/>
      <c r="D87" s="295"/>
    </row>
    <row r="88" spans="1:5">
      <c r="A88" s="136"/>
      <c r="B88" s="136"/>
      <c r="C88" s="136"/>
      <c r="D88" s="136"/>
    </row>
    <row r="89" spans="1:5">
      <c r="A89" s="295" t="s">
        <v>53</v>
      </c>
      <c r="B89" s="295"/>
      <c r="C89" s="295"/>
      <c r="D89" s="295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9.2583000000000006E-3</v>
      </c>
      <c r="D91" s="19">
        <f>$D$38*C91</f>
        <v>23.096773593000002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6.985188</v>
      </c>
    </row>
    <row r="93" spans="1:5">
      <c r="A93" s="106" t="s">
        <v>4</v>
      </c>
      <c r="B93" s="148" t="s">
        <v>96</v>
      </c>
      <c r="C93" s="87">
        <v>2.0000000000000001E-4</v>
      </c>
      <c r="D93" s="19">
        <f t="shared" ref="D93:D96" si="2">$D$38*C93</f>
        <v>0.49894200000000005</v>
      </c>
    </row>
    <row r="94" spans="1:5">
      <c r="A94" s="106" t="s">
        <v>5</v>
      </c>
      <c r="B94" s="149" t="s">
        <v>100</v>
      </c>
      <c r="C94" s="87">
        <v>3.3E-3</v>
      </c>
      <c r="D94" s="19">
        <f t="shared" si="2"/>
        <v>8.2325429999999997</v>
      </c>
    </row>
    <row r="95" spans="1:5">
      <c r="A95" s="106" t="s">
        <v>6</v>
      </c>
      <c r="B95" s="98" t="s">
        <v>97</v>
      </c>
      <c r="C95" s="87">
        <v>6.9999999999999999E-4</v>
      </c>
      <c r="D95" s="19">
        <f t="shared" si="2"/>
        <v>1.746297</v>
      </c>
    </row>
    <row r="96" spans="1:5">
      <c r="A96" s="106" t="s">
        <v>24</v>
      </c>
      <c r="B96" s="146" t="s">
        <v>220</v>
      </c>
      <c r="C96" s="88">
        <v>1.38E-2</v>
      </c>
      <c r="D96" s="19">
        <f t="shared" si="2"/>
        <v>34.426997999999998</v>
      </c>
    </row>
    <row r="97" spans="1:4">
      <c r="A97" s="291" t="s">
        <v>0</v>
      </c>
      <c r="B97" s="292"/>
      <c r="C97" s="86">
        <f>SUM(C91:C96)</f>
        <v>3.00583E-2</v>
      </c>
      <c r="D97" s="135">
        <f>TRUNC(ROUND(SUM(D91:D96),2),2)</f>
        <v>74.989999999999995</v>
      </c>
    </row>
    <row r="99" spans="1:4">
      <c r="A99" s="295" t="s">
        <v>74</v>
      </c>
      <c r="B99" s="295"/>
      <c r="C99" s="295"/>
      <c r="D99" s="295"/>
    </row>
    <row r="100" spans="1:4">
      <c r="A100" s="119" t="s">
        <v>55</v>
      </c>
      <c r="B100" s="296" t="s">
        <v>75</v>
      </c>
      <c r="C100" s="297"/>
      <c r="D100" s="119" t="s">
        <v>17</v>
      </c>
    </row>
    <row r="101" spans="1:4">
      <c r="A101" s="106" t="s">
        <v>2</v>
      </c>
      <c r="B101" s="298" t="s">
        <v>98</v>
      </c>
      <c r="C101" s="299"/>
      <c r="D101" s="150">
        <f>TRUNC(ROUND((((D38+D75+D85)/220)*15),2),2)*0</f>
        <v>0</v>
      </c>
    </row>
    <row r="102" spans="1:4">
      <c r="A102" s="296" t="s">
        <v>45</v>
      </c>
      <c r="B102" s="300"/>
      <c r="C102" s="297"/>
      <c r="D102" s="135">
        <f>TRUNC(ROUND(SUM(D101),2),2)</f>
        <v>0</v>
      </c>
    </row>
    <row r="103" spans="1:4">
      <c r="A103" s="136"/>
      <c r="B103" s="136"/>
      <c r="C103" s="151"/>
      <c r="D103" s="152"/>
    </row>
    <row r="104" spans="1:4">
      <c r="A104" s="301" t="s">
        <v>56</v>
      </c>
      <c r="B104" s="301"/>
      <c r="C104" s="301"/>
      <c r="D104" s="301"/>
    </row>
    <row r="105" spans="1:4">
      <c r="A105" s="133">
        <v>4</v>
      </c>
      <c r="B105" s="291" t="s">
        <v>76</v>
      </c>
      <c r="C105" s="292"/>
      <c r="D105" s="133" t="s">
        <v>57</v>
      </c>
    </row>
    <row r="106" spans="1:4">
      <c r="A106" s="106" t="s">
        <v>54</v>
      </c>
      <c r="B106" s="293" t="s">
        <v>124</v>
      </c>
      <c r="C106" s="294"/>
      <c r="D106" s="92">
        <f>D97</f>
        <v>74.989999999999995</v>
      </c>
    </row>
    <row r="107" spans="1:4">
      <c r="A107" s="106" t="s">
        <v>55</v>
      </c>
      <c r="B107" s="293" t="s">
        <v>125</v>
      </c>
      <c r="C107" s="294"/>
      <c r="D107" s="150">
        <f>D102</f>
        <v>0</v>
      </c>
    </row>
    <row r="108" spans="1:4">
      <c r="A108" s="291" t="s">
        <v>0</v>
      </c>
      <c r="B108" s="230"/>
      <c r="C108" s="292"/>
      <c r="D108" s="135">
        <f>TRUNC(ROUND(SUM(D106:D107),2),2)</f>
        <v>74.989999999999995</v>
      </c>
    </row>
    <row r="109" spans="1:4">
      <c r="A109" s="114"/>
      <c r="B109" s="110"/>
      <c r="C109" s="137"/>
      <c r="D109" s="153"/>
    </row>
    <row r="110" spans="1:4">
      <c r="A110" s="295" t="s">
        <v>126</v>
      </c>
      <c r="B110" s="295"/>
      <c r="C110" s="295"/>
      <c r="D110" s="295"/>
    </row>
    <row r="111" spans="1:4">
      <c r="A111" s="119">
        <v>5</v>
      </c>
      <c r="B111" s="302" t="s">
        <v>58</v>
      </c>
      <c r="C111" s="303"/>
      <c r="D111" s="119" t="s">
        <v>17</v>
      </c>
    </row>
    <row r="112" spans="1:4">
      <c r="A112" s="106" t="s">
        <v>2</v>
      </c>
      <c r="B112" s="298" t="s">
        <v>59</v>
      </c>
      <c r="C112" s="299"/>
      <c r="D112" s="154">
        <f>UNIFORME!E18</f>
        <v>7.083333333333333</v>
      </c>
    </row>
    <row r="113" spans="1:6">
      <c r="A113" s="106" t="s">
        <v>3</v>
      </c>
      <c r="B113" s="298" t="s">
        <v>77</v>
      </c>
      <c r="C113" s="299"/>
      <c r="D113" s="154">
        <v>0</v>
      </c>
    </row>
    <row r="114" spans="1:6">
      <c r="A114" s="106" t="s">
        <v>4</v>
      </c>
      <c r="B114" s="298" t="s">
        <v>78</v>
      </c>
      <c r="C114" s="299"/>
      <c r="D114" s="154">
        <f>EQUIPAMENTO!E17</f>
        <v>13.810704607046072</v>
      </c>
    </row>
    <row r="115" spans="1:6">
      <c r="A115" s="106" t="s">
        <v>5</v>
      </c>
      <c r="B115" s="304" t="s">
        <v>26</v>
      </c>
      <c r="C115" s="305"/>
      <c r="D115" s="154">
        <v>0</v>
      </c>
    </row>
    <row r="116" spans="1:6">
      <c r="A116" s="296" t="s">
        <v>45</v>
      </c>
      <c r="B116" s="300"/>
      <c r="C116" s="297"/>
      <c r="D116" s="135">
        <f>TRUNC(ROUND(SUM(D112:D115),2),2)</f>
        <v>20.89</v>
      </c>
    </row>
    <row r="117" spans="1:6">
      <c r="A117" s="114"/>
      <c r="B117" s="110"/>
      <c r="C117" s="137"/>
      <c r="D117" s="153"/>
    </row>
    <row r="118" spans="1:6">
      <c r="A118" s="295" t="s">
        <v>127</v>
      </c>
      <c r="B118" s="295"/>
      <c r="C118" s="295"/>
      <c r="D118" s="295"/>
    </row>
    <row r="119" spans="1:6">
      <c r="A119" s="119">
        <v>6</v>
      </c>
      <c r="B119" s="155" t="s">
        <v>60</v>
      </c>
      <c r="C119" s="119" t="s">
        <v>29</v>
      </c>
      <c r="D119" s="119" t="s">
        <v>57</v>
      </c>
      <c r="F119" s="183"/>
    </row>
    <row r="120" spans="1:6">
      <c r="A120" s="106" t="s">
        <v>2</v>
      </c>
      <c r="B120" s="156" t="s">
        <v>61</v>
      </c>
      <c r="C120" s="89">
        <v>0.01</v>
      </c>
      <c r="D120" s="157">
        <f>TRUNC(ROUND($D$135*C120,2),2)</f>
        <v>50.47</v>
      </c>
      <c r="F120" s="183"/>
    </row>
    <row r="121" spans="1:6">
      <c r="A121" s="106" t="s">
        <v>3</v>
      </c>
      <c r="B121" s="120" t="s">
        <v>62</v>
      </c>
      <c r="C121" s="89">
        <v>3.7192277284201149E-3</v>
      </c>
      <c r="D121" s="157">
        <f>TRUNC(ROUND(($D$135+D120)*C121,2),2)</f>
        <v>18.96</v>
      </c>
      <c r="F121" s="183"/>
    </row>
    <row r="122" spans="1:6">
      <c r="A122" s="106" t="s">
        <v>4</v>
      </c>
      <c r="B122" s="120" t="s">
        <v>63</v>
      </c>
      <c r="C122" s="90">
        <f>SUM(C123:C125)</f>
        <v>8.6499999999999994E-2</v>
      </c>
      <c r="D122" s="158"/>
      <c r="F122" s="184"/>
    </row>
    <row r="123" spans="1:6">
      <c r="A123" s="106" t="s">
        <v>131</v>
      </c>
      <c r="B123" s="100" t="s">
        <v>128</v>
      </c>
      <c r="C123" s="89">
        <v>6.4999999999999997E-3</v>
      </c>
      <c r="D123" s="93">
        <f>TRUNC(ROUND(($D$135+$D$120+$D$121)/(100%-$C$122)*C123,2),2)</f>
        <v>36.4</v>
      </c>
      <c r="F123" s="183"/>
    </row>
    <row r="124" spans="1:6">
      <c r="A124" s="106" t="s">
        <v>132</v>
      </c>
      <c r="B124" s="100" t="s">
        <v>129</v>
      </c>
      <c r="C124" s="89">
        <v>0.03</v>
      </c>
      <c r="D124" s="93">
        <f>TRUNC(ROUND(($D$135+$D$120+$D$121)/(100%-$C$122)*C124,2),2)</f>
        <v>168.02</v>
      </c>
      <c r="F124" s="183"/>
    </row>
    <row r="125" spans="1:6">
      <c r="A125" s="106" t="s">
        <v>133</v>
      </c>
      <c r="B125" s="100" t="s">
        <v>130</v>
      </c>
      <c r="C125" s="89">
        <v>0.05</v>
      </c>
      <c r="D125" s="93">
        <f>TRUNC(ROUND(($D$135+$D$120+$D$121)/(100%-$C$122)*C125,2),2)</f>
        <v>280.02999999999997</v>
      </c>
      <c r="F125" s="183"/>
    </row>
    <row r="126" spans="1:6">
      <c r="A126" s="229" t="s">
        <v>0</v>
      </c>
      <c r="B126" s="230"/>
      <c r="C126" s="312"/>
      <c r="D126" s="135">
        <f>TRUNC(ROUND(SUM(D120:D125),2),2)</f>
        <v>553.88</v>
      </c>
    </row>
    <row r="128" spans="1:6">
      <c r="A128" s="295" t="s">
        <v>64</v>
      </c>
      <c r="B128" s="295"/>
      <c r="C128" s="295"/>
      <c r="D128" s="295"/>
    </row>
    <row r="129" spans="1:4">
      <c r="A129" s="120"/>
      <c r="B129" s="306" t="s">
        <v>65</v>
      </c>
      <c r="C129" s="306"/>
      <c r="D129" s="119" t="s">
        <v>57</v>
      </c>
    </row>
    <row r="130" spans="1:4">
      <c r="A130" s="159" t="s">
        <v>2</v>
      </c>
      <c r="B130" s="307" t="s">
        <v>66</v>
      </c>
      <c r="C130" s="307"/>
      <c r="D130" s="160">
        <f>$D$38</f>
        <v>2494.71</v>
      </c>
    </row>
    <row r="131" spans="1:4">
      <c r="A131" s="159" t="s">
        <v>3</v>
      </c>
      <c r="B131" s="307" t="s">
        <v>67</v>
      </c>
      <c r="C131" s="307"/>
      <c r="D131" s="160">
        <f>$D$75</f>
        <v>2272.52</v>
      </c>
    </row>
    <row r="132" spans="1:4">
      <c r="A132" s="159" t="s">
        <v>4</v>
      </c>
      <c r="B132" s="307" t="s">
        <v>68</v>
      </c>
      <c r="C132" s="307"/>
      <c r="D132" s="160">
        <f>$D$85</f>
        <v>183.64</v>
      </c>
    </row>
    <row r="133" spans="1:4">
      <c r="A133" s="159" t="s">
        <v>5</v>
      </c>
      <c r="B133" s="307" t="s">
        <v>69</v>
      </c>
      <c r="C133" s="307"/>
      <c r="D133" s="160">
        <f>$D$108</f>
        <v>74.989999999999995</v>
      </c>
    </row>
    <row r="134" spans="1:4">
      <c r="A134" s="159" t="s">
        <v>70</v>
      </c>
      <c r="B134" s="298" t="s">
        <v>71</v>
      </c>
      <c r="C134" s="299"/>
      <c r="D134" s="160">
        <f>$D$116</f>
        <v>20.89</v>
      </c>
    </row>
    <row r="135" spans="1:4">
      <c r="A135" s="296" t="s">
        <v>72</v>
      </c>
      <c r="B135" s="300"/>
      <c r="C135" s="297"/>
      <c r="D135" s="161">
        <f>TRUNC(ROUND(SUM(D130:D134),2),2)</f>
        <v>5046.75</v>
      </c>
    </row>
    <row r="136" spans="1:4">
      <c r="A136" s="106" t="s">
        <v>24</v>
      </c>
      <c r="B136" s="298" t="s">
        <v>99</v>
      </c>
      <c r="C136" s="299"/>
      <c r="D136" s="160">
        <f>$D$126</f>
        <v>553.88</v>
      </c>
    </row>
    <row r="137" spans="1:4">
      <c r="A137" s="296" t="s">
        <v>134</v>
      </c>
      <c r="B137" s="300"/>
      <c r="C137" s="297"/>
      <c r="D137" s="161">
        <f>TRUNC(ROUND(D135+D136,2),2)</f>
        <v>5600.63</v>
      </c>
    </row>
    <row r="138" spans="1:4">
      <c r="A138" s="296" t="s">
        <v>157</v>
      </c>
      <c r="B138" s="300"/>
      <c r="C138" s="297"/>
      <c r="D138" s="161">
        <f>D137*2</f>
        <v>11201.26</v>
      </c>
    </row>
    <row r="139" spans="1:4">
      <c r="A139" s="110"/>
      <c r="B139" s="110"/>
      <c r="C139" s="110"/>
      <c r="D139" s="110"/>
    </row>
  </sheetData>
  <mergeCells count="59">
    <mergeCell ref="B134:C134"/>
    <mergeCell ref="A135:C135"/>
    <mergeCell ref="B136:C136"/>
    <mergeCell ref="A137:C137"/>
    <mergeCell ref="A138:C138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14:C14"/>
    <mergeCell ref="A1:D1"/>
    <mergeCell ref="A2:C2"/>
    <mergeCell ref="C4:D4"/>
    <mergeCell ref="C5:D5"/>
    <mergeCell ref="A8:C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3" man="1"/>
    <brk id="98" max="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288F9-5182-41DA-8F22-1B96DEBD705C}">
  <sheetPr>
    <tabColor theme="1" tint="0.499984740745262"/>
  </sheetPr>
  <dimension ref="A1:E139"/>
  <sheetViews>
    <sheetView showGridLines="0" tabSelected="1" topLeftCell="A115" zoomScale="115" zoomScaleNormal="115" zoomScaleSheetLayoutView="100" workbookViewId="0">
      <selection activeCell="H18" sqref="H18:H20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13.42578125" style="98" customWidth="1"/>
    <col min="4" max="4" width="17.42578125" style="98" customWidth="1"/>
    <col min="5" max="16384" width="9.140625" style="98"/>
  </cols>
  <sheetData>
    <row r="1" spans="1:4">
      <c r="A1" s="308"/>
      <c r="B1" s="308"/>
      <c r="C1" s="308"/>
      <c r="D1" s="308"/>
    </row>
    <row r="2" spans="1:4">
      <c r="A2" s="308" t="s">
        <v>102</v>
      </c>
      <c r="B2" s="308"/>
      <c r="C2" s="308"/>
      <c r="D2" s="99"/>
    </row>
    <row r="4" spans="1:4">
      <c r="A4" s="100" t="s">
        <v>103</v>
      </c>
      <c r="B4" s="100"/>
      <c r="C4" s="315"/>
      <c r="D4" s="309"/>
    </row>
    <row r="5" spans="1:4">
      <c r="A5" s="100" t="s">
        <v>104</v>
      </c>
      <c r="B5" s="100" t="s">
        <v>208</v>
      </c>
      <c r="C5" s="316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1" t="s">
        <v>1</v>
      </c>
      <c r="B8" s="301"/>
      <c r="C8" s="301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 ht="30">
      <c r="A10" s="106" t="s">
        <v>3</v>
      </c>
      <c r="B10" s="107" t="s">
        <v>106</v>
      </c>
      <c r="C10" s="111" t="str">
        <f>'12h dia-RG12'!C10</f>
        <v>Rio de Janeiro/RJ</v>
      </c>
      <c r="D10" s="101"/>
    </row>
    <row r="11" spans="1:4" ht="30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f>'12h dia-RG12'!C12</f>
        <v>12</v>
      </c>
      <c r="D12" s="101"/>
    </row>
    <row r="13" spans="1:4">
      <c r="A13" s="97"/>
      <c r="B13" s="104"/>
      <c r="C13" s="97"/>
    </row>
    <row r="14" spans="1:4">
      <c r="A14" s="301" t="s">
        <v>7</v>
      </c>
      <c r="B14" s="301"/>
      <c r="C14" s="301"/>
      <c r="D14" s="110"/>
    </row>
    <row r="15" spans="1:4" ht="90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tr">
        <f>'12h dia-RG12'!A16</f>
        <v>Vigilância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308" t="s">
        <v>110</v>
      </c>
      <c r="B18" s="308"/>
      <c r="C18" s="308"/>
      <c r="D18" s="99"/>
    </row>
    <row r="19" spans="1:4">
      <c r="A19" s="97"/>
      <c r="B19" s="97"/>
      <c r="C19" s="97"/>
      <c r="D19" s="97"/>
    </row>
    <row r="20" spans="1:4">
      <c r="A20" s="295" t="s">
        <v>111</v>
      </c>
      <c r="B20" s="295"/>
      <c r="C20" s="295"/>
      <c r="D20" s="110"/>
    </row>
    <row r="21" spans="1:4">
      <c r="A21" s="311" t="s">
        <v>10</v>
      </c>
      <c r="B21" s="311"/>
      <c r="C21" s="311"/>
      <c r="D21" s="110"/>
    </row>
    <row r="22" spans="1:4">
      <c r="A22" s="229" t="s">
        <v>11</v>
      </c>
      <c r="B22" s="230"/>
      <c r="C22" s="312"/>
      <c r="D22" s="110"/>
    </row>
    <row r="23" spans="1:4" ht="60">
      <c r="A23" s="111">
        <v>1</v>
      </c>
      <c r="B23" s="100" t="s">
        <v>135</v>
      </c>
      <c r="C23" s="111" t="s">
        <v>158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5" t="s">
        <v>120</v>
      </c>
      <c r="B29" s="295"/>
      <c r="C29" s="295"/>
      <c r="D29" s="295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162</v>
      </c>
      <c r="C34" s="123"/>
      <c r="D34" s="96">
        <f>((((D31+D32)/220)*20%)*8)*15</f>
        <v>272.15050909090905</v>
      </c>
    </row>
    <row r="35" spans="1:4">
      <c r="A35" s="106" t="s">
        <v>6</v>
      </c>
      <c r="B35" s="120" t="s">
        <v>23</v>
      </c>
      <c r="C35" s="123"/>
      <c r="D35" s="96"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00" t="s">
        <v>160</v>
      </c>
      <c r="C37" s="123"/>
      <c r="D37" s="96"/>
    </row>
    <row r="38" spans="1:4">
      <c r="A38" s="313" t="s">
        <v>27</v>
      </c>
      <c r="B38" s="300"/>
      <c r="C38" s="314"/>
      <c r="D38" s="125">
        <f>TRUNC(ROUND(SUM(D31:D37),2),2)</f>
        <v>2766.86</v>
      </c>
    </row>
    <row r="39" spans="1:4" s="113" customFormat="1" ht="13.5">
      <c r="A39" s="112"/>
      <c r="B39" s="112"/>
      <c r="C39" s="112"/>
      <c r="D39" s="112"/>
    </row>
    <row r="40" spans="1:4">
      <c r="A40" s="308" t="s">
        <v>143</v>
      </c>
      <c r="B40" s="308"/>
      <c r="C40" s="308"/>
      <c r="D40" s="308"/>
    </row>
    <row r="41" spans="1:4">
      <c r="A41" s="114"/>
      <c r="B41" s="114"/>
      <c r="C41" s="114"/>
      <c r="D41" s="114"/>
    </row>
    <row r="42" spans="1:4">
      <c r="A42" s="295" t="s">
        <v>116</v>
      </c>
      <c r="B42" s="295"/>
      <c r="C42" s="295"/>
      <c r="D42" s="295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f>'12h dia-RG12'!C44</f>
        <v>8.3299999999999999E-2</v>
      </c>
      <c r="D44" s="91">
        <f>TRUNC(ROUND($D$38*C44,2),2)</f>
        <v>230.48</v>
      </c>
    </row>
    <row r="45" spans="1:4">
      <c r="A45" s="111" t="s">
        <v>3</v>
      </c>
      <c r="B45" s="130" t="s">
        <v>31</v>
      </c>
      <c r="C45" s="175">
        <v>0.1111</v>
      </c>
      <c r="D45" s="91">
        <f>TRUNC(ROUND($D$38*C45,2),2)</f>
        <v>307.39999999999998</v>
      </c>
    </row>
    <row r="46" spans="1:4">
      <c r="A46" s="232" t="s">
        <v>0</v>
      </c>
      <c r="B46" s="232"/>
      <c r="C46" s="131">
        <f>SUM(C44:C45)</f>
        <v>0.19440000000000002</v>
      </c>
      <c r="D46" s="132">
        <f>TRUNC(ROUND(SUM(D44:D45),2),2)</f>
        <v>537.88</v>
      </c>
    </row>
    <row r="47" spans="1:4">
      <c r="A47" s="105"/>
      <c r="B47" s="105"/>
      <c r="C47" s="105"/>
      <c r="D47" s="105"/>
    </row>
    <row r="48" spans="1:4" ht="27" customHeight="1">
      <c r="A48" s="308" t="s">
        <v>121</v>
      </c>
      <c r="B48" s="308"/>
      <c r="C48" s="308"/>
      <c r="D48" s="308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129">
        <f>'12h dia-RG12'!C50</f>
        <v>0.2</v>
      </c>
      <c r="D50" s="134">
        <f t="shared" ref="D50:D57" si="0">TRUNC(ROUND(($D$38+$D$46)*C50,2),2)</f>
        <v>660.95</v>
      </c>
    </row>
    <row r="51" spans="1:4">
      <c r="A51" s="106" t="s">
        <v>3</v>
      </c>
      <c r="B51" s="123" t="s">
        <v>35</v>
      </c>
      <c r="C51" s="129">
        <f>'12h dia-RG12'!C51</f>
        <v>2.5000000000000001E-2</v>
      </c>
      <c r="D51" s="134">
        <f t="shared" si="0"/>
        <v>82.62</v>
      </c>
    </row>
    <row r="52" spans="1:4">
      <c r="A52" s="106" t="s">
        <v>4</v>
      </c>
      <c r="B52" s="120" t="s">
        <v>80</v>
      </c>
      <c r="C52" s="129">
        <f>'12h dia-RG12'!C52</f>
        <v>1.6500000000000001E-2</v>
      </c>
      <c r="D52" s="134">
        <f t="shared" si="0"/>
        <v>54.53</v>
      </c>
    </row>
    <row r="53" spans="1:4">
      <c r="A53" s="106" t="s">
        <v>5</v>
      </c>
      <c r="B53" s="123" t="s">
        <v>36</v>
      </c>
      <c r="C53" s="129">
        <f>'12h dia-RG12'!C53</f>
        <v>1.4999999999999999E-2</v>
      </c>
      <c r="D53" s="134">
        <f t="shared" si="0"/>
        <v>49.57</v>
      </c>
    </row>
    <row r="54" spans="1:4">
      <c r="A54" s="106" t="s">
        <v>6</v>
      </c>
      <c r="B54" s="123" t="s">
        <v>37</v>
      </c>
      <c r="C54" s="129">
        <f>'12h dia-RG12'!C54</f>
        <v>0.01</v>
      </c>
      <c r="D54" s="134">
        <f t="shared" si="0"/>
        <v>33.049999999999997</v>
      </c>
    </row>
    <row r="55" spans="1:4">
      <c r="A55" s="106" t="s">
        <v>24</v>
      </c>
      <c r="B55" s="123" t="s">
        <v>38</v>
      </c>
      <c r="C55" s="129">
        <f>'12h dia-RG12'!C55</f>
        <v>6.0000000000000001E-3</v>
      </c>
      <c r="D55" s="134">
        <f t="shared" si="0"/>
        <v>19.829999999999998</v>
      </c>
    </row>
    <row r="56" spans="1:4">
      <c r="A56" s="106" t="s">
        <v>25</v>
      </c>
      <c r="B56" s="123" t="s">
        <v>39</v>
      </c>
      <c r="C56" s="129">
        <f>'12h dia-RG12'!C56</f>
        <v>2E-3</v>
      </c>
      <c r="D56" s="134">
        <f t="shared" si="0"/>
        <v>6.61</v>
      </c>
    </row>
    <row r="57" spans="1:4">
      <c r="A57" s="106" t="s">
        <v>40</v>
      </c>
      <c r="B57" s="123" t="s">
        <v>41</v>
      </c>
      <c r="C57" s="129">
        <f>'12h dia-RG12'!C57</f>
        <v>0.08</v>
      </c>
      <c r="D57" s="134">
        <f t="shared" si="0"/>
        <v>264.38</v>
      </c>
    </row>
    <row r="58" spans="1:4">
      <c r="A58" s="291" t="s">
        <v>42</v>
      </c>
      <c r="B58" s="292"/>
      <c r="C58" s="86">
        <f>SUM(C50:C57)</f>
        <v>0.35450000000000004</v>
      </c>
      <c r="D58" s="135">
        <f>TRUNC(ROUND(SUM(D50:D57),2),2)</f>
        <v>1171.54</v>
      </c>
    </row>
    <row r="59" spans="1:4">
      <c r="A59" s="136"/>
      <c r="B59" s="136"/>
      <c r="C59" s="137"/>
      <c r="D59" s="138"/>
    </row>
    <row r="60" spans="1:4">
      <c r="A60" s="295" t="s">
        <v>122</v>
      </c>
      <c r="B60" s="295"/>
      <c r="C60" s="295"/>
      <c r="D60" s="295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225</v>
      </c>
      <c r="C62" s="92">
        <v>0</v>
      </c>
      <c r="D62" s="93">
        <f>(C62*2*15)-(6%*D31)*0</f>
        <v>0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6" t="s">
        <v>45</v>
      </c>
      <c r="B68" s="300"/>
      <c r="C68" s="297"/>
      <c r="D68" s="135">
        <f>TRUNC(ROUND(SUM(D62:D67),2),2)</f>
        <v>731.25</v>
      </c>
    </row>
    <row r="69" spans="1:4">
      <c r="A69" s="105"/>
      <c r="B69" s="105"/>
      <c r="C69" s="105"/>
      <c r="D69" s="105"/>
    </row>
    <row r="70" spans="1:4">
      <c r="A70" s="308" t="s">
        <v>46</v>
      </c>
      <c r="B70" s="308"/>
      <c r="C70" s="308"/>
      <c r="D70" s="308"/>
    </row>
    <row r="71" spans="1:4">
      <c r="A71" s="119">
        <v>2</v>
      </c>
      <c r="B71" s="296" t="s">
        <v>47</v>
      </c>
      <c r="C71" s="297"/>
      <c r="D71" s="119" t="s">
        <v>17</v>
      </c>
    </row>
    <row r="72" spans="1:4">
      <c r="A72" s="106" t="s">
        <v>28</v>
      </c>
      <c r="B72" s="298" t="str">
        <f>B43</f>
        <v>13º (décimo terceiro) Salário, Férias e Adicional de Férias</v>
      </c>
      <c r="C72" s="299"/>
      <c r="D72" s="93">
        <f>D46</f>
        <v>537.88</v>
      </c>
    </row>
    <row r="73" spans="1:4">
      <c r="A73" s="106" t="s">
        <v>32</v>
      </c>
      <c r="B73" s="298" t="str">
        <f>B49</f>
        <v>GPS, FGTS e outras contribuições</v>
      </c>
      <c r="C73" s="299"/>
      <c r="D73" s="93">
        <f>D58</f>
        <v>1171.54</v>
      </c>
    </row>
    <row r="74" spans="1:4">
      <c r="A74" s="106" t="s">
        <v>43</v>
      </c>
      <c r="B74" s="298" t="str">
        <f>B61</f>
        <v xml:space="preserve">Benefícios Mensais e Diários </v>
      </c>
      <c r="C74" s="299"/>
      <c r="D74" s="93">
        <f>D68</f>
        <v>731.25</v>
      </c>
    </row>
    <row r="75" spans="1:4">
      <c r="A75" s="296" t="s">
        <v>45</v>
      </c>
      <c r="B75" s="300"/>
      <c r="C75" s="297"/>
      <c r="D75" s="135">
        <f>TRUNC(ROUND(SUM(D72:D74),2),2)</f>
        <v>2440.67</v>
      </c>
    </row>
    <row r="76" spans="1:4">
      <c r="A76" s="105"/>
      <c r="B76" s="141"/>
      <c r="C76" s="141"/>
      <c r="D76" s="142"/>
    </row>
    <row r="77" spans="1:4">
      <c r="A77" s="301" t="s">
        <v>68</v>
      </c>
      <c r="B77" s="301"/>
      <c r="C77" s="301"/>
      <c r="D77" s="301"/>
    </row>
    <row r="78" spans="1:4">
      <c r="A78" s="133">
        <v>3</v>
      </c>
      <c r="B78" s="133" t="s">
        <v>48</v>
      </c>
      <c r="C78" s="133" t="s">
        <v>29</v>
      </c>
      <c r="D78" s="115" t="s">
        <v>30</v>
      </c>
    </row>
    <row r="79" spans="1:4">
      <c r="A79" s="106" t="s">
        <v>2</v>
      </c>
      <c r="B79" s="143" t="s">
        <v>49</v>
      </c>
      <c r="C79" s="129">
        <f>'12h dia-RG12'!C79</f>
        <v>4.1999999999999997E-3</v>
      </c>
      <c r="D79" s="19">
        <f>$D$38*C79</f>
        <v>11.620811999999999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0.92966495999999998</v>
      </c>
    </row>
    <row r="81" spans="1:5">
      <c r="A81" s="106" t="s">
        <v>4</v>
      </c>
      <c r="B81" s="145" t="s">
        <v>51</v>
      </c>
      <c r="C81" s="129">
        <v>3.4799999999999998E-2</v>
      </c>
      <c r="D81" s="19">
        <f t="shared" si="1"/>
        <v>96.286727999999997</v>
      </c>
    </row>
    <row r="82" spans="1:5">
      <c r="A82" s="106" t="s">
        <v>5</v>
      </c>
      <c r="B82" s="123" t="s">
        <v>52</v>
      </c>
      <c r="C82" s="129">
        <v>1.9400000000000001E-2</v>
      </c>
      <c r="D82" s="19">
        <f t="shared" si="1"/>
        <v>53.677084000000001</v>
      </c>
    </row>
    <row r="83" spans="1:5" ht="30">
      <c r="A83" s="106" t="s">
        <v>6</v>
      </c>
      <c r="B83" s="140" t="s">
        <v>101</v>
      </c>
      <c r="C83" s="129">
        <f>C82*C58</f>
        <v>6.8773000000000011E-3</v>
      </c>
      <c r="D83" s="19">
        <f t="shared" si="1"/>
        <v>19.028526278000005</v>
      </c>
    </row>
    <row r="84" spans="1:5">
      <c r="A84" s="106" t="s">
        <v>24</v>
      </c>
      <c r="B84" s="146" t="s">
        <v>73</v>
      </c>
      <c r="C84" s="129">
        <v>8.0000000000000002E-3</v>
      </c>
      <c r="D84" s="19">
        <f t="shared" si="1"/>
        <v>22.134880000000003</v>
      </c>
    </row>
    <row r="85" spans="1:5">
      <c r="A85" s="291" t="s">
        <v>42</v>
      </c>
      <c r="B85" s="292"/>
      <c r="C85" s="86">
        <f>SUM(C79:C84)</f>
        <v>7.3613299999999993E-2</v>
      </c>
      <c r="D85" s="162">
        <f>TRUNC(ROUND(SUM(D79:D84),2),2)</f>
        <v>203.68</v>
      </c>
    </row>
    <row r="87" spans="1:5">
      <c r="A87" s="295" t="s">
        <v>123</v>
      </c>
      <c r="B87" s="295"/>
      <c r="C87" s="295"/>
      <c r="D87" s="295"/>
    </row>
    <row r="88" spans="1:5">
      <c r="A88" s="136"/>
      <c r="B88" s="136"/>
      <c r="C88" s="136"/>
      <c r="D88" s="136"/>
    </row>
    <row r="89" spans="1:5">
      <c r="A89" s="295" t="s">
        <v>53</v>
      </c>
      <c r="B89" s="295"/>
      <c r="C89" s="295"/>
      <c r="D89" s="295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9.2999999999999992E-3</v>
      </c>
      <c r="D91" s="19">
        <f>$D$38*C91</f>
        <v>25.731797999999998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7.7472080000000005</v>
      </c>
    </row>
    <row r="93" spans="1:5">
      <c r="A93" s="106" t="s">
        <v>4</v>
      </c>
      <c r="B93" s="148" t="s">
        <v>96</v>
      </c>
      <c r="C93" s="129">
        <f>'12h dia-RG12'!C93</f>
        <v>2.0000000000000001E-4</v>
      </c>
      <c r="D93" s="19">
        <f t="shared" ref="D93:D96" si="2">$D$38*C93</f>
        <v>0.55337200000000009</v>
      </c>
    </row>
    <row r="94" spans="1:5">
      <c r="A94" s="106" t="s">
        <v>5</v>
      </c>
      <c r="B94" s="149" t="s">
        <v>100</v>
      </c>
      <c r="C94" s="129">
        <v>3.3E-3</v>
      </c>
      <c r="D94" s="19">
        <f t="shared" si="2"/>
        <v>9.1306380000000011</v>
      </c>
    </row>
    <row r="95" spans="1:5">
      <c r="A95" s="106" t="s">
        <v>6</v>
      </c>
      <c r="B95" s="98" t="s">
        <v>97</v>
      </c>
      <c r="C95" s="129">
        <v>6.9999999999999999E-4</v>
      </c>
      <c r="D95" s="19">
        <f t="shared" si="2"/>
        <v>1.9368020000000001</v>
      </c>
    </row>
    <row r="96" spans="1:5">
      <c r="A96" s="106" t="s">
        <v>24</v>
      </c>
      <c r="B96" s="146" t="s">
        <v>220</v>
      </c>
      <c r="C96" s="129">
        <v>1.38E-2</v>
      </c>
      <c r="D96" s="19">
        <f t="shared" si="2"/>
        <v>38.182668</v>
      </c>
    </row>
    <row r="97" spans="1:5">
      <c r="A97" s="291" t="s">
        <v>0</v>
      </c>
      <c r="B97" s="292"/>
      <c r="C97" s="86">
        <f>SUM(C91:C96)</f>
        <v>3.0099999999999998E-2</v>
      </c>
      <c r="D97" s="135">
        <f>TRUNC(ROUND(SUM(D91:D96),2),2)</f>
        <v>83.28</v>
      </c>
    </row>
    <row r="99" spans="1:5">
      <c r="A99" s="295" t="s">
        <v>74</v>
      </c>
      <c r="B99" s="295"/>
      <c r="C99" s="295"/>
      <c r="D99" s="295"/>
    </row>
    <row r="100" spans="1:5">
      <c r="A100" s="119" t="s">
        <v>55</v>
      </c>
      <c r="B100" s="296" t="s">
        <v>75</v>
      </c>
      <c r="C100" s="297"/>
      <c r="D100" s="119" t="s">
        <v>17</v>
      </c>
    </row>
    <row r="101" spans="1:5">
      <c r="A101" s="106" t="s">
        <v>2</v>
      </c>
      <c r="B101" s="298" t="s">
        <v>98</v>
      </c>
      <c r="C101" s="299"/>
      <c r="D101" s="150">
        <f>TRUNC(ROUND((((D38+D75+D85)/220)*15),2),2)*0</f>
        <v>0</v>
      </c>
    </row>
    <row r="102" spans="1:5">
      <c r="A102" s="296" t="s">
        <v>45</v>
      </c>
      <c r="B102" s="300"/>
      <c r="C102" s="297"/>
      <c r="D102" s="135">
        <f>TRUNC(ROUND(SUM(D101),2),2)</f>
        <v>0</v>
      </c>
    </row>
    <row r="103" spans="1:5">
      <c r="A103" s="136"/>
      <c r="B103" s="136"/>
      <c r="C103" s="151"/>
      <c r="D103" s="152"/>
    </row>
    <row r="104" spans="1:5">
      <c r="A104" s="301" t="s">
        <v>56</v>
      </c>
      <c r="B104" s="301"/>
      <c r="C104" s="301"/>
      <c r="D104" s="301"/>
    </row>
    <row r="105" spans="1:5">
      <c r="A105" s="133">
        <v>4</v>
      </c>
      <c r="B105" s="291" t="s">
        <v>76</v>
      </c>
      <c r="C105" s="292"/>
      <c r="D105" s="133" t="s">
        <v>57</v>
      </c>
    </row>
    <row r="106" spans="1:5">
      <c r="A106" s="106" t="s">
        <v>54</v>
      </c>
      <c r="B106" s="293" t="s">
        <v>124</v>
      </c>
      <c r="C106" s="294"/>
      <c r="D106" s="92">
        <f>D97</f>
        <v>83.28</v>
      </c>
    </row>
    <row r="107" spans="1:5">
      <c r="A107" s="106" t="s">
        <v>55</v>
      </c>
      <c r="B107" s="293" t="s">
        <v>125</v>
      </c>
      <c r="C107" s="294"/>
      <c r="D107" s="150">
        <f>D102</f>
        <v>0</v>
      </c>
      <c r="E107" s="84"/>
    </row>
    <row r="108" spans="1:5">
      <c r="A108" s="291" t="s">
        <v>0</v>
      </c>
      <c r="B108" s="230"/>
      <c r="C108" s="292"/>
      <c r="D108" s="135">
        <f>TRUNC(ROUND(SUM(D106:D107),2),2)</f>
        <v>83.28</v>
      </c>
      <c r="E108" s="126"/>
    </row>
    <row r="109" spans="1:5">
      <c r="A109" s="114"/>
      <c r="B109" s="110"/>
      <c r="C109" s="137"/>
      <c r="D109" s="153"/>
    </row>
    <row r="110" spans="1:5">
      <c r="A110" s="295" t="s">
        <v>126</v>
      </c>
      <c r="B110" s="295"/>
      <c r="C110" s="295"/>
      <c r="D110" s="295"/>
    </row>
    <row r="111" spans="1:5">
      <c r="A111" s="119">
        <v>5</v>
      </c>
      <c r="B111" s="302" t="s">
        <v>58</v>
      </c>
      <c r="C111" s="303"/>
      <c r="D111" s="119" t="s">
        <v>17</v>
      </c>
    </row>
    <row r="112" spans="1:5">
      <c r="A112" s="106" t="s">
        <v>2</v>
      </c>
      <c r="B112" s="298" t="s">
        <v>59</v>
      </c>
      <c r="C112" s="299"/>
      <c r="D112" s="154">
        <f>UNIFORME!E18</f>
        <v>7.083333333333333</v>
      </c>
    </row>
    <row r="113" spans="1:4">
      <c r="A113" s="106" t="s">
        <v>3</v>
      </c>
      <c r="B113" s="298" t="s">
        <v>77</v>
      </c>
      <c r="C113" s="299"/>
      <c r="D113" s="154">
        <v>0</v>
      </c>
    </row>
    <row r="114" spans="1:4">
      <c r="A114" s="106" t="s">
        <v>4</v>
      </c>
      <c r="B114" s="298" t="s">
        <v>78</v>
      </c>
      <c r="C114" s="299"/>
      <c r="D114" s="154">
        <f>EQUIPAMENTO!E17</f>
        <v>13.810704607046072</v>
      </c>
    </row>
    <row r="115" spans="1:4">
      <c r="A115" s="106" t="s">
        <v>5</v>
      </c>
      <c r="B115" s="304" t="s">
        <v>26</v>
      </c>
      <c r="C115" s="305"/>
      <c r="D115" s="154">
        <v>0</v>
      </c>
    </row>
    <row r="116" spans="1:4">
      <c r="A116" s="296" t="s">
        <v>45</v>
      </c>
      <c r="B116" s="300"/>
      <c r="C116" s="297"/>
      <c r="D116" s="135">
        <f>TRUNC(ROUND(SUM(D112:D115),2),2)</f>
        <v>20.89</v>
      </c>
    </row>
    <row r="117" spans="1:4">
      <c r="A117" s="114"/>
      <c r="B117" s="110"/>
      <c r="C117" s="137"/>
      <c r="D117" s="153"/>
    </row>
    <row r="118" spans="1:4">
      <c r="A118" s="295" t="s">
        <v>127</v>
      </c>
      <c r="B118" s="295"/>
      <c r="C118" s="295"/>
      <c r="D118" s="295"/>
    </row>
    <row r="119" spans="1:4">
      <c r="A119" s="119">
        <v>6</v>
      </c>
      <c r="B119" s="155" t="s">
        <v>60</v>
      </c>
      <c r="C119" s="119" t="s">
        <v>29</v>
      </c>
      <c r="D119" s="119" t="s">
        <v>57</v>
      </c>
    </row>
    <row r="120" spans="1:4">
      <c r="A120" s="106" t="s">
        <v>2</v>
      </c>
      <c r="B120" s="156" t="s">
        <v>61</v>
      </c>
      <c r="C120" s="129">
        <v>0.01</v>
      </c>
      <c r="D120" s="157">
        <f>TRUNC(ROUND($D$135*C120,2),2)</f>
        <v>55.15</v>
      </c>
    </row>
    <row r="121" spans="1:4">
      <c r="A121" s="106" t="s">
        <v>3</v>
      </c>
      <c r="B121" s="120" t="s">
        <v>62</v>
      </c>
      <c r="C121" s="129">
        <v>1.5972082897442896E-2</v>
      </c>
      <c r="D121" s="157">
        <f>TRUNC(ROUND(($D$135+D120)*C121,2),2)</f>
        <v>88.97</v>
      </c>
    </row>
    <row r="122" spans="1:4">
      <c r="A122" s="106" t="s">
        <v>4</v>
      </c>
      <c r="B122" s="120" t="s">
        <v>63</v>
      </c>
      <c r="C122" s="90">
        <f>SUM(C123:C125)</f>
        <v>8.6499999999999994E-2</v>
      </c>
      <c r="D122" s="158"/>
    </row>
    <row r="123" spans="1:4">
      <c r="A123" s="106" t="s">
        <v>131</v>
      </c>
      <c r="B123" s="100" t="s">
        <v>128</v>
      </c>
      <c r="C123" s="129">
        <f>'12h dia-RG12'!C123</f>
        <v>6.4999999999999997E-3</v>
      </c>
      <c r="D123" s="93">
        <f>TRUNC(ROUND(($D$135+$D$120+$D$121)/(100%-$C$122)*C123,2),2)</f>
        <v>40.270000000000003</v>
      </c>
    </row>
    <row r="124" spans="1:4">
      <c r="A124" s="106" t="s">
        <v>132</v>
      </c>
      <c r="B124" s="100" t="s">
        <v>129</v>
      </c>
      <c r="C124" s="129">
        <f>'12h dia-RG12'!C124</f>
        <v>0.03</v>
      </c>
      <c r="D124" s="93">
        <f>TRUNC(ROUND(($D$135+$D$120+$D$121)/(100%-$C$122)*C124,2),2)</f>
        <v>185.86</v>
      </c>
    </row>
    <row r="125" spans="1:4">
      <c r="A125" s="106" t="s">
        <v>133</v>
      </c>
      <c r="B125" s="100" t="s">
        <v>130</v>
      </c>
      <c r="C125" s="129">
        <f>'12h dia-RG12'!C125</f>
        <v>0.05</v>
      </c>
      <c r="D125" s="93">
        <f>TRUNC(ROUND(($D$135+$D$120+$D$121)/(100%-$C$122)*C125,2),2)</f>
        <v>309.77</v>
      </c>
    </row>
    <row r="126" spans="1:4">
      <c r="A126" s="229" t="s">
        <v>0</v>
      </c>
      <c r="B126" s="230"/>
      <c r="C126" s="312"/>
      <c r="D126" s="135">
        <f>TRUNC(ROUND(SUM(D120:D125),2),2)</f>
        <v>680.02</v>
      </c>
    </row>
    <row r="128" spans="1:4">
      <c r="A128" s="295" t="s">
        <v>64</v>
      </c>
      <c r="B128" s="295"/>
      <c r="C128" s="295"/>
      <c r="D128" s="295"/>
    </row>
    <row r="129" spans="1:4">
      <c r="A129" s="120"/>
      <c r="B129" s="306" t="s">
        <v>65</v>
      </c>
      <c r="C129" s="306"/>
      <c r="D129" s="119" t="s">
        <v>57</v>
      </c>
    </row>
    <row r="130" spans="1:4">
      <c r="A130" s="159" t="s">
        <v>2</v>
      </c>
      <c r="B130" s="307" t="s">
        <v>66</v>
      </c>
      <c r="C130" s="307"/>
      <c r="D130" s="150">
        <f>$D$38</f>
        <v>2766.86</v>
      </c>
    </row>
    <row r="131" spans="1:4">
      <c r="A131" s="159" t="s">
        <v>3</v>
      </c>
      <c r="B131" s="307" t="s">
        <v>67</v>
      </c>
      <c r="C131" s="307"/>
      <c r="D131" s="150">
        <f>$D$75</f>
        <v>2440.67</v>
      </c>
    </row>
    <row r="132" spans="1:4">
      <c r="A132" s="159" t="s">
        <v>4</v>
      </c>
      <c r="B132" s="307" t="s">
        <v>68</v>
      </c>
      <c r="C132" s="307"/>
      <c r="D132" s="150">
        <f>$D$85</f>
        <v>203.68</v>
      </c>
    </row>
    <row r="133" spans="1:4">
      <c r="A133" s="159" t="s">
        <v>5</v>
      </c>
      <c r="B133" s="307" t="s">
        <v>69</v>
      </c>
      <c r="C133" s="307"/>
      <c r="D133" s="150">
        <f>$D$108</f>
        <v>83.28</v>
      </c>
    </row>
    <row r="134" spans="1:4">
      <c r="A134" s="159" t="s">
        <v>70</v>
      </c>
      <c r="B134" s="298" t="s">
        <v>71</v>
      </c>
      <c r="C134" s="299"/>
      <c r="D134" s="150">
        <f>$D$116</f>
        <v>20.89</v>
      </c>
    </row>
    <row r="135" spans="1:4">
      <c r="A135" s="296" t="s">
        <v>72</v>
      </c>
      <c r="B135" s="300"/>
      <c r="C135" s="297"/>
      <c r="D135" s="163">
        <f>TRUNC(ROUND(SUM(D130:D134),2),2)</f>
        <v>5515.38</v>
      </c>
    </row>
    <row r="136" spans="1:4">
      <c r="A136" s="106" t="s">
        <v>24</v>
      </c>
      <c r="B136" s="298" t="s">
        <v>99</v>
      </c>
      <c r="C136" s="299"/>
      <c r="D136" s="150">
        <f>$D$126</f>
        <v>680.02</v>
      </c>
    </row>
    <row r="137" spans="1:4">
      <c r="A137" s="296" t="s">
        <v>134</v>
      </c>
      <c r="B137" s="300"/>
      <c r="C137" s="297"/>
      <c r="D137" s="164">
        <f>TRUNC(ROUND(D135+D136,2),2)</f>
        <v>6195.4</v>
      </c>
    </row>
    <row r="138" spans="1:4">
      <c r="A138" s="296" t="s">
        <v>157</v>
      </c>
      <c r="B138" s="300"/>
      <c r="C138" s="297"/>
      <c r="D138" s="164">
        <f>D137*2</f>
        <v>12390.8</v>
      </c>
    </row>
    <row r="139" spans="1:4">
      <c r="A139" s="110"/>
      <c r="B139" s="110"/>
      <c r="C139" s="110"/>
      <c r="D139" s="110"/>
    </row>
  </sheetData>
  <mergeCells count="59">
    <mergeCell ref="B134:C134"/>
    <mergeCell ref="A135:C135"/>
    <mergeCell ref="B136:C136"/>
    <mergeCell ref="A137:C137"/>
    <mergeCell ref="A138:C138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14:C14"/>
    <mergeCell ref="A1:D1"/>
    <mergeCell ref="A2:C2"/>
    <mergeCell ref="C4:D4"/>
    <mergeCell ref="C5:D5"/>
    <mergeCell ref="A8:C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1" fitToHeight="4" orientation="portrait" r:id="rId1"/>
  <rowBreaks count="2" manualBreakCount="2">
    <brk id="41" max="4" man="1"/>
    <brk id="8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0F26E-52E9-44AC-B019-5FDCBBE9F13F}">
  <dimension ref="P3:S13"/>
  <sheetViews>
    <sheetView workbookViewId="0">
      <selection activeCell="P3" sqref="P3"/>
    </sheetView>
  </sheetViews>
  <sheetFormatPr defaultRowHeight="15"/>
  <cols>
    <col min="16" max="16" width="16.85546875" style="209" bestFit="1" customWidth="1"/>
    <col min="17" max="17" width="14.28515625" style="209" bestFit="1" customWidth="1"/>
    <col min="18" max="18" width="12.140625" style="209" bestFit="1" customWidth="1"/>
    <col min="19" max="19" width="9.140625" style="209"/>
  </cols>
  <sheetData>
    <row r="3" spans="16:18">
      <c r="P3" s="209">
        <v>6989591.5099999998</v>
      </c>
      <c r="Q3" s="209">
        <f>P3/24</f>
        <v>291232.9795833333</v>
      </c>
      <c r="R3" s="209">
        <f>Q3/52</f>
        <v>5600.6342227564101</v>
      </c>
    </row>
    <row r="7" spans="16:18">
      <c r="P7" s="209">
        <v>7137098.4500000002</v>
      </c>
      <c r="Q7" s="209">
        <f>P7/24</f>
        <v>297379.10208333336</v>
      </c>
      <c r="R7" s="209">
        <f>Q7/48</f>
        <v>6195.3979600694447</v>
      </c>
    </row>
    <row r="11" spans="16:18">
      <c r="P11" s="209">
        <v>3247239.7</v>
      </c>
      <c r="Q11" s="209">
        <f>P11/24</f>
        <v>135301.65416666667</v>
      </c>
      <c r="R11" s="209">
        <f>Q11/23</f>
        <v>5882.6806159420294</v>
      </c>
    </row>
    <row r="13" spans="16:18">
      <c r="P13" s="209">
        <f>P3+P7+P11</f>
        <v>17373929.66</v>
      </c>
      <c r="Q13" s="209">
        <f>Q3+Q7+Q11</f>
        <v>723913.73583333334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A5A28-67E7-4CDB-88C5-29C25301C320}">
  <sheetPr>
    <tabColor rgb="FFFFFF00"/>
  </sheetPr>
  <dimension ref="A1:E139"/>
  <sheetViews>
    <sheetView showGridLines="0" tabSelected="1" topLeftCell="A117" zoomScaleNormal="100" zoomScaleSheetLayoutView="100" workbookViewId="0">
      <selection activeCell="H18" sqref="H18:H20"/>
    </sheetView>
  </sheetViews>
  <sheetFormatPr defaultRowHeight="15"/>
  <cols>
    <col min="1" max="1" width="12.28515625" style="2" bestFit="1" customWidth="1"/>
    <col min="2" max="2" width="66.7109375" style="2" bestFit="1" customWidth="1"/>
    <col min="3" max="3" width="21.5703125" style="2" customWidth="1"/>
    <col min="4" max="4" width="17" style="2" bestFit="1" customWidth="1"/>
    <col min="5" max="16384" width="9.140625" style="2"/>
  </cols>
  <sheetData>
    <row r="1" spans="1:4">
      <c r="A1" s="262"/>
      <c r="B1" s="262"/>
      <c r="C1" s="262"/>
      <c r="D1" s="262"/>
    </row>
    <row r="2" spans="1:4">
      <c r="A2" s="262" t="s">
        <v>102</v>
      </c>
      <c r="B2" s="262"/>
      <c r="C2" s="262"/>
      <c r="D2" s="47"/>
    </row>
    <row r="4" spans="1:4">
      <c r="A4" s="45" t="s">
        <v>103</v>
      </c>
      <c r="B4" s="45"/>
      <c r="C4" s="324"/>
      <c r="D4" s="324"/>
    </row>
    <row r="5" spans="1:4">
      <c r="A5" s="45" t="s">
        <v>104</v>
      </c>
      <c r="B5" s="45" t="s">
        <v>208</v>
      </c>
      <c r="C5" s="325"/>
      <c r="D5" s="325"/>
    </row>
    <row r="6" spans="1:4">
      <c r="A6" s="171"/>
      <c r="B6" s="171"/>
      <c r="C6" s="83"/>
      <c r="D6" s="83"/>
    </row>
    <row r="7" spans="1:4">
      <c r="A7" s="3"/>
      <c r="B7" s="3"/>
      <c r="C7" s="4"/>
    </row>
    <row r="8" spans="1:4">
      <c r="A8" s="249" t="s">
        <v>1</v>
      </c>
      <c r="B8" s="249"/>
      <c r="C8" s="249"/>
    </row>
    <row r="9" spans="1:4">
      <c r="A9" s="57" t="s">
        <v>2</v>
      </c>
      <c r="B9" s="6" t="s">
        <v>105</v>
      </c>
      <c r="C9" s="166">
        <v>45846</v>
      </c>
      <c r="D9" s="46"/>
    </row>
    <row r="10" spans="1:4">
      <c r="A10" s="57" t="s">
        <v>3</v>
      </c>
      <c r="B10" s="6" t="s">
        <v>106</v>
      </c>
      <c r="C10" s="12" t="str">
        <f>'12h dia'!C10</f>
        <v>Rio de Janeiro/RJ</v>
      </c>
      <c r="D10" s="82"/>
    </row>
    <row r="11" spans="1:4">
      <c r="A11" s="57" t="s">
        <v>4</v>
      </c>
      <c r="B11" s="6" t="s">
        <v>107</v>
      </c>
      <c r="C11" s="12" t="s">
        <v>170</v>
      </c>
      <c r="D11" s="82"/>
    </row>
    <row r="12" spans="1:4">
      <c r="A12" s="57" t="s">
        <v>5</v>
      </c>
      <c r="B12" s="6" t="s">
        <v>108</v>
      </c>
      <c r="C12" s="12">
        <f>'12h dia'!C12</f>
        <v>12</v>
      </c>
      <c r="D12" s="82"/>
    </row>
    <row r="13" spans="1:4">
      <c r="A13" s="77"/>
      <c r="B13" s="3"/>
      <c r="C13" s="77"/>
    </row>
    <row r="14" spans="1:4">
      <c r="A14" s="249" t="s">
        <v>7</v>
      </c>
      <c r="B14" s="249"/>
      <c r="C14" s="249"/>
      <c r="D14" s="38"/>
    </row>
    <row r="15" spans="1:4" ht="45">
      <c r="A15" s="45" t="s">
        <v>8</v>
      </c>
      <c r="B15" s="45" t="s">
        <v>9</v>
      </c>
      <c r="C15" s="45" t="s">
        <v>109</v>
      </c>
      <c r="D15" s="3"/>
    </row>
    <row r="16" spans="1:4">
      <c r="A16" s="12" t="str">
        <f>'12h dia'!A16</f>
        <v>Vigilância</v>
      </c>
      <c r="B16" s="12" t="s">
        <v>137</v>
      </c>
      <c r="C16" s="12">
        <v>1</v>
      </c>
      <c r="D16" s="3"/>
    </row>
    <row r="17" spans="1:4" s="62" customFormat="1" ht="13.5">
      <c r="A17" s="60"/>
      <c r="B17" s="60"/>
      <c r="C17" s="60"/>
      <c r="D17" s="60"/>
    </row>
    <row r="18" spans="1:4">
      <c r="A18" s="262" t="s">
        <v>110</v>
      </c>
      <c r="B18" s="262"/>
      <c r="C18" s="262"/>
      <c r="D18" s="47"/>
    </row>
    <row r="19" spans="1:4">
      <c r="A19" s="77"/>
      <c r="B19" s="77"/>
      <c r="C19" s="77"/>
      <c r="D19" s="77"/>
    </row>
    <row r="20" spans="1:4">
      <c r="A20" s="227" t="s">
        <v>111</v>
      </c>
      <c r="B20" s="227"/>
      <c r="C20" s="227"/>
      <c r="D20" s="38"/>
    </row>
    <row r="21" spans="1:4">
      <c r="A21" s="319" t="s">
        <v>10</v>
      </c>
      <c r="B21" s="319"/>
      <c r="C21" s="319"/>
      <c r="D21" s="38"/>
    </row>
    <row r="22" spans="1:4">
      <c r="A22" s="235" t="s">
        <v>11</v>
      </c>
      <c r="B22" s="320"/>
      <c r="C22" s="236"/>
      <c r="D22" s="38"/>
    </row>
    <row r="23" spans="1:4" ht="30">
      <c r="A23" s="12">
        <v>1</v>
      </c>
      <c r="B23" s="45" t="s">
        <v>135</v>
      </c>
      <c r="C23" s="12" t="s">
        <v>159</v>
      </c>
      <c r="D23" s="3"/>
    </row>
    <row r="24" spans="1:4">
      <c r="A24" s="12">
        <v>2</v>
      </c>
      <c r="B24" s="45" t="s">
        <v>12</v>
      </c>
      <c r="C24" s="12" t="s">
        <v>138</v>
      </c>
      <c r="D24" s="3"/>
    </row>
    <row r="25" spans="1:4">
      <c r="A25" s="12">
        <v>3</v>
      </c>
      <c r="B25" s="45" t="s">
        <v>79</v>
      </c>
      <c r="C25" s="167">
        <v>1919.01</v>
      </c>
      <c r="D25" s="48"/>
    </row>
    <row r="26" spans="1:4">
      <c r="A26" s="12">
        <v>4</v>
      </c>
      <c r="B26" s="45" t="s">
        <v>13</v>
      </c>
      <c r="C26" s="12" t="s">
        <v>139</v>
      </c>
      <c r="D26" s="3"/>
    </row>
    <row r="27" spans="1:4">
      <c r="A27" s="12">
        <v>5</v>
      </c>
      <c r="B27" s="45" t="s">
        <v>14</v>
      </c>
      <c r="C27" s="168">
        <v>45658</v>
      </c>
      <c r="D27" s="49"/>
    </row>
    <row r="28" spans="1:4">
      <c r="A28" s="61"/>
      <c r="B28" s="61"/>
      <c r="C28" s="61"/>
    </row>
    <row r="29" spans="1:4">
      <c r="A29" s="227" t="s">
        <v>120</v>
      </c>
      <c r="B29" s="227"/>
      <c r="C29" s="227"/>
      <c r="D29" s="227"/>
    </row>
    <row r="30" spans="1:4">
      <c r="A30" s="5">
        <v>1</v>
      </c>
      <c r="B30" s="5" t="s">
        <v>15</v>
      </c>
      <c r="C30" s="5" t="s">
        <v>16</v>
      </c>
      <c r="D30" s="5" t="s">
        <v>17</v>
      </c>
    </row>
    <row r="31" spans="1:4">
      <c r="A31" s="57" t="s">
        <v>18</v>
      </c>
      <c r="B31" s="7" t="s">
        <v>19</v>
      </c>
      <c r="C31" s="8"/>
      <c r="D31" s="96">
        <f>C25</f>
        <v>1919.01</v>
      </c>
    </row>
    <row r="32" spans="1:4">
      <c r="A32" s="57" t="s">
        <v>3</v>
      </c>
      <c r="B32" s="7" t="s">
        <v>20</v>
      </c>
      <c r="C32" s="10">
        <v>0.3</v>
      </c>
      <c r="D32" s="50">
        <f>D31*C32</f>
        <v>575.70299999999997</v>
      </c>
    </row>
    <row r="33" spans="1:4">
      <c r="A33" s="57" t="s">
        <v>4</v>
      </c>
      <c r="B33" s="7" t="s">
        <v>21</v>
      </c>
      <c r="C33" s="11"/>
      <c r="D33" s="50">
        <v>0</v>
      </c>
    </row>
    <row r="34" spans="1:4">
      <c r="A34" s="57" t="s">
        <v>5</v>
      </c>
      <c r="B34" s="7" t="s">
        <v>22</v>
      </c>
      <c r="C34" s="11"/>
      <c r="D34" s="50">
        <f>((D31+D32)*58.33%*20%)*0</f>
        <v>0</v>
      </c>
    </row>
    <row r="35" spans="1:4">
      <c r="A35" s="57" t="s">
        <v>6</v>
      </c>
      <c r="B35" s="7" t="s">
        <v>23</v>
      </c>
      <c r="C35" s="11"/>
      <c r="D35" s="50">
        <f>((D31+D32)*8.33%*1.2)*0</f>
        <v>0</v>
      </c>
    </row>
    <row r="36" spans="1:4">
      <c r="A36" s="12" t="s">
        <v>24</v>
      </c>
      <c r="B36" s="45" t="s">
        <v>112</v>
      </c>
      <c r="C36" s="44"/>
      <c r="D36" s="50">
        <v>0</v>
      </c>
    </row>
    <row r="37" spans="1:4">
      <c r="A37" s="57" t="s">
        <v>25</v>
      </c>
      <c r="B37" s="7" t="s">
        <v>26</v>
      </c>
      <c r="C37" s="11"/>
      <c r="D37" s="50">
        <v>0</v>
      </c>
    </row>
    <row r="38" spans="1:4">
      <c r="A38" s="321" t="s">
        <v>27</v>
      </c>
      <c r="B38" s="322"/>
      <c r="C38" s="323"/>
      <c r="D38" s="51">
        <f>TRUNC(ROUND(SUM(D31:D37),2),2)</f>
        <v>2494.71</v>
      </c>
    </row>
    <row r="39" spans="1:4" s="62" customFormat="1" ht="13.5">
      <c r="A39" s="60"/>
      <c r="B39" s="60"/>
      <c r="C39" s="60"/>
      <c r="D39" s="60"/>
    </row>
    <row r="40" spans="1:4">
      <c r="A40" s="262" t="s">
        <v>143</v>
      </c>
      <c r="B40" s="262"/>
      <c r="C40" s="262"/>
      <c r="D40" s="262"/>
    </row>
    <row r="41" spans="1:4">
      <c r="A41" s="80"/>
      <c r="B41" s="80"/>
      <c r="C41" s="80"/>
      <c r="D41" s="80"/>
    </row>
    <row r="42" spans="1:4">
      <c r="A42" s="227" t="s">
        <v>116</v>
      </c>
      <c r="B42" s="227"/>
      <c r="C42" s="227"/>
      <c r="D42" s="227"/>
    </row>
    <row r="43" spans="1:4">
      <c r="A43" s="58" t="s">
        <v>28</v>
      </c>
      <c r="B43" s="58" t="s">
        <v>113</v>
      </c>
      <c r="C43" s="58" t="s">
        <v>29</v>
      </c>
      <c r="D43" s="58" t="s">
        <v>30</v>
      </c>
    </row>
    <row r="44" spans="1:4">
      <c r="A44" s="12" t="s">
        <v>2</v>
      </c>
      <c r="B44" s="13" t="s">
        <v>114</v>
      </c>
      <c r="C44" s="14">
        <f>'12h dia'!C44</f>
        <v>8.3299999999999999E-2</v>
      </c>
      <c r="D44" s="1">
        <f>TRUNC(ROUND($D$38*C44,2),2)</f>
        <v>207.81</v>
      </c>
    </row>
    <row r="45" spans="1:4">
      <c r="A45" s="12" t="s">
        <v>3</v>
      </c>
      <c r="B45" s="15" t="s">
        <v>31</v>
      </c>
      <c r="C45" s="175">
        <v>0.1111</v>
      </c>
      <c r="D45" s="91">
        <f>TRUNC(ROUND($D$38*C45,2),2)</f>
        <v>277.16000000000003</v>
      </c>
    </row>
    <row r="46" spans="1:4">
      <c r="A46" s="234" t="s">
        <v>0</v>
      </c>
      <c r="B46" s="234"/>
      <c r="C46" s="16">
        <f>SUM(C44:C45)</f>
        <v>0.19440000000000002</v>
      </c>
      <c r="D46" s="17">
        <f>TRUNC(ROUND(SUM(D44:D45),2),2)</f>
        <v>484.97</v>
      </c>
    </row>
    <row r="47" spans="1:4">
      <c r="A47" s="4"/>
      <c r="B47" s="4"/>
      <c r="C47" s="4"/>
      <c r="D47" s="4"/>
    </row>
    <row r="48" spans="1:4" ht="27" customHeight="1">
      <c r="A48" s="262" t="s">
        <v>121</v>
      </c>
      <c r="B48" s="262"/>
      <c r="C48" s="262"/>
      <c r="D48" s="262"/>
    </row>
    <row r="49" spans="1:4">
      <c r="A49" s="18" t="s">
        <v>32</v>
      </c>
      <c r="B49" s="18" t="s">
        <v>115</v>
      </c>
      <c r="C49" s="18" t="s">
        <v>29</v>
      </c>
      <c r="D49" s="18" t="s">
        <v>33</v>
      </c>
    </row>
    <row r="50" spans="1:4">
      <c r="A50" s="57" t="s">
        <v>2</v>
      </c>
      <c r="B50" s="11" t="s">
        <v>34</v>
      </c>
      <c r="C50" s="14">
        <f>'12h dia'!C50</f>
        <v>0.2</v>
      </c>
      <c r="D50" s="19">
        <f>TRUNC(ROUND(($D$38+$D$46)*C50,2),2)</f>
        <v>595.94000000000005</v>
      </c>
    </row>
    <row r="51" spans="1:4">
      <c r="A51" s="57" t="s">
        <v>3</v>
      </c>
      <c r="B51" s="11" t="s">
        <v>35</v>
      </c>
      <c r="C51" s="14">
        <f>'12h dia'!C51</f>
        <v>2.5000000000000001E-2</v>
      </c>
      <c r="D51" s="19">
        <f t="shared" ref="D51:D57" si="0">TRUNC(ROUND(($D$38+$D$46)*C51,2),2)</f>
        <v>74.489999999999995</v>
      </c>
    </row>
    <row r="52" spans="1:4">
      <c r="A52" s="57" t="s">
        <v>4</v>
      </c>
      <c r="B52" s="7" t="s">
        <v>80</v>
      </c>
      <c r="C52" s="14">
        <f>'12h dia'!C52</f>
        <v>1.6500000000000001E-2</v>
      </c>
      <c r="D52" s="19">
        <f t="shared" si="0"/>
        <v>49.16</v>
      </c>
    </row>
    <row r="53" spans="1:4">
      <c r="A53" s="57" t="s">
        <v>5</v>
      </c>
      <c r="B53" s="11" t="s">
        <v>36</v>
      </c>
      <c r="C53" s="14">
        <f>'12h dia'!C53</f>
        <v>1.4999999999999999E-2</v>
      </c>
      <c r="D53" s="19">
        <f t="shared" si="0"/>
        <v>44.7</v>
      </c>
    </row>
    <row r="54" spans="1:4">
      <c r="A54" s="57" t="s">
        <v>6</v>
      </c>
      <c r="B54" s="11" t="s">
        <v>37</v>
      </c>
      <c r="C54" s="14">
        <f>'12h dia'!C54</f>
        <v>0.01</v>
      </c>
      <c r="D54" s="19">
        <f t="shared" si="0"/>
        <v>29.8</v>
      </c>
    </row>
    <row r="55" spans="1:4">
      <c r="A55" s="57" t="s">
        <v>24</v>
      </c>
      <c r="B55" s="11" t="s">
        <v>38</v>
      </c>
      <c r="C55" s="14">
        <f>'12h dia'!C55</f>
        <v>6.0000000000000001E-3</v>
      </c>
      <c r="D55" s="19">
        <f t="shared" si="0"/>
        <v>17.88</v>
      </c>
    </row>
    <row r="56" spans="1:4">
      <c r="A56" s="57" t="s">
        <v>25</v>
      </c>
      <c r="B56" s="11" t="s">
        <v>39</v>
      </c>
      <c r="C56" s="14">
        <f>'12h dia'!C56</f>
        <v>2E-3</v>
      </c>
      <c r="D56" s="19">
        <f t="shared" si="0"/>
        <v>5.96</v>
      </c>
    </row>
    <row r="57" spans="1:4">
      <c r="A57" s="57" t="s">
        <v>40</v>
      </c>
      <c r="B57" s="11" t="s">
        <v>41</v>
      </c>
      <c r="C57" s="14">
        <f>'12h dia'!C57</f>
        <v>0.08</v>
      </c>
      <c r="D57" s="19">
        <f t="shared" si="0"/>
        <v>238.37</v>
      </c>
    </row>
    <row r="58" spans="1:4">
      <c r="A58" s="317" t="s">
        <v>42</v>
      </c>
      <c r="B58" s="318"/>
      <c r="C58" s="20">
        <f>SUM(C50:C57)</f>
        <v>0.35450000000000004</v>
      </c>
      <c r="D58" s="21">
        <f>TRUNC(ROUND(SUM(D50:D57),2),2)</f>
        <v>1056.3</v>
      </c>
    </row>
    <row r="59" spans="1:4">
      <c r="A59" s="22"/>
      <c r="B59" s="22"/>
      <c r="C59" s="23"/>
      <c r="D59" s="24"/>
    </row>
    <row r="60" spans="1:4">
      <c r="A60" s="227" t="s">
        <v>122</v>
      </c>
      <c r="B60" s="227"/>
      <c r="C60" s="227"/>
      <c r="D60" s="227"/>
    </row>
    <row r="61" spans="1:4">
      <c r="A61" s="5" t="s">
        <v>43</v>
      </c>
      <c r="B61" s="52" t="s">
        <v>44</v>
      </c>
      <c r="C61" s="5" t="s">
        <v>17</v>
      </c>
      <c r="D61" s="5" t="s">
        <v>17</v>
      </c>
    </row>
    <row r="62" spans="1:4">
      <c r="A62" s="57" t="s">
        <v>2</v>
      </c>
      <c r="B62" s="11" t="s">
        <v>225</v>
      </c>
      <c r="C62" s="92">
        <v>0</v>
      </c>
      <c r="D62" s="93">
        <f>(C62*2*22)-(6%*D31)*0</f>
        <v>0</v>
      </c>
    </row>
    <row r="63" spans="1:4">
      <c r="A63" s="57" t="s">
        <v>3</v>
      </c>
      <c r="B63" s="11" t="s">
        <v>82</v>
      </c>
      <c r="C63" s="92">
        <v>37.85</v>
      </c>
      <c r="D63" s="94">
        <f>(C63*22*0.8)</f>
        <v>666.16000000000008</v>
      </c>
    </row>
    <row r="64" spans="1:4">
      <c r="A64" s="57" t="s">
        <v>4</v>
      </c>
      <c r="B64" s="11" t="s">
        <v>83</v>
      </c>
      <c r="C64" s="95">
        <v>0</v>
      </c>
      <c r="D64" s="94">
        <f>C64</f>
        <v>0</v>
      </c>
    </row>
    <row r="65" spans="1:4">
      <c r="A65" s="57" t="s">
        <v>5</v>
      </c>
      <c r="B65" s="11" t="s">
        <v>118</v>
      </c>
      <c r="C65" s="95">
        <v>20</v>
      </c>
      <c r="D65" s="94">
        <f>C65</f>
        <v>20</v>
      </c>
    </row>
    <row r="66" spans="1:4">
      <c r="A66" s="57" t="s">
        <v>6</v>
      </c>
      <c r="B66" s="11" t="s">
        <v>119</v>
      </c>
      <c r="C66" s="95">
        <v>31.07</v>
      </c>
      <c r="D66" s="94">
        <f>C66</f>
        <v>31.07</v>
      </c>
    </row>
    <row r="67" spans="1:4">
      <c r="A67" s="57" t="s">
        <v>24</v>
      </c>
      <c r="B67" s="11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326" t="s">
        <v>45</v>
      </c>
      <c r="B68" s="322"/>
      <c r="C68" s="327"/>
      <c r="D68" s="21">
        <f>TRUNC(ROUND(SUM(D62:D67),2),2)</f>
        <v>731.25</v>
      </c>
    </row>
    <row r="69" spans="1:4">
      <c r="A69" s="4"/>
      <c r="B69" s="4"/>
      <c r="C69" s="4"/>
      <c r="D69" s="4"/>
    </row>
    <row r="70" spans="1:4">
      <c r="A70" s="262" t="s">
        <v>46</v>
      </c>
      <c r="B70" s="262"/>
      <c r="C70" s="262"/>
      <c r="D70" s="262"/>
    </row>
    <row r="71" spans="1:4">
      <c r="A71" s="5">
        <v>2</v>
      </c>
      <c r="B71" s="326" t="s">
        <v>47</v>
      </c>
      <c r="C71" s="327"/>
      <c r="D71" s="5" t="s">
        <v>17</v>
      </c>
    </row>
    <row r="72" spans="1:4">
      <c r="A72" s="57" t="s">
        <v>28</v>
      </c>
      <c r="B72" s="328" t="str">
        <f>B43</f>
        <v>13º (décimo terceiro) Salário, Férias e Adicional de Férias</v>
      </c>
      <c r="C72" s="329"/>
      <c r="D72" s="26">
        <f>D46</f>
        <v>484.97</v>
      </c>
    </row>
    <row r="73" spans="1:4">
      <c r="A73" s="57" t="s">
        <v>32</v>
      </c>
      <c r="B73" s="328" t="str">
        <f>B49</f>
        <v>GPS, FGTS e outras contribuições</v>
      </c>
      <c r="C73" s="329"/>
      <c r="D73" s="26">
        <f>D58</f>
        <v>1056.3</v>
      </c>
    </row>
    <row r="74" spans="1:4">
      <c r="A74" s="57" t="s">
        <v>43</v>
      </c>
      <c r="B74" s="328" t="str">
        <f>B61</f>
        <v xml:space="preserve">Benefícios Mensais e Diários </v>
      </c>
      <c r="C74" s="329"/>
      <c r="D74" s="26">
        <f>D68</f>
        <v>731.25</v>
      </c>
    </row>
    <row r="75" spans="1:4">
      <c r="A75" s="326" t="s">
        <v>45</v>
      </c>
      <c r="B75" s="322"/>
      <c r="C75" s="327"/>
      <c r="D75" s="21">
        <f>TRUNC(ROUND(SUM(D72:D74),2),2)</f>
        <v>2272.52</v>
      </c>
    </row>
    <row r="76" spans="1:4">
      <c r="A76" s="4"/>
      <c r="B76" s="27"/>
      <c r="C76" s="27"/>
      <c r="D76" s="28"/>
    </row>
    <row r="77" spans="1:4">
      <c r="A77" s="249" t="s">
        <v>68</v>
      </c>
      <c r="B77" s="249"/>
      <c r="C77" s="249"/>
      <c r="D77" s="249"/>
    </row>
    <row r="78" spans="1:4">
      <c r="A78" s="18">
        <v>3</v>
      </c>
      <c r="B78" s="18" t="s">
        <v>48</v>
      </c>
      <c r="C78" s="18" t="s">
        <v>29</v>
      </c>
      <c r="D78" s="18" t="s">
        <v>30</v>
      </c>
    </row>
    <row r="79" spans="1:4">
      <c r="A79" s="57" t="s">
        <v>2</v>
      </c>
      <c r="B79" s="29" t="s">
        <v>49</v>
      </c>
      <c r="C79" s="14">
        <v>4.1999999999999997E-3</v>
      </c>
      <c r="D79" s="19">
        <f>$D$38*C79</f>
        <v>10.477781999999999</v>
      </c>
    </row>
    <row r="80" spans="1:4">
      <c r="A80" s="57" t="s">
        <v>3</v>
      </c>
      <c r="B80" s="78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5">
      <c r="A81" s="57" t="s">
        <v>4</v>
      </c>
      <c r="B81" s="30" t="s">
        <v>51</v>
      </c>
      <c r="C81" s="14">
        <v>3.4799999999999998E-2</v>
      </c>
      <c r="D81" s="19">
        <f t="shared" si="1"/>
        <v>86.815907999999993</v>
      </c>
    </row>
    <row r="82" spans="1:5">
      <c r="A82" s="57" t="s">
        <v>5</v>
      </c>
      <c r="B82" s="11" t="s">
        <v>52</v>
      </c>
      <c r="C82" s="14">
        <v>1.9400000000000001E-2</v>
      </c>
      <c r="D82" s="19">
        <f t="shared" si="1"/>
        <v>48.397373999999999</v>
      </c>
    </row>
    <row r="83" spans="1:5" ht="30">
      <c r="A83" s="57" t="s">
        <v>6</v>
      </c>
      <c r="B83" s="79" t="s">
        <v>101</v>
      </c>
      <c r="C83" s="14">
        <f>C82*C58</f>
        <v>6.8773000000000011E-3</v>
      </c>
      <c r="D83" s="19">
        <f t="shared" si="1"/>
        <v>17.156869083000004</v>
      </c>
    </row>
    <row r="84" spans="1:5">
      <c r="A84" s="57" t="s">
        <v>24</v>
      </c>
      <c r="B84" s="31" t="s">
        <v>73</v>
      </c>
      <c r="C84" s="14">
        <v>8.0000000000000002E-3</v>
      </c>
      <c r="D84" s="19">
        <f t="shared" si="1"/>
        <v>19.95768</v>
      </c>
    </row>
    <row r="85" spans="1:5">
      <c r="A85" s="317" t="s">
        <v>42</v>
      </c>
      <c r="B85" s="318"/>
      <c r="C85" s="20">
        <f>SUM(C79:C84)</f>
        <v>7.3613299999999993E-2</v>
      </c>
      <c r="D85" s="21">
        <f>TRUNC(ROUND(SUM(D79:D84),2),2)</f>
        <v>183.64</v>
      </c>
    </row>
    <row r="87" spans="1:5">
      <c r="A87" s="227" t="s">
        <v>123</v>
      </c>
      <c r="B87" s="227"/>
      <c r="C87" s="227"/>
      <c r="D87" s="227"/>
    </row>
    <row r="88" spans="1:5">
      <c r="A88" s="22"/>
      <c r="B88" s="22"/>
      <c r="C88" s="22"/>
      <c r="D88" s="22"/>
    </row>
    <row r="89" spans="1:5">
      <c r="A89" s="227" t="s">
        <v>53</v>
      </c>
      <c r="B89" s="227"/>
      <c r="C89" s="227"/>
      <c r="D89" s="227"/>
    </row>
    <row r="90" spans="1:5">
      <c r="A90" s="18" t="s">
        <v>54</v>
      </c>
      <c r="B90" s="5" t="s">
        <v>124</v>
      </c>
      <c r="C90" s="18" t="s">
        <v>29</v>
      </c>
      <c r="D90" s="18" t="s">
        <v>30</v>
      </c>
    </row>
    <row r="91" spans="1:5">
      <c r="A91" s="57" t="s">
        <v>2</v>
      </c>
      <c r="B91" s="29" t="s">
        <v>94</v>
      </c>
      <c r="C91" s="14">
        <v>9.2999999999999992E-3</v>
      </c>
      <c r="D91" s="19">
        <f>$D$38*C91</f>
        <v>23.200802999999997</v>
      </c>
      <c r="E91" s="2">
        <f>11.11/12</f>
        <v>0.92583333333333329</v>
      </c>
    </row>
    <row r="92" spans="1:5">
      <c r="A92" s="57" t="s">
        <v>3</v>
      </c>
      <c r="B92" s="32" t="s">
        <v>95</v>
      </c>
      <c r="C92" s="85">
        <v>2.8E-3</v>
      </c>
      <c r="D92" s="19">
        <f>$D$38*C92</f>
        <v>6.985188</v>
      </c>
    </row>
    <row r="93" spans="1:5">
      <c r="A93" s="57" t="s">
        <v>4</v>
      </c>
      <c r="B93" s="33" t="s">
        <v>96</v>
      </c>
      <c r="C93" s="14">
        <f>'12h dia'!C93</f>
        <v>2.0000000000000001E-4</v>
      </c>
      <c r="D93" s="19">
        <f t="shared" ref="D93:D96" si="2">$D$38*C93</f>
        <v>0.49894200000000005</v>
      </c>
    </row>
    <row r="94" spans="1:5">
      <c r="A94" s="57" t="s">
        <v>5</v>
      </c>
      <c r="B94" s="34" t="s">
        <v>100</v>
      </c>
      <c r="C94" s="14">
        <v>3.3E-3</v>
      </c>
      <c r="D94" s="19">
        <f t="shared" si="2"/>
        <v>8.2325429999999997</v>
      </c>
    </row>
    <row r="95" spans="1:5">
      <c r="A95" s="57" t="s">
        <v>6</v>
      </c>
      <c r="B95" s="2" t="s">
        <v>97</v>
      </c>
      <c r="C95" s="14">
        <v>6.9999999999999999E-4</v>
      </c>
      <c r="D95" s="19">
        <f t="shared" si="2"/>
        <v>1.746297</v>
      </c>
    </row>
    <row r="96" spans="1:5">
      <c r="A96" s="57" t="s">
        <v>24</v>
      </c>
      <c r="B96" s="31" t="s">
        <v>220</v>
      </c>
      <c r="C96" s="14">
        <v>1.38E-2</v>
      </c>
      <c r="D96" s="19">
        <f t="shared" si="2"/>
        <v>34.426997999999998</v>
      </c>
    </row>
    <row r="97" spans="1:4">
      <c r="A97" s="317" t="s">
        <v>0</v>
      </c>
      <c r="B97" s="318"/>
      <c r="C97" s="20">
        <f>SUM(C91:C96)</f>
        <v>3.0099999999999998E-2</v>
      </c>
      <c r="D97" s="21">
        <f>TRUNC(ROUND(SUM(D91:D96),2),2)</f>
        <v>75.09</v>
      </c>
    </row>
    <row r="99" spans="1:4">
      <c r="A99" s="227" t="s">
        <v>74</v>
      </c>
      <c r="B99" s="227"/>
      <c r="C99" s="227"/>
      <c r="D99" s="227"/>
    </row>
    <row r="100" spans="1:4">
      <c r="A100" s="5" t="s">
        <v>55</v>
      </c>
      <c r="B100" s="326" t="s">
        <v>75</v>
      </c>
      <c r="C100" s="327"/>
      <c r="D100" s="5" t="s">
        <v>17</v>
      </c>
    </row>
    <row r="101" spans="1:4">
      <c r="A101" s="57" t="s">
        <v>2</v>
      </c>
      <c r="B101" s="328" t="s">
        <v>98</v>
      </c>
      <c r="C101" s="329"/>
      <c r="D101" s="37">
        <f>TRUNC(ROUND((((D38+D75+D85)/220)*22),2),2)*0</f>
        <v>0</v>
      </c>
    </row>
    <row r="102" spans="1:4">
      <c r="A102" s="326" t="s">
        <v>45</v>
      </c>
      <c r="B102" s="322"/>
      <c r="C102" s="327"/>
      <c r="D102" s="21">
        <f>TRUNC(ROUND(SUM(D101),2),2)</f>
        <v>0</v>
      </c>
    </row>
    <row r="103" spans="1:4">
      <c r="A103" s="22"/>
      <c r="B103" s="22"/>
      <c r="C103" s="35"/>
      <c r="D103" s="36"/>
    </row>
    <row r="104" spans="1:4">
      <c r="A104" s="249" t="s">
        <v>56</v>
      </c>
      <c r="B104" s="249"/>
      <c r="C104" s="249"/>
      <c r="D104" s="249"/>
    </row>
    <row r="105" spans="1:4">
      <c r="A105" s="18">
        <v>4</v>
      </c>
      <c r="B105" s="317" t="s">
        <v>76</v>
      </c>
      <c r="C105" s="318"/>
      <c r="D105" s="18" t="s">
        <v>57</v>
      </c>
    </row>
    <row r="106" spans="1:4">
      <c r="A106" s="57" t="s">
        <v>54</v>
      </c>
      <c r="B106" s="332" t="s">
        <v>124</v>
      </c>
      <c r="C106" s="333"/>
      <c r="D106" s="25">
        <f>D97</f>
        <v>75.09</v>
      </c>
    </row>
    <row r="107" spans="1:4">
      <c r="A107" s="57" t="s">
        <v>55</v>
      </c>
      <c r="B107" s="332" t="s">
        <v>125</v>
      </c>
      <c r="C107" s="333"/>
      <c r="D107" s="37">
        <f>D102</f>
        <v>0</v>
      </c>
    </row>
    <row r="108" spans="1:4">
      <c r="A108" s="317" t="s">
        <v>0</v>
      </c>
      <c r="B108" s="320"/>
      <c r="C108" s="318"/>
      <c r="D108" s="21">
        <f>TRUNC(ROUND(SUM(D106:D107),2),2)</f>
        <v>75.09</v>
      </c>
    </row>
    <row r="109" spans="1:4">
      <c r="A109" s="80"/>
      <c r="B109" s="38"/>
      <c r="C109" s="23"/>
      <c r="D109" s="39"/>
    </row>
    <row r="110" spans="1:4">
      <c r="A110" s="227" t="s">
        <v>126</v>
      </c>
      <c r="B110" s="227"/>
      <c r="C110" s="227"/>
      <c r="D110" s="227"/>
    </row>
    <row r="111" spans="1:4">
      <c r="A111" s="5">
        <v>5</v>
      </c>
      <c r="B111" s="330" t="s">
        <v>58</v>
      </c>
      <c r="C111" s="331"/>
      <c r="D111" s="5" t="s">
        <v>17</v>
      </c>
    </row>
    <row r="112" spans="1:4">
      <c r="A112" s="57" t="s">
        <v>2</v>
      </c>
      <c r="B112" s="328" t="s">
        <v>59</v>
      </c>
      <c r="C112" s="329"/>
      <c r="D112" s="53">
        <f>UNIFORME!E18</f>
        <v>7.083333333333333</v>
      </c>
    </row>
    <row r="113" spans="1:4">
      <c r="A113" s="57" t="s">
        <v>3</v>
      </c>
      <c r="B113" s="328" t="s">
        <v>77</v>
      </c>
      <c r="C113" s="329"/>
      <c r="D113" s="53">
        <v>0</v>
      </c>
    </row>
    <row r="114" spans="1:4">
      <c r="A114" s="57" t="s">
        <v>4</v>
      </c>
      <c r="B114" s="328" t="s">
        <v>78</v>
      </c>
      <c r="C114" s="329"/>
      <c r="D114" s="53">
        <f>EQUIPAMENTO!E17</f>
        <v>13.810704607046072</v>
      </c>
    </row>
    <row r="115" spans="1:4">
      <c r="A115" s="57" t="s">
        <v>5</v>
      </c>
      <c r="B115" s="335" t="s">
        <v>26</v>
      </c>
      <c r="C115" s="336"/>
      <c r="D115" s="53">
        <v>0</v>
      </c>
    </row>
    <row r="116" spans="1:4">
      <c r="A116" s="326" t="s">
        <v>45</v>
      </c>
      <c r="B116" s="322"/>
      <c r="C116" s="327"/>
      <c r="D116" s="21">
        <f>TRUNC(ROUND(SUM(D112:D115),2),2)</f>
        <v>20.89</v>
      </c>
    </row>
    <row r="117" spans="1:4">
      <c r="A117" s="80"/>
      <c r="B117" s="38"/>
      <c r="C117" s="23"/>
      <c r="D117" s="39"/>
    </row>
    <row r="118" spans="1:4">
      <c r="A118" s="227" t="s">
        <v>127</v>
      </c>
      <c r="B118" s="227"/>
      <c r="C118" s="227"/>
      <c r="D118" s="227"/>
    </row>
    <row r="119" spans="1:4">
      <c r="A119" s="5">
        <v>6</v>
      </c>
      <c r="B119" s="40" t="s">
        <v>60</v>
      </c>
      <c r="C119" s="5" t="s">
        <v>29</v>
      </c>
      <c r="D119" s="5" t="s">
        <v>57</v>
      </c>
    </row>
    <row r="120" spans="1:4">
      <c r="A120" s="57" t="s">
        <v>2</v>
      </c>
      <c r="B120" s="81" t="s">
        <v>61</v>
      </c>
      <c r="C120" s="14">
        <v>0.01</v>
      </c>
      <c r="D120" s="56">
        <f>TRUNC(ROUND($D$135*C120,2),2)</f>
        <v>50.47</v>
      </c>
    </row>
    <row r="121" spans="1:4">
      <c r="A121" s="57" t="s">
        <v>3</v>
      </c>
      <c r="B121" s="7" t="s">
        <v>62</v>
      </c>
      <c r="C121" s="14">
        <v>5.4246688926131714E-2</v>
      </c>
      <c r="D121" s="56">
        <f>TRUNC(ROUND(($D$135+D120)*C121,2),2)</f>
        <v>276.51</v>
      </c>
    </row>
    <row r="122" spans="1:4">
      <c r="A122" s="57" t="s">
        <v>4</v>
      </c>
      <c r="B122" s="7" t="s">
        <v>63</v>
      </c>
      <c r="C122" s="41">
        <f>SUM(C123:C125)</f>
        <v>8.6499999999999994E-2</v>
      </c>
      <c r="D122" s="42"/>
    </row>
    <row r="123" spans="1:4">
      <c r="A123" s="57" t="s">
        <v>131</v>
      </c>
      <c r="B123" s="45" t="s">
        <v>128</v>
      </c>
      <c r="C123" s="14">
        <f>'12h dia'!C123</f>
        <v>6.4999999999999997E-3</v>
      </c>
      <c r="D123" s="26">
        <f>TRUNC(ROUND(($D$135+$D$120+$D$121)/(100%-$C$122)*C123,2),2)</f>
        <v>38.24</v>
      </c>
    </row>
    <row r="124" spans="1:4">
      <c r="A124" s="57" t="s">
        <v>132</v>
      </c>
      <c r="B124" s="45" t="s">
        <v>129</v>
      </c>
      <c r="C124" s="14">
        <f>'12h dia'!C124</f>
        <v>0.03</v>
      </c>
      <c r="D124" s="26">
        <f>TRUNC(ROUND(($D$135+$D$120+$D$121)/(100%-$C$122)*C124,2),2)</f>
        <v>176.48</v>
      </c>
    </row>
    <row r="125" spans="1:4">
      <c r="A125" s="57" t="s">
        <v>133</v>
      </c>
      <c r="B125" s="45" t="s">
        <v>130</v>
      </c>
      <c r="C125" s="14">
        <f>'12h dia'!C125</f>
        <v>0.05</v>
      </c>
      <c r="D125" s="26">
        <f>TRUNC(ROUND(($D$135+$D$120+$D$121)/(100%-$C$122)*C125,2),2)</f>
        <v>294.13</v>
      </c>
    </row>
    <row r="126" spans="1:4">
      <c r="A126" s="235" t="s">
        <v>0</v>
      </c>
      <c r="B126" s="320"/>
      <c r="C126" s="236"/>
      <c r="D126" s="21">
        <f>TRUNC(ROUND(SUM(D120:D125),2),2)</f>
        <v>835.83</v>
      </c>
    </row>
    <row r="128" spans="1:4">
      <c r="A128" s="227" t="s">
        <v>64</v>
      </c>
      <c r="B128" s="227"/>
      <c r="C128" s="227"/>
      <c r="D128" s="227"/>
    </row>
    <row r="129" spans="1:4">
      <c r="A129" s="7"/>
      <c r="B129" s="337" t="s">
        <v>65</v>
      </c>
      <c r="C129" s="337"/>
      <c r="D129" s="5" t="s">
        <v>57</v>
      </c>
    </row>
    <row r="130" spans="1:4">
      <c r="A130" s="43" t="s">
        <v>2</v>
      </c>
      <c r="B130" s="334" t="s">
        <v>66</v>
      </c>
      <c r="C130" s="334"/>
      <c r="D130" s="37">
        <f>$D$38</f>
        <v>2494.71</v>
      </c>
    </row>
    <row r="131" spans="1:4">
      <c r="A131" s="43" t="s">
        <v>3</v>
      </c>
      <c r="B131" s="334" t="s">
        <v>67</v>
      </c>
      <c r="C131" s="334"/>
      <c r="D131" s="37">
        <f>$D$75</f>
        <v>2272.52</v>
      </c>
    </row>
    <row r="132" spans="1:4">
      <c r="A132" s="43" t="s">
        <v>4</v>
      </c>
      <c r="B132" s="334" t="s">
        <v>68</v>
      </c>
      <c r="C132" s="334"/>
      <c r="D132" s="37">
        <f>$D$85</f>
        <v>183.64</v>
      </c>
    </row>
    <row r="133" spans="1:4">
      <c r="A133" s="43" t="s">
        <v>5</v>
      </c>
      <c r="B133" s="334" t="s">
        <v>69</v>
      </c>
      <c r="C133" s="334"/>
      <c r="D133" s="37">
        <f>$D$108</f>
        <v>75.09</v>
      </c>
    </row>
    <row r="134" spans="1:4">
      <c r="A134" s="43" t="s">
        <v>70</v>
      </c>
      <c r="B134" s="328" t="s">
        <v>71</v>
      </c>
      <c r="C134" s="329"/>
      <c r="D134" s="37">
        <f>$D$116</f>
        <v>20.89</v>
      </c>
    </row>
    <row r="135" spans="1:4">
      <c r="A135" s="326" t="s">
        <v>72</v>
      </c>
      <c r="B135" s="322"/>
      <c r="C135" s="327"/>
      <c r="D135" s="55">
        <f>TRUNC(ROUND(SUM(D130:D134),2),2)</f>
        <v>5046.8500000000004</v>
      </c>
    </row>
    <row r="136" spans="1:4">
      <c r="A136" s="57" t="s">
        <v>24</v>
      </c>
      <c r="B136" s="328" t="s">
        <v>99</v>
      </c>
      <c r="C136" s="329"/>
      <c r="D136" s="37">
        <f>$D$126</f>
        <v>835.83</v>
      </c>
    </row>
    <row r="137" spans="1:4">
      <c r="A137" s="326" t="s">
        <v>134</v>
      </c>
      <c r="B137" s="322"/>
      <c r="C137" s="327"/>
      <c r="D137" s="54">
        <f>TRUNC(ROUND(D135+D136,2),2)</f>
        <v>5882.68</v>
      </c>
    </row>
    <row r="138" spans="1:4">
      <c r="A138" s="326" t="s">
        <v>157</v>
      </c>
      <c r="B138" s="322"/>
      <c r="C138" s="327"/>
      <c r="D138" s="54">
        <f>D137</f>
        <v>5882.68</v>
      </c>
    </row>
    <row r="139" spans="1:4">
      <c r="A139" s="38"/>
      <c r="B139" s="38"/>
      <c r="C139" s="38"/>
      <c r="D139" s="38"/>
    </row>
  </sheetData>
  <mergeCells count="59">
    <mergeCell ref="B134:C134"/>
    <mergeCell ref="A135:C135"/>
    <mergeCell ref="B136:C136"/>
    <mergeCell ref="A137:C137"/>
    <mergeCell ref="A138:C138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14:C14"/>
    <mergeCell ref="A1:D1"/>
    <mergeCell ref="A2:C2"/>
    <mergeCell ref="C4:D4"/>
    <mergeCell ref="C5:D5"/>
    <mergeCell ref="A8:C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16383" man="1"/>
    <brk id="98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E19"/>
  <sheetViews>
    <sheetView tabSelected="1" topLeftCell="A7" zoomScaleNormal="100" zoomScaleSheetLayoutView="100" workbookViewId="0">
      <selection activeCell="H18" sqref="H18:H20"/>
    </sheetView>
  </sheetViews>
  <sheetFormatPr defaultRowHeight="15"/>
  <cols>
    <col min="1" max="1" width="44" style="194" customWidth="1"/>
    <col min="2" max="2" width="17" style="194" bestFit="1" customWidth="1"/>
    <col min="3" max="3" width="18.28515625" style="194" bestFit="1" customWidth="1"/>
    <col min="4" max="4" width="14.42578125" style="198" bestFit="1" customWidth="1"/>
    <col min="5" max="5" width="14.5703125" style="194" bestFit="1" customWidth="1"/>
    <col min="6" max="16384" width="9.140625" style="194"/>
  </cols>
  <sheetData>
    <row r="6" spans="1:5">
      <c r="A6" s="338" t="s">
        <v>146</v>
      </c>
      <c r="B6" s="339"/>
      <c r="C6" s="339"/>
      <c r="D6" s="339"/>
      <c r="E6" s="340"/>
    </row>
    <row r="7" spans="1:5">
      <c r="A7" s="58" t="s">
        <v>147</v>
      </c>
      <c r="B7" s="63" t="s">
        <v>148</v>
      </c>
      <c r="C7" s="64" t="s">
        <v>149</v>
      </c>
      <c r="D7" s="64" t="s">
        <v>150</v>
      </c>
      <c r="E7" s="64" t="s">
        <v>151</v>
      </c>
    </row>
    <row r="8" spans="1:5" ht="60">
      <c r="A8" s="45" t="s">
        <v>195</v>
      </c>
      <c r="B8" s="195">
        <v>4</v>
      </c>
      <c r="C8" s="196">
        <v>5</v>
      </c>
      <c r="D8" s="165">
        <v>12</v>
      </c>
      <c r="E8" s="196">
        <f t="shared" ref="E8:E17" si="0">(C8*B8)/D8</f>
        <v>1.6666666666666667</v>
      </c>
    </row>
    <row r="9" spans="1:5" ht="30">
      <c r="A9" s="45" t="s">
        <v>196</v>
      </c>
      <c r="B9" s="195">
        <v>1</v>
      </c>
      <c r="C9" s="196">
        <v>5</v>
      </c>
      <c r="D9" s="165">
        <v>12</v>
      </c>
      <c r="E9" s="196">
        <f t="shared" si="0"/>
        <v>0.41666666666666669</v>
      </c>
    </row>
    <row r="10" spans="1:5" ht="30">
      <c r="A10" s="45" t="s">
        <v>197</v>
      </c>
      <c r="B10" s="195">
        <v>4</v>
      </c>
      <c r="C10" s="196">
        <v>5</v>
      </c>
      <c r="D10" s="165">
        <v>12</v>
      </c>
      <c r="E10" s="196">
        <f t="shared" si="0"/>
        <v>1.6666666666666667</v>
      </c>
    </row>
    <row r="11" spans="1:5" ht="24.75" customHeight="1">
      <c r="A11" s="44" t="s">
        <v>198</v>
      </c>
      <c r="B11" s="195">
        <v>4</v>
      </c>
      <c r="C11" s="196">
        <v>1</v>
      </c>
      <c r="D11" s="165">
        <v>12</v>
      </c>
      <c r="E11" s="196">
        <f t="shared" si="0"/>
        <v>0.33333333333333331</v>
      </c>
    </row>
    <row r="12" spans="1:5" ht="30">
      <c r="A12" s="45" t="s">
        <v>199</v>
      </c>
      <c r="B12" s="195">
        <v>4</v>
      </c>
      <c r="C12" s="196">
        <v>1</v>
      </c>
      <c r="D12" s="165">
        <v>12</v>
      </c>
      <c r="E12" s="196">
        <f t="shared" si="0"/>
        <v>0.33333333333333331</v>
      </c>
    </row>
    <row r="13" spans="1:5">
      <c r="A13" s="44" t="s">
        <v>200</v>
      </c>
      <c r="B13" s="195">
        <v>2</v>
      </c>
      <c r="C13" s="196">
        <v>5</v>
      </c>
      <c r="D13" s="165">
        <v>12</v>
      </c>
      <c r="E13" s="196">
        <f t="shared" si="0"/>
        <v>0.83333333333333337</v>
      </c>
    </row>
    <row r="14" spans="1:5">
      <c r="A14" s="44" t="s">
        <v>201</v>
      </c>
      <c r="B14" s="195">
        <v>1</v>
      </c>
      <c r="C14" s="196">
        <v>2</v>
      </c>
      <c r="D14" s="165">
        <v>12</v>
      </c>
      <c r="E14" s="196">
        <f t="shared" si="0"/>
        <v>0.16666666666666666</v>
      </c>
    </row>
    <row r="15" spans="1:5">
      <c r="A15" s="44" t="s">
        <v>202</v>
      </c>
      <c r="B15" s="195">
        <v>2</v>
      </c>
      <c r="C15" s="196">
        <v>5</v>
      </c>
      <c r="D15" s="165">
        <v>12</v>
      </c>
      <c r="E15" s="196">
        <f t="shared" si="0"/>
        <v>0.83333333333333337</v>
      </c>
    </row>
    <row r="16" spans="1:5">
      <c r="A16" s="193" t="s">
        <v>209</v>
      </c>
      <c r="B16" s="195">
        <v>1</v>
      </c>
      <c r="C16" s="196">
        <v>5</v>
      </c>
      <c r="D16" s="165">
        <v>12</v>
      </c>
      <c r="E16" s="196">
        <f t="shared" si="0"/>
        <v>0.41666666666666669</v>
      </c>
    </row>
    <row r="17" spans="1:5">
      <c r="A17" s="193" t="s">
        <v>210</v>
      </c>
      <c r="B17" s="195">
        <v>1</v>
      </c>
      <c r="C17" s="196">
        <v>5</v>
      </c>
      <c r="D17" s="165">
        <v>12</v>
      </c>
      <c r="E17" s="196">
        <f t="shared" si="0"/>
        <v>0.41666666666666669</v>
      </c>
    </row>
    <row r="18" spans="1:5">
      <c r="A18" s="341" t="s">
        <v>152</v>
      </c>
      <c r="B18" s="342"/>
      <c r="C18" s="342"/>
      <c r="D18" s="342"/>
      <c r="E18" s="59">
        <f>SUM(E8:E17)</f>
        <v>7.083333333333333</v>
      </c>
    </row>
    <row r="19" spans="1:5">
      <c r="A19" s="2"/>
      <c r="B19" s="197"/>
      <c r="C19" s="9"/>
      <c r="D19" s="173"/>
      <c r="E19" s="9"/>
    </row>
  </sheetData>
  <mergeCells count="2">
    <mergeCell ref="A6:E6"/>
    <mergeCell ref="A18:D18"/>
  </mergeCells>
  <pageMargins left="0.51181102362204722" right="0.51181102362204722" top="1.3779527559055118" bottom="1.3779527559055118" header="0.31496062992125984" footer="0.31496062992125984"/>
  <pageSetup paperSize="9" scale="88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5:F21"/>
  <sheetViews>
    <sheetView tabSelected="1" topLeftCell="A4" zoomScale="115" zoomScaleNormal="115" zoomScaleSheetLayoutView="100" workbookViewId="0">
      <selection activeCell="H18" sqref="H18:H20"/>
    </sheetView>
  </sheetViews>
  <sheetFormatPr defaultRowHeight="15"/>
  <cols>
    <col min="1" max="1" width="40.5703125" style="66" bestFit="1" customWidth="1"/>
    <col min="2" max="2" width="17" style="66" bestFit="1" customWidth="1"/>
    <col min="3" max="3" width="18.28515625" style="66" bestFit="1" customWidth="1"/>
    <col min="4" max="4" width="14.42578125" style="66" bestFit="1" customWidth="1"/>
    <col min="5" max="5" width="17" style="66" customWidth="1"/>
    <col min="6" max="6" width="13.5703125" style="66" bestFit="1" customWidth="1"/>
    <col min="7" max="7" width="17.7109375" style="66" bestFit="1" customWidth="1"/>
    <col min="8" max="16384" width="9.140625" style="66"/>
  </cols>
  <sheetData>
    <row r="5" spans="1:6">
      <c r="A5" s="343" t="s">
        <v>153</v>
      </c>
      <c r="B5" s="343"/>
      <c r="C5" s="343"/>
      <c r="D5" s="343"/>
      <c r="E5" s="343"/>
    </row>
    <row r="6" spans="1:6">
      <c r="A6" s="70"/>
      <c r="B6" s="70"/>
      <c r="C6" s="70"/>
      <c r="D6" s="70"/>
      <c r="E6" s="70"/>
    </row>
    <row r="7" spans="1:6">
      <c r="A7" s="64" t="s">
        <v>141</v>
      </c>
      <c r="B7" s="64" t="s">
        <v>148</v>
      </c>
      <c r="C7" s="64" t="s">
        <v>149</v>
      </c>
      <c r="D7" s="64" t="s">
        <v>150</v>
      </c>
      <c r="E7" s="64" t="s">
        <v>151</v>
      </c>
    </row>
    <row r="8" spans="1:6" ht="30.75" customHeight="1">
      <c r="A8" s="71" t="s">
        <v>154</v>
      </c>
      <c r="B8" s="68">
        <v>24</v>
      </c>
      <c r="C8" s="72">
        <v>5</v>
      </c>
      <c r="D8" s="69">
        <v>12</v>
      </c>
      <c r="E8" s="65">
        <f t="shared" ref="E8:E15" si="0">(B8*C8)/D8</f>
        <v>10</v>
      </c>
      <c r="F8" s="67"/>
    </row>
    <row r="9" spans="1:6" ht="38.25" customHeight="1">
      <c r="A9" s="71" t="s">
        <v>155</v>
      </c>
      <c r="B9" s="68">
        <v>49</v>
      </c>
      <c r="C9" s="72">
        <v>5</v>
      </c>
      <c r="D9" s="69">
        <v>12</v>
      </c>
      <c r="E9" s="65">
        <f t="shared" si="0"/>
        <v>20.416666666666668</v>
      </c>
      <c r="F9" s="67"/>
    </row>
    <row r="10" spans="1:6">
      <c r="A10" s="71" t="s">
        <v>226</v>
      </c>
      <c r="B10" s="68">
        <v>31</v>
      </c>
      <c r="C10" s="72">
        <v>48</v>
      </c>
      <c r="D10" s="69">
        <v>1</v>
      </c>
      <c r="E10" s="65">
        <f t="shared" si="0"/>
        <v>1488</v>
      </c>
      <c r="F10" s="67"/>
    </row>
    <row r="11" spans="1:6">
      <c r="A11" s="199" t="s">
        <v>203</v>
      </c>
      <c r="B11" s="68">
        <v>49</v>
      </c>
      <c r="C11" s="72">
        <v>6</v>
      </c>
      <c r="D11" s="69">
        <v>12</v>
      </c>
      <c r="E11" s="65">
        <f t="shared" si="0"/>
        <v>24.5</v>
      </c>
      <c r="F11" s="67"/>
    </row>
    <row r="12" spans="1:6">
      <c r="A12" s="199" t="s">
        <v>204</v>
      </c>
      <c r="B12" s="68">
        <f>123*4</f>
        <v>492</v>
      </c>
      <c r="C12" s="72">
        <v>0.8</v>
      </c>
      <c r="D12" s="69">
        <v>12</v>
      </c>
      <c r="E12" s="65">
        <f t="shared" si="0"/>
        <v>32.800000000000004</v>
      </c>
      <c r="F12" s="67"/>
    </row>
    <row r="13" spans="1:6">
      <c r="A13" s="199" t="s">
        <v>205</v>
      </c>
      <c r="B13" s="68">
        <v>492</v>
      </c>
      <c r="C13" s="72">
        <v>0.5</v>
      </c>
      <c r="D13" s="69">
        <v>12</v>
      </c>
      <c r="E13" s="65">
        <f t="shared" si="0"/>
        <v>20.5</v>
      </c>
      <c r="F13" s="67"/>
    </row>
    <row r="14" spans="1:6">
      <c r="A14" s="199" t="s">
        <v>206</v>
      </c>
      <c r="B14" s="68">
        <v>123</v>
      </c>
      <c r="C14" s="72">
        <v>5</v>
      </c>
      <c r="D14" s="69">
        <v>12</v>
      </c>
      <c r="E14" s="65">
        <f t="shared" si="0"/>
        <v>51.25</v>
      </c>
      <c r="F14" s="67"/>
    </row>
    <row r="15" spans="1:6">
      <c r="A15" s="199" t="s">
        <v>207</v>
      </c>
      <c r="B15" s="68">
        <v>123</v>
      </c>
      <c r="C15" s="72">
        <v>5</v>
      </c>
      <c r="D15" s="69">
        <v>12</v>
      </c>
      <c r="E15" s="65">
        <f t="shared" si="0"/>
        <v>51.25</v>
      </c>
      <c r="F15" s="67"/>
    </row>
    <row r="16" spans="1:6" ht="24" customHeight="1">
      <c r="A16" s="341" t="s">
        <v>156</v>
      </c>
      <c r="B16" s="342"/>
      <c r="C16" s="342"/>
      <c r="D16" s="342"/>
      <c r="E16" s="59">
        <f>SUM(E8:E15)</f>
        <v>1698.7166666666667</v>
      </c>
      <c r="F16" s="67"/>
    </row>
    <row r="17" spans="1:6" ht="24" customHeight="1">
      <c r="A17" s="341" t="s">
        <v>219</v>
      </c>
      <c r="B17" s="342"/>
      <c r="C17" s="342"/>
      <c r="D17" s="342"/>
      <c r="E17" s="59">
        <f>E16/123</f>
        <v>13.810704607046072</v>
      </c>
      <c r="F17" s="67"/>
    </row>
    <row r="21" spans="1:6">
      <c r="E21" s="67"/>
    </row>
  </sheetData>
  <mergeCells count="3">
    <mergeCell ref="A16:D16"/>
    <mergeCell ref="A5:E5"/>
    <mergeCell ref="A17:D17"/>
  </mergeCells>
  <pageMargins left="0.51181102362204722" right="0.51181102362204722" top="1.3779527559055118" bottom="1.3779527559055118" header="0.31496062992125984" footer="0.31496062992125984"/>
  <pageSetup paperSize="9"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139"/>
  <sheetViews>
    <sheetView showGridLines="0" tabSelected="1" topLeftCell="A27" zoomScale="130" zoomScaleNormal="130" zoomScaleSheetLayoutView="70" workbookViewId="0">
      <selection activeCell="H18" sqref="H18:H20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22.5703125" style="98" customWidth="1"/>
    <col min="4" max="4" width="15.5703125" style="98" bestFit="1" customWidth="1"/>
    <col min="5" max="5" width="9.140625" style="98"/>
    <col min="6" max="6" width="21.140625" style="98" customWidth="1"/>
    <col min="7" max="16384" width="9.140625" style="98"/>
  </cols>
  <sheetData>
    <row r="1" spans="1:4">
      <c r="A1" s="308"/>
      <c r="B1" s="308"/>
      <c r="C1" s="308"/>
      <c r="D1" s="308"/>
    </row>
    <row r="2" spans="1:4">
      <c r="A2" s="308" t="s">
        <v>102</v>
      </c>
      <c r="B2" s="308"/>
      <c r="C2" s="308"/>
      <c r="D2" s="99"/>
    </row>
    <row r="4" spans="1:4">
      <c r="A4" s="100" t="s">
        <v>103</v>
      </c>
      <c r="B4" s="100"/>
      <c r="C4" s="309"/>
      <c r="D4" s="309"/>
    </row>
    <row r="5" spans="1:4">
      <c r="A5" s="100" t="s">
        <v>104</v>
      </c>
      <c r="B5" s="102" t="s">
        <v>208</v>
      </c>
      <c r="C5" s="310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1" t="s">
        <v>1</v>
      </c>
      <c r="B8" s="301"/>
      <c r="C8" s="301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>
      <c r="A10" s="106" t="s">
        <v>3</v>
      </c>
      <c r="B10" s="107" t="s">
        <v>106</v>
      </c>
      <c r="C10" s="111" t="s">
        <v>144</v>
      </c>
      <c r="D10" s="101"/>
    </row>
    <row r="11" spans="1:4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v>12</v>
      </c>
      <c r="D12" s="101"/>
    </row>
    <row r="13" spans="1:4">
      <c r="A13" s="97"/>
      <c r="B13" s="104"/>
      <c r="C13" s="97"/>
    </row>
    <row r="14" spans="1:4">
      <c r="A14" s="301" t="s">
        <v>7</v>
      </c>
      <c r="B14" s="301"/>
      <c r="C14" s="301"/>
      <c r="D14" s="110"/>
    </row>
    <row r="15" spans="1:4" ht="45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">
        <v>136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308" t="s">
        <v>110</v>
      </c>
      <c r="B18" s="308"/>
      <c r="C18" s="308"/>
      <c r="D18" s="99"/>
    </row>
    <row r="19" spans="1:4">
      <c r="A19" s="97"/>
      <c r="B19" s="97"/>
      <c r="C19" s="97"/>
      <c r="D19" s="97"/>
    </row>
    <row r="20" spans="1:4">
      <c r="A20" s="295" t="s">
        <v>111</v>
      </c>
      <c r="B20" s="295"/>
      <c r="C20" s="295"/>
      <c r="D20" s="110"/>
    </row>
    <row r="21" spans="1:4">
      <c r="A21" s="311" t="s">
        <v>10</v>
      </c>
      <c r="B21" s="311"/>
      <c r="C21" s="311"/>
      <c r="D21" s="110"/>
    </row>
    <row r="22" spans="1:4">
      <c r="A22" s="229" t="s">
        <v>11</v>
      </c>
      <c r="B22" s="230"/>
      <c r="C22" s="312"/>
      <c r="D22" s="110"/>
    </row>
    <row r="23" spans="1:4" ht="30">
      <c r="A23" s="111">
        <v>1</v>
      </c>
      <c r="B23" s="100" t="s">
        <v>135</v>
      </c>
      <c r="C23" s="111" t="s">
        <v>145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5" t="s">
        <v>120</v>
      </c>
      <c r="B29" s="295"/>
      <c r="C29" s="295"/>
      <c r="D29" s="295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22</v>
      </c>
      <c r="C34" s="123"/>
      <c r="D34" s="96">
        <f>((D31+D32)*58.33%*20%)*0</f>
        <v>0</v>
      </c>
    </row>
    <row r="35" spans="1:4">
      <c r="A35" s="106" t="s">
        <v>6</v>
      </c>
      <c r="B35" s="120" t="s">
        <v>23</v>
      </c>
      <c r="C35" s="123"/>
      <c r="D35" s="96">
        <f>((D31+D32)*8.33%*1.2)*0</f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20" t="s">
        <v>26</v>
      </c>
      <c r="C37" s="123"/>
      <c r="D37" s="96">
        <v>0</v>
      </c>
    </row>
    <row r="38" spans="1:4">
      <c r="A38" s="313" t="s">
        <v>27</v>
      </c>
      <c r="B38" s="300"/>
      <c r="C38" s="314"/>
      <c r="D38" s="125">
        <f>TRUNC(ROUND(SUM(D31:D37),2),2)</f>
        <v>2494.71</v>
      </c>
    </row>
    <row r="39" spans="1:4" s="113" customFormat="1" ht="13.5">
      <c r="A39" s="112"/>
      <c r="B39" s="112"/>
      <c r="C39" s="112"/>
      <c r="D39" s="112"/>
    </row>
    <row r="40" spans="1:4">
      <c r="A40" s="308" t="s">
        <v>143</v>
      </c>
      <c r="B40" s="308"/>
      <c r="C40" s="308"/>
      <c r="D40" s="308"/>
    </row>
    <row r="41" spans="1:4">
      <c r="A41" s="114"/>
      <c r="B41" s="114"/>
      <c r="C41" s="114"/>
      <c r="D41" s="114"/>
    </row>
    <row r="42" spans="1:4">
      <c r="A42" s="295" t="s">
        <v>116</v>
      </c>
      <c r="B42" s="295"/>
      <c r="C42" s="295"/>
      <c r="D42" s="295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v>8.3299999999999999E-2</v>
      </c>
      <c r="D44" s="91">
        <f>TRUNC(ROUND($D$38*C44,2),2)</f>
        <v>207.81</v>
      </c>
    </row>
    <row r="45" spans="1:4">
      <c r="A45" s="111" t="s">
        <v>3</v>
      </c>
      <c r="B45" s="130" t="s">
        <v>31</v>
      </c>
      <c r="C45" s="175">
        <v>0.1111</v>
      </c>
      <c r="D45" s="91">
        <f>TRUNC(ROUND($D$38*C45,2),2)</f>
        <v>277.16000000000003</v>
      </c>
    </row>
    <row r="46" spans="1:4">
      <c r="A46" s="232" t="s">
        <v>0</v>
      </c>
      <c r="B46" s="232"/>
      <c r="C46" s="131">
        <f>SUM(C44:C45)</f>
        <v>0.19440000000000002</v>
      </c>
      <c r="D46" s="132">
        <f>TRUNC(ROUND(SUM(D44:D45),2),2)</f>
        <v>484.97</v>
      </c>
    </row>
    <row r="47" spans="1:4" ht="16.5" customHeight="1">
      <c r="A47" s="105"/>
      <c r="B47" s="105"/>
      <c r="C47" s="105"/>
      <c r="D47" s="105"/>
    </row>
    <row r="48" spans="1:4" ht="23.25" customHeight="1">
      <c r="A48" s="308" t="s">
        <v>121</v>
      </c>
      <c r="B48" s="308"/>
      <c r="C48" s="308"/>
      <c r="D48" s="308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88">
        <v>0.2</v>
      </c>
      <c r="D50" s="134">
        <f>TRUNC(ROUND(($D$38+$D$46)*C50,2),2)</f>
        <v>595.94000000000005</v>
      </c>
    </row>
    <row r="51" spans="1:4">
      <c r="A51" s="106" t="s">
        <v>3</v>
      </c>
      <c r="B51" s="123" t="s">
        <v>35</v>
      </c>
      <c r="C51" s="88">
        <v>2.5000000000000001E-2</v>
      </c>
      <c r="D51" s="134">
        <f>TRUNC(ROUND(($D$38+$D$46)*C51,2),2)</f>
        <v>74.489999999999995</v>
      </c>
    </row>
    <row r="52" spans="1:4">
      <c r="A52" s="106" t="s">
        <v>4</v>
      </c>
      <c r="B52" s="120" t="s">
        <v>80</v>
      </c>
      <c r="C52" s="88">
        <v>1.6500000000000001E-2</v>
      </c>
      <c r="D52" s="134">
        <f t="shared" ref="D52:D57" si="0">TRUNC(ROUND(($D$38+$D$46)*C52,2),2)</f>
        <v>49.16</v>
      </c>
    </row>
    <row r="53" spans="1:4">
      <c r="A53" s="106" t="s">
        <v>5</v>
      </c>
      <c r="B53" s="123" t="s">
        <v>36</v>
      </c>
      <c r="C53" s="88">
        <v>1.4999999999999999E-2</v>
      </c>
      <c r="D53" s="134">
        <f t="shared" si="0"/>
        <v>44.7</v>
      </c>
    </row>
    <row r="54" spans="1:4">
      <c r="A54" s="106" t="s">
        <v>6</v>
      </c>
      <c r="B54" s="123" t="s">
        <v>37</v>
      </c>
      <c r="C54" s="88">
        <v>0.01</v>
      </c>
      <c r="D54" s="134">
        <f t="shared" si="0"/>
        <v>29.8</v>
      </c>
    </row>
    <row r="55" spans="1:4">
      <c r="A55" s="106" t="s">
        <v>24</v>
      </c>
      <c r="B55" s="123" t="s">
        <v>38</v>
      </c>
      <c r="C55" s="88">
        <v>6.0000000000000001E-3</v>
      </c>
      <c r="D55" s="134">
        <f t="shared" si="0"/>
        <v>17.88</v>
      </c>
    </row>
    <row r="56" spans="1:4">
      <c r="A56" s="106" t="s">
        <v>25</v>
      </c>
      <c r="B56" s="123" t="s">
        <v>39</v>
      </c>
      <c r="C56" s="88">
        <v>2E-3</v>
      </c>
      <c r="D56" s="134">
        <f t="shared" si="0"/>
        <v>5.96</v>
      </c>
    </row>
    <row r="57" spans="1:4">
      <c r="A57" s="106" t="s">
        <v>40</v>
      </c>
      <c r="B57" s="123" t="s">
        <v>41</v>
      </c>
      <c r="C57" s="88">
        <v>0.08</v>
      </c>
      <c r="D57" s="134">
        <f t="shared" si="0"/>
        <v>238.37</v>
      </c>
    </row>
    <row r="58" spans="1:4">
      <c r="A58" s="291" t="s">
        <v>42</v>
      </c>
      <c r="B58" s="292"/>
      <c r="C58" s="86">
        <f>SUM(C50:C57)</f>
        <v>0.35450000000000004</v>
      </c>
      <c r="D58" s="135">
        <f>TRUNC(ROUND(SUM(D50:D57),2),2)</f>
        <v>1056.3</v>
      </c>
    </row>
    <row r="59" spans="1:4">
      <c r="A59" s="136"/>
      <c r="B59" s="136"/>
      <c r="C59" s="137"/>
      <c r="D59" s="138"/>
    </row>
    <row r="60" spans="1:4">
      <c r="A60" s="295" t="s">
        <v>122</v>
      </c>
      <c r="B60" s="295"/>
      <c r="C60" s="295"/>
      <c r="D60" s="295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4.7</v>
      </c>
      <c r="D62" s="93">
        <f>(C62*2*15)-(6%*D31)</f>
        <v>25.859400000000008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6" t="s">
        <v>45</v>
      </c>
      <c r="B68" s="300"/>
      <c r="C68" s="297"/>
      <c r="D68" s="135">
        <f>TRUNC(ROUND(SUM(D62:D67),2),2)</f>
        <v>757.11</v>
      </c>
    </row>
    <row r="69" spans="1:4">
      <c r="A69" s="105"/>
      <c r="B69" s="105"/>
      <c r="C69" s="105"/>
      <c r="D69" s="105"/>
    </row>
    <row r="70" spans="1:4">
      <c r="A70" s="308" t="s">
        <v>46</v>
      </c>
      <c r="B70" s="308"/>
      <c r="C70" s="308"/>
      <c r="D70" s="308"/>
    </row>
    <row r="71" spans="1:4">
      <c r="A71" s="119">
        <v>2</v>
      </c>
      <c r="B71" s="296" t="s">
        <v>47</v>
      </c>
      <c r="C71" s="297"/>
      <c r="D71" s="119" t="s">
        <v>17</v>
      </c>
    </row>
    <row r="72" spans="1:4">
      <c r="A72" s="106" t="s">
        <v>28</v>
      </c>
      <c r="B72" s="298" t="str">
        <f>B43</f>
        <v>13º (décimo terceiro) Salário, Férias e Adicional de Férias</v>
      </c>
      <c r="C72" s="299"/>
      <c r="D72" s="93">
        <f>D46</f>
        <v>484.97</v>
      </c>
    </row>
    <row r="73" spans="1:4">
      <c r="A73" s="106" t="s">
        <v>32</v>
      </c>
      <c r="B73" s="298" t="str">
        <f>B49</f>
        <v>GPS, FGTS e outras contribuições</v>
      </c>
      <c r="C73" s="299"/>
      <c r="D73" s="93">
        <f>D58</f>
        <v>1056.3</v>
      </c>
    </row>
    <row r="74" spans="1:4">
      <c r="A74" s="106" t="s">
        <v>43</v>
      </c>
      <c r="B74" s="298" t="str">
        <f>B61</f>
        <v xml:space="preserve">Benefícios Mensais e Diários </v>
      </c>
      <c r="C74" s="299"/>
      <c r="D74" s="93">
        <f>D68</f>
        <v>757.11</v>
      </c>
    </row>
    <row r="75" spans="1:4">
      <c r="A75" s="296" t="s">
        <v>45</v>
      </c>
      <c r="B75" s="300"/>
      <c r="C75" s="297"/>
      <c r="D75" s="135">
        <f>TRUNC(ROUND(SUM(D72:D74),2),2)</f>
        <v>2298.38</v>
      </c>
    </row>
    <row r="76" spans="1:4">
      <c r="A76" s="105"/>
      <c r="B76" s="141"/>
      <c r="C76" s="141"/>
      <c r="D76" s="142"/>
    </row>
    <row r="77" spans="1:4">
      <c r="A77" s="301" t="s">
        <v>68</v>
      </c>
      <c r="B77" s="301"/>
      <c r="C77" s="301"/>
      <c r="D77" s="301"/>
    </row>
    <row r="78" spans="1:4">
      <c r="A78" s="133">
        <v>3</v>
      </c>
      <c r="B78" s="133" t="s">
        <v>48</v>
      </c>
      <c r="C78" s="133" t="s">
        <v>29</v>
      </c>
      <c r="D78" s="133" t="s">
        <v>30</v>
      </c>
    </row>
    <row r="79" spans="1:4">
      <c r="A79" s="106" t="s">
        <v>2</v>
      </c>
      <c r="B79" s="143" t="s">
        <v>49</v>
      </c>
      <c r="C79" s="85">
        <v>4.1999999999999997E-3</v>
      </c>
      <c r="D79" s="19">
        <f>$D$38*C79</f>
        <v>10.477781999999999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4" ht="30">
      <c r="A81" s="106" t="s">
        <v>4</v>
      </c>
      <c r="B81" s="145" t="s">
        <v>163</v>
      </c>
      <c r="C81" s="85">
        <v>3.4799999999999998E-2</v>
      </c>
      <c r="D81" s="19">
        <f t="shared" si="1"/>
        <v>86.815907999999993</v>
      </c>
    </row>
    <row r="82" spans="1:4">
      <c r="A82" s="106" t="s">
        <v>5</v>
      </c>
      <c r="B82" s="123" t="s">
        <v>52</v>
      </c>
      <c r="C82" s="85">
        <v>1.9400000000000001E-2</v>
      </c>
      <c r="D82" s="19">
        <f t="shared" si="1"/>
        <v>48.397373999999999</v>
      </c>
    </row>
    <row r="83" spans="1:4" ht="30">
      <c r="A83" s="106" t="s">
        <v>6</v>
      </c>
      <c r="B83" s="140" t="s">
        <v>101</v>
      </c>
      <c r="C83" s="85">
        <f>C82*C58</f>
        <v>6.8773000000000011E-3</v>
      </c>
      <c r="D83" s="19">
        <f t="shared" si="1"/>
        <v>17.156869083000004</v>
      </c>
    </row>
    <row r="84" spans="1:4">
      <c r="A84" s="106" t="s">
        <v>24</v>
      </c>
      <c r="B84" s="146" t="s">
        <v>73</v>
      </c>
      <c r="C84" s="85">
        <v>8.0000000000000002E-3</v>
      </c>
      <c r="D84" s="19">
        <f t="shared" si="1"/>
        <v>19.95768</v>
      </c>
    </row>
    <row r="85" spans="1:4">
      <c r="A85" s="291" t="s">
        <v>42</v>
      </c>
      <c r="B85" s="292"/>
      <c r="C85" s="86">
        <f>SUM(C79:C84)</f>
        <v>7.3613299999999993E-2</v>
      </c>
      <c r="D85" s="135">
        <f>TRUNC(ROUND(SUM(D79:D84),2),2)</f>
        <v>183.64</v>
      </c>
    </row>
    <row r="87" spans="1:4">
      <c r="A87" s="295" t="s">
        <v>123</v>
      </c>
      <c r="B87" s="295"/>
      <c r="C87" s="295"/>
      <c r="D87" s="295"/>
    </row>
    <row r="88" spans="1:4">
      <c r="A88" s="136"/>
      <c r="B88" s="136"/>
      <c r="C88" s="136"/>
      <c r="D88" s="136"/>
    </row>
    <row r="89" spans="1:4">
      <c r="A89" s="295" t="s">
        <v>53</v>
      </c>
      <c r="B89" s="295"/>
      <c r="C89" s="295"/>
      <c r="D89" s="295"/>
    </row>
    <row r="90" spans="1:4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4">
      <c r="A91" s="106" t="s">
        <v>2</v>
      </c>
      <c r="B91" s="143" t="s">
        <v>94</v>
      </c>
      <c r="C91" s="129">
        <v>9.2583000000000006E-3</v>
      </c>
      <c r="D91" s="19">
        <f>$D$38*C91</f>
        <v>23.096773593000002</v>
      </c>
    </row>
    <row r="92" spans="1:4">
      <c r="A92" s="106" t="s">
        <v>3</v>
      </c>
      <c r="B92" s="147" t="s">
        <v>95</v>
      </c>
      <c r="C92" s="85">
        <v>2.8E-3</v>
      </c>
      <c r="D92" s="19">
        <f>$D$38*C92</f>
        <v>6.985188</v>
      </c>
    </row>
    <row r="93" spans="1:4">
      <c r="A93" s="106" t="s">
        <v>4</v>
      </c>
      <c r="B93" s="148" t="s">
        <v>96</v>
      </c>
      <c r="C93" s="87">
        <v>2.0000000000000001E-4</v>
      </c>
      <c r="D93" s="19">
        <f t="shared" ref="D93:D96" si="2">$D$38*C93</f>
        <v>0.49894200000000005</v>
      </c>
    </row>
    <row r="94" spans="1:4">
      <c r="A94" s="106" t="s">
        <v>5</v>
      </c>
      <c r="B94" s="149" t="s">
        <v>100</v>
      </c>
      <c r="C94" s="87">
        <v>3.3E-3</v>
      </c>
      <c r="D94" s="19">
        <f t="shared" si="2"/>
        <v>8.2325429999999997</v>
      </c>
    </row>
    <row r="95" spans="1:4">
      <c r="A95" s="106" t="s">
        <v>6</v>
      </c>
      <c r="B95" s="98" t="s">
        <v>97</v>
      </c>
      <c r="C95" s="87">
        <v>6.9999999999999999E-4</v>
      </c>
      <c r="D95" s="19">
        <f t="shared" si="2"/>
        <v>1.746297</v>
      </c>
    </row>
    <row r="96" spans="1:4">
      <c r="A96" s="106" t="s">
        <v>24</v>
      </c>
      <c r="B96" s="146" t="s">
        <v>220</v>
      </c>
      <c r="C96" s="88">
        <v>1.38E-2</v>
      </c>
      <c r="D96" s="19">
        <f t="shared" si="2"/>
        <v>34.426997999999998</v>
      </c>
    </row>
    <row r="97" spans="1:8">
      <c r="A97" s="291" t="s">
        <v>0</v>
      </c>
      <c r="B97" s="292"/>
      <c r="C97" s="86">
        <f>SUM(C91:C96)</f>
        <v>3.00583E-2</v>
      </c>
      <c r="D97" s="135">
        <f>TRUNC(ROUND(SUM(D91:D96),2),2)</f>
        <v>74.989999999999995</v>
      </c>
      <c r="H97" s="98" t="s">
        <v>227</v>
      </c>
    </row>
    <row r="99" spans="1:8">
      <c r="A99" s="295" t="s">
        <v>74</v>
      </c>
      <c r="B99" s="295"/>
      <c r="C99" s="295"/>
      <c r="D99" s="295"/>
    </row>
    <row r="100" spans="1:8">
      <c r="A100" s="119" t="s">
        <v>55</v>
      </c>
      <c r="B100" s="296" t="s">
        <v>75</v>
      </c>
      <c r="C100" s="297"/>
      <c r="D100" s="119" t="s">
        <v>17</v>
      </c>
    </row>
    <row r="101" spans="1:8">
      <c r="A101" s="106" t="s">
        <v>2</v>
      </c>
      <c r="B101" s="298" t="s">
        <v>98</v>
      </c>
      <c r="C101" s="299"/>
      <c r="D101" s="150">
        <f>TRUNC(ROUND((((D38+D75+D85)/220)*15),2),2)*0</f>
        <v>0</v>
      </c>
    </row>
    <row r="102" spans="1:8">
      <c r="A102" s="296" t="s">
        <v>45</v>
      </c>
      <c r="B102" s="300"/>
      <c r="C102" s="297"/>
      <c r="D102" s="135">
        <f>TRUNC(ROUND(SUM(D101),2),2)</f>
        <v>0</v>
      </c>
    </row>
    <row r="103" spans="1:8">
      <c r="A103" s="136"/>
      <c r="B103" s="136"/>
      <c r="C103" s="151"/>
      <c r="D103" s="152"/>
    </row>
    <row r="104" spans="1:8">
      <c r="A104" s="301" t="s">
        <v>56</v>
      </c>
      <c r="B104" s="301"/>
      <c r="C104" s="301"/>
      <c r="D104" s="301"/>
    </row>
    <row r="105" spans="1:8">
      <c r="A105" s="133">
        <v>4</v>
      </c>
      <c r="B105" s="291" t="s">
        <v>76</v>
      </c>
      <c r="C105" s="292"/>
      <c r="D105" s="133" t="s">
        <v>57</v>
      </c>
    </row>
    <row r="106" spans="1:8">
      <c r="A106" s="106" t="s">
        <v>54</v>
      </c>
      <c r="B106" s="293" t="s">
        <v>124</v>
      </c>
      <c r="C106" s="294"/>
      <c r="D106" s="92">
        <f>D97</f>
        <v>74.989999999999995</v>
      </c>
    </row>
    <row r="107" spans="1:8">
      <c r="A107" s="106" t="s">
        <v>55</v>
      </c>
      <c r="B107" s="293" t="s">
        <v>125</v>
      </c>
      <c r="C107" s="294"/>
      <c r="D107" s="150">
        <f>D102</f>
        <v>0</v>
      </c>
    </row>
    <row r="108" spans="1:8">
      <c r="A108" s="291" t="s">
        <v>0</v>
      </c>
      <c r="B108" s="230"/>
      <c r="C108" s="292"/>
      <c r="D108" s="135">
        <f>TRUNC(ROUND(SUM(D106:D107),2),2)</f>
        <v>74.989999999999995</v>
      </c>
    </row>
    <row r="109" spans="1:8">
      <c r="A109" s="114"/>
      <c r="B109" s="110"/>
      <c r="C109" s="137"/>
      <c r="D109" s="153"/>
    </row>
    <row r="110" spans="1:8">
      <c r="A110" s="295" t="s">
        <v>126</v>
      </c>
      <c r="B110" s="295"/>
      <c r="C110" s="295"/>
      <c r="D110" s="295"/>
    </row>
    <row r="111" spans="1:8">
      <c r="A111" s="119">
        <v>5</v>
      </c>
      <c r="B111" s="302" t="s">
        <v>58</v>
      </c>
      <c r="C111" s="303"/>
      <c r="D111" s="119" t="s">
        <v>17</v>
      </c>
    </row>
    <row r="112" spans="1:8">
      <c r="A112" s="106" t="s">
        <v>2</v>
      </c>
      <c r="B112" s="298" t="s">
        <v>59</v>
      </c>
      <c r="C112" s="299"/>
      <c r="D112" s="154">
        <f>UNIFORME!E18</f>
        <v>7.083333333333333</v>
      </c>
    </row>
    <row r="113" spans="1:6">
      <c r="A113" s="106" t="s">
        <v>3</v>
      </c>
      <c r="B113" s="298" t="s">
        <v>77</v>
      </c>
      <c r="C113" s="299"/>
      <c r="D113" s="154">
        <v>0</v>
      </c>
    </row>
    <row r="114" spans="1:6">
      <c r="A114" s="106" t="s">
        <v>4</v>
      </c>
      <c r="B114" s="298" t="s">
        <v>78</v>
      </c>
      <c r="C114" s="299"/>
      <c r="D114" s="154">
        <f>EQUIPAMENTO!E17</f>
        <v>13.810704607046072</v>
      </c>
    </row>
    <row r="115" spans="1:6">
      <c r="A115" s="106" t="s">
        <v>5</v>
      </c>
      <c r="B115" s="304" t="s">
        <v>26</v>
      </c>
      <c r="C115" s="305"/>
      <c r="D115" s="154">
        <v>0</v>
      </c>
    </row>
    <row r="116" spans="1:6">
      <c r="A116" s="296" t="s">
        <v>45</v>
      </c>
      <c r="B116" s="300"/>
      <c r="C116" s="297"/>
      <c r="D116" s="135">
        <f>TRUNC(ROUND(SUM(D112:D115),2),2)</f>
        <v>20.89</v>
      </c>
    </row>
    <row r="117" spans="1:6">
      <c r="A117" s="114"/>
      <c r="B117" s="110"/>
      <c r="C117" s="137"/>
      <c r="D117" s="153"/>
    </row>
    <row r="118" spans="1:6">
      <c r="A118" s="295" t="s">
        <v>127</v>
      </c>
      <c r="B118" s="295"/>
      <c r="C118" s="295"/>
      <c r="D118" s="295"/>
    </row>
    <row r="119" spans="1:6">
      <c r="A119" s="119">
        <v>6</v>
      </c>
      <c r="B119" s="155" t="s">
        <v>60</v>
      </c>
      <c r="C119" s="119" t="s">
        <v>29</v>
      </c>
      <c r="D119" s="119" t="s">
        <v>57</v>
      </c>
      <c r="F119" s="183"/>
    </row>
    <row r="120" spans="1:6">
      <c r="A120" s="106" t="s">
        <v>2</v>
      </c>
      <c r="B120" s="156" t="s">
        <v>61</v>
      </c>
      <c r="C120" s="89">
        <v>1.9043067438954736E-3</v>
      </c>
      <c r="D120" s="157">
        <f>TRUNC(ROUND($D$135*C120,2),2)</f>
        <v>9.66</v>
      </c>
      <c r="F120" s="183"/>
    </row>
    <row r="121" spans="1:6">
      <c r="A121" s="106" t="s">
        <v>3</v>
      </c>
      <c r="B121" s="120" t="s">
        <v>62</v>
      </c>
      <c r="C121" s="89">
        <v>6.6713631828300085E-3</v>
      </c>
      <c r="D121" s="157">
        <f>TRUNC(ROUND(($D$135+D120)*C121,2),2)</f>
        <v>33.909999999999997</v>
      </c>
      <c r="F121" s="183"/>
    </row>
    <row r="122" spans="1:6">
      <c r="A122" s="106" t="s">
        <v>4</v>
      </c>
      <c r="B122" s="120" t="s">
        <v>63</v>
      </c>
      <c r="C122" s="90">
        <f>SUM(C123:C125)</f>
        <v>8.6499999999999994E-2</v>
      </c>
      <c r="D122" s="158"/>
      <c r="F122" s="184"/>
    </row>
    <row r="123" spans="1:6">
      <c r="A123" s="106" t="s">
        <v>131</v>
      </c>
      <c r="B123" s="100" t="s">
        <v>128</v>
      </c>
      <c r="C123" s="89">
        <v>6.4999999999999997E-3</v>
      </c>
      <c r="D123" s="93">
        <f>TRUNC(ROUND(($D$135+$D$120+$D$121)/(100%-$C$122)*C123,2),2)</f>
        <v>36.4</v>
      </c>
      <c r="F123" s="183"/>
    </row>
    <row r="124" spans="1:6">
      <c r="A124" s="106" t="s">
        <v>132</v>
      </c>
      <c r="B124" s="100" t="s">
        <v>129</v>
      </c>
      <c r="C124" s="89">
        <v>0.03</v>
      </c>
      <c r="D124" s="93">
        <f>TRUNC(ROUND(($D$135+$D$120+$D$121)/(100%-$C$122)*C124,2),2)</f>
        <v>168.02</v>
      </c>
      <c r="F124" s="183"/>
    </row>
    <row r="125" spans="1:6">
      <c r="A125" s="106" t="s">
        <v>133</v>
      </c>
      <c r="B125" s="100" t="s">
        <v>130</v>
      </c>
      <c r="C125" s="89">
        <v>0.05</v>
      </c>
      <c r="D125" s="93">
        <f>TRUNC(ROUND(($D$135+$D$120+$D$121)/(100%-$C$122)*C125,2),2)</f>
        <v>280.02999999999997</v>
      </c>
      <c r="F125" s="183"/>
    </row>
    <row r="126" spans="1:6">
      <c r="A126" s="229" t="s">
        <v>0</v>
      </c>
      <c r="B126" s="230"/>
      <c r="C126" s="312"/>
      <c r="D126" s="135">
        <f>TRUNC(ROUND(SUM(D120:D125),2),2)</f>
        <v>528.02</v>
      </c>
    </row>
    <row r="128" spans="1:6">
      <c r="A128" s="295" t="s">
        <v>64</v>
      </c>
      <c r="B128" s="295"/>
      <c r="C128" s="295"/>
      <c r="D128" s="295"/>
    </row>
    <row r="129" spans="1:4">
      <c r="A129" s="120"/>
      <c r="B129" s="306" t="s">
        <v>65</v>
      </c>
      <c r="C129" s="306"/>
      <c r="D129" s="119" t="s">
        <v>57</v>
      </c>
    </row>
    <row r="130" spans="1:4">
      <c r="A130" s="159" t="s">
        <v>2</v>
      </c>
      <c r="B130" s="307" t="s">
        <v>66</v>
      </c>
      <c r="C130" s="307"/>
      <c r="D130" s="160">
        <f>$D$38</f>
        <v>2494.71</v>
      </c>
    </row>
    <row r="131" spans="1:4">
      <c r="A131" s="159" t="s">
        <v>3</v>
      </c>
      <c r="B131" s="307" t="s">
        <v>67</v>
      </c>
      <c r="C131" s="307"/>
      <c r="D131" s="160">
        <f>$D$75</f>
        <v>2298.38</v>
      </c>
    </row>
    <row r="132" spans="1:4">
      <c r="A132" s="159" t="s">
        <v>4</v>
      </c>
      <c r="B132" s="307" t="s">
        <v>68</v>
      </c>
      <c r="C132" s="307"/>
      <c r="D132" s="160">
        <f>$D$85</f>
        <v>183.64</v>
      </c>
    </row>
    <row r="133" spans="1:4">
      <c r="A133" s="159" t="s">
        <v>5</v>
      </c>
      <c r="B133" s="307" t="s">
        <v>69</v>
      </c>
      <c r="C133" s="307"/>
      <c r="D133" s="160">
        <f>$D$108</f>
        <v>74.989999999999995</v>
      </c>
    </row>
    <row r="134" spans="1:4">
      <c r="A134" s="159" t="s">
        <v>70</v>
      </c>
      <c r="B134" s="298" t="s">
        <v>71</v>
      </c>
      <c r="C134" s="299"/>
      <c r="D134" s="160">
        <f>$D$116</f>
        <v>20.89</v>
      </c>
    </row>
    <row r="135" spans="1:4">
      <c r="A135" s="296" t="s">
        <v>72</v>
      </c>
      <c r="B135" s="300"/>
      <c r="C135" s="297"/>
      <c r="D135" s="161">
        <f>TRUNC(ROUND(SUM(D130:D134),2),2)</f>
        <v>5072.6099999999997</v>
      </c>
    </row>
    <row r="136" spans="1:4">
      <c r="A136" s="106" t="s">
        <v>24</v>
      </c>
      <c r="B136" s="298" t="s">
        <v>99</v>
      </c>
      <c r="C136" s="299"/>
      <c r="D136" s="160">
        <f>$D$126</f>
        <v>528.02</v>
      </c>
    </row>
    <row r="137" spans="1:4">
      <c r="A137" s="296" t="s">
        <v>134</v>
      </c>
      <c r="B137" s="300"/>
      <c r="C137" s="297"/>
      <c r="D137" s="161">
        <f>TRUNC(ROUND(D135+D136,2),2)</f>
        <v>5600.63</v>
      </c>
    </row>
    <row r="138" spans="1:4">
      <c r="A138" s="296" t="s">
        <v>157</v>
      </c>
      <c r="B138" s="300"/>
      <c r="C138" s="297"/>
      <c r="D138" s="161">
        <f>D137*2</f>
        <v>11201.26</v>
      </c>
    </row>
    <row r="139" spans="1:4">
      <c r="A139" s="110"/>
      <c r="B139" s="110"/>
      <c r="C139" s="110"/>
      <c r="D139" s="110"/>
    </row>
  </sheetData>
  <mergeCells count="59">
    <mergeCell ref="A138:C138"/>
    <mergeCell ref="A18:C18"/>
    <mergeCell ref="A20:C20"/>
    <mergeCell ref="A21:C21"/>
    <mergeCell ref="A22:C22"/>
    <mergeCell ref="A58:B58"/>
    <mergeCell ref="A60:D60"/>
    <mergeCell ref="A48:D48"/>
    <mergeCell ref="A46:B46"/>
    <mergeCell ref="A137:C137"/>
    <mergeCell ref="A38:C38"/>
    <mergeCell ref="B112:C112"/>
    <mergeCell ref="B114:C114"/>
    <mergeCell ref="A116:C116"/>
    <mergeCell ref="A126:C126"/>
    <mergeCell ref="B107:C107"/>
    <mergeCell ref="A14:C14"/>
    <mergeCell ref="A97:B97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A29:D29"/>
    <mergeCell ref="A40:D40"/>
    <mergeCell ref="A42:D42"/>
    <mergeCell ref="A68:C68"/>
    <mergeCell ref="A1:D1"/>
    <mergeCell ref="C4:D4"/>
    <mergeCell ref="C5:D5"/>
    <mergeCell ref="A8:C8"/>
    <mergeCell ref="A2:C2"/>
    <mergeCell ref="B136:C136"/>
    <mergeCell ref="B134:C134"/>
    <mergeCell ref="A128:D128"/>
    <mergeCell ref="B129:C129"/>
    <mergeCell ref="B130:C130"/>
    <mergeCell ref="B131:C131"/>
    <mergeCell ref="B133:C133"/>
    <mergeCell ref="A135:C135"/>
    <mergeCell ref="B132:C132"/>
    <mergeCell ref="A108:C108"/>
    <mergeCell ref="A110:D110"/>
    <mergeCell ref="B111:C111"/>
    <mergeCell ref="B115:C115"/>
    <mergeCell ref="A118:D118"/>
    <mergeCell ref="B113:C113"/>
    <mergeCell ref="B105:C105"/>
    <mergeCell ref="B106:C106"/>
    <mergeCell ref="A99:D99"/>
    <mergeCell ref="B100:C100"/>
    <mergeCell ref="B101:C101"/>
    <mergeCell ref="A102:C102"/>
    <mergeCell ref="A104:D104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3" man="1"/>
    <brk id="98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E139"/>
  <sheetViews>
    <sheetView showGridLines="0" tabSelected="1" topLeftCell="A116" zoomScale="130" zoomScaleNormal="130" zoomScaleSheetLayoutView="100" workbookViewId="0">
      <selection activeCell="H18" sqref="H18:H20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13.42578125" style="98" customWidth="1"/>
    <col min="4" max="4" width="17.42578125" style="98" customWidth="1"/>
    <col min="5" max="16384" width="9.140625" style="98"/>
  </cols>
  <sheetData>
    <row r="1" spans="1:4">
      <c r="A1" s="308"/>
      <c r="B1" s="308"/>
      <c r="C1" s="308"/>
      <c r="D1" s="308"/>
    </row>
    <row r="2" spans="1:4">
      <c r="A2" s="308" t="s">
        <v>102</v>
      </c>
      <c r="B2" s="308"/>
      <c r="C2" s="308"/>
      <c r="D2" s="99"/>
    </row>
    <row r="4" spans="1:4">
      <c r="A4" s="100" t="s">
        <v>103</v>
      </c>
      <c r="B4" s="100"/>
      <c r="C4" s="315"/>
      <c r="D4" s="309"/>
    </row>
    <row r="5" spans="1:4">
      <c r="A5" s="100" t="s">
        <v>104</v>
      </c>
      <c r="B5" s="100" t="s">
        <v>208</v>
      </c>
      <c r="C5" s="316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1" t="s">
        <v>1</v>
      </c>
      <c r="B8" s="301"/>
      <c r="C8" s="301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 ht="30">
      <c r="A10" s="106" t="s">
        <v>3</v>
      </c>
      <c r="B10" s="107" t="s">
        <v>106</v>
      </c>
      <c r="C10" s="111" t="str">
        <f>'12h dia'!C10</f>
        <v>Rio de Janeiro/RJ</v>
      </c>
      <c r="D10" s="101"/>
    </row>
    <row r="11" spans="1:4" ht="30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f>'12h dia'!C12</f>
        <v>12</v>
      </c>
      <c r="D12" s="101"/>
    </row>
    <row r="13" spans="1:4">
      <c r="A13" s="97"/>
      <c r="B13" s="104"/>
      <c r="C13" s="97"/>
    </row>
    <row r="14" spans="1:4">
      <c r="A14" s="301" t="s">
        <v>7</v>
      </c>
      <c r="B14" s="301"/>
      <c r="C14" s="301"/>
      <c r="D14" s="110"/>
    </row>
    <row r="15" spans="1:4" ht="90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tr">
        <f>'12h dia'!A16</f>
        <v>Vigilância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308" t="s">
        <v>110</v>
      </c>
      <c r="B18" s="308"/>
      <c r="C18" s="308"/>
      <c r="D18" s="99"/>
    </row>
    <row r="19" spans="1:4">
      <c r="A19" s="97"/>
      <c r="B19" s="97"/>
      <c r="C19" s="97"/>
      <c r="D19" s="97"/>
    </row>
    <row r="20" spans="1:4">
      <c r="A20" s="295" t="s">
        <v>111</v>
      </c>
      <c r="B20" s="295"/>
      <c r="C20" s="295"/>
      <c r="D20" s="110"/>
    </row>
    <row r="21" spans="1:4">
      <c r="A21" s="311" t="s">
        <v>10</v>
      </c>
      <c r="B21" s="311"/>
      <c r="C21" s="311"/>
      <c r="D21" s="110"/>
    </row>
    <row r="22" spans="1:4">
      <c r="A22" s="229" t="s">
        <v>11</v>
      </c>
      <c r="B22" s="230"/>
      <c r="C22" s="312"/>
      <c r="D22" s="110"/>
    </row>
    <row r="23" spans="1:4" ht="60">
      <c r="A23" s="111">
        <v>1</v>
      </c>
      <c r="B23" s="100" t="s">
        <v>135</v>
      </c>
      <c r="C23" s="111" t="s">
        <v>158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5" t="s">
        <v>120</v>
      </c>
      <c r="B29" s="295"/>
      <c r="C29" s="295"/>
      <c r="D29" s="295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162</v>
      </c>
      <c r="C34" s="123"/>
      <c r="D34" s="96">
        <f>((((D31+D32)/220)*20%)*8)*15</f>
        <v>272.15050909090905</v>
      </c>
    </row>
    <row r="35" spans="1:4">
      <c r="A35" s="106" t="s">
        <v>6</v>
      </c>
      <c r="B35" s="120" t="s">
        <v>23</v>
      </c>
      <c r="C35" s="123"/>
      <c r="D35" s="96"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00" t="s">
        <v>160</v>
      </c>
      <c r="C37" s="123"/>
      <c r="D37" s="96"/>
    </row>
    <row r="38" spans="1:4">
      <c r="A38" s="313" t="s">
        <v>27</v>
      </c>
      <c r="B38" s="300"/>
      <c r="C38" s="314"/>
      <c r="D38" s="125">
        <f>TRUNC(ROUND(SUM(D31:D37),2),2)</f>
        <v>2766.86</v>
      </c>
    </row>
    <row r="39" spans="1:4" s="113" customFormat="1" ht="13.5">
      <c r="A39" s="112"/>
      <c r="B39" s="112"/>
      <c r="C39" s="112"/>
      <c r="D39" s="112"/>
    </row>
    <row r="40" spans="1:4">
      <c r="A40" s="308" t="s">
        <v>143</v>
      </c>
      <c r="B40" s="308"/>
      <c r="C40" s="308"/>
      <c r="D40" s="308"/>
    </row>
    <row r="41" spans="1:4">
      <c r="A41" s="114"/>
      <c r="B41" s="114"/>
      <c r="C41" s="114"/>
      <c r="D41" s="114"/>
    </row>
    <row r="42" spans="1:4">
      <c r="A42" s="295" t="s">
        <v>116</v>
      </c>
      <c r="B42" s="295"/>
      <c r="C42" s="295"/>
      <c r="D42" s="295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f>'12h dia'!C44</f>
        <v>8.3299999999999999E-2</v>
      </c>
      <c r="D44" s="91">
        <f>TRUNC(ROUND($D$38*C44,2),2)</f>
        <v>230.48</v>
      </c>
    </row>
    <row r="45" spans="1:4">
      <c r="A45" s="111" t="s">
        <v>3</v>
      </c>
      <c r="B45" s="130" t="s">
        <v>31</v>
      </c>
      <c r="C45" s="175">
        <v>0.1111</v>
      </c>
      <c r="D45" s="91">
        <f>TRUNC(ROUND($D$38*C45,2),2)</f>
        <v>307.39999999999998</v>
      </c>
    </row>
    <row r="46" spans="1:4">
      <c r="A46" s="232" t="s">
        <v>0</v>
      </c>
      <c r="B46" s="232"/>
      <c r="C46" s="131">
        <f>SUM(C44:C45)</f>
        <v>0.19440000000000002</v>
      </c>
      <c r="D46" s="132">
        <f>TRUNC(ROUND(SUM(D44:D45),2),2)</f>
        <v>537.88</v>
      </c>
    </row>
    <row r="47" spans="1:4">
      <c r="A47" s="105"/>
      <c r="B47" s="105"/>
      <c r="C47" s="105"/>
      <c r="D47" s="105"/>
    </row>
    <row r="48" spans="1:4" ht="27" customHeight="1">
      <c r="A48" s="308" t="s">
        <v>121</v>
      </c>
      <c r="B48" s="308"/>
      <c r="C48" s="308"/>
      <c r="D48" s="308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129">
        <f>'12h dia'!C50</f>
        <v>0.2</v>
      </c>
      <c r="D50" s="134">
        <f t="shared" ref="D50:D57" si="0">TRUNC(ROUND(($D$38+$D$46)*C50,2),2)</f>
        <v>660.95</v>
      </c>
    </row>
    <row r="51" spans="1:4">
      <c r="A51" s="106" t="s">
        <v>3</v>
      </c>
      <c r="B51" s="123" t="s">
        <v>35</v>
      </c>
      <c r="C51" s="129">
        <f>'12h dia'!C51</f>
        <v>2.5000000000000001E-2</v>
      </c>
      <c r="D51" s="134">
        <f t="shared" si="0"/>
        <v>82.62</v>
      </c>
    </row>
    <row r="52" spans="1:4">
      <c r="A52" s="106" t="s">
        <v>4</v>
      </c>
      <c r="B52" s="120" t="s">
        <v>80</v>
      </c>
      <c r="C52" s="129">
        <f>'12h dia'!C52</f>
        <v>1.6500000000000001E-2</v>
      </c>
      <c r="D52" s="134">
        <f t="shared" si="0"/>
        <v>54.53</v>
      </c>
    </row>
    <row r="53" spans="1:4">
      <c r="A53" s="106" t="s">
        <v>5</v>
      </c>
      <c r="B53" s="123" t="s">
        <v>36</v>
      </c>
      <c r="C53" s="129">
        <f>'12h dia'!C53</f>
        <v>1.4999999999999999E-2</v>
      </c>
      <c r="D53" s="134">
        <f t="shared" si="0"/>
        <v>49.57</v>
      </c>
    </row>
    <row r="54" spans="1:4">
      <c r="A54" s="106" t="s">
        <v>6</v>
      </c>
      <c r="B54" s="123" t="s">
        <v>37</v>
      </c>
      <c r="C54" s="129">
        <f>'12h dia'!C54</f>
        <v>0.01</v>
      </c>
      <c r="D54" s="134">
        <f t="shared" si="0"/>
        <v>33.049999999999997</v>
      </c>
    </row>
    <row r="55" spans="1:4">
      <c r="A55" s="106" t="s">
        <v>24</v>
      </c>
      <c r="B55" s="123" t="s">
        <v>38</v>
      </c>
      <c r="C55" s="129">
        <f>'12h dia'!C55</f>
        <v>6.0000000000000001E-3</v>
      </c>
      <c r="D55" s="134">
        <f t="shared" si="0"/>
        <v>19.829999999999998</v>
      </c>
    </row>
    <row r="56" spans="1:4">
      <c r="A56" s="106" t="s">
        <v>25</v>
      </c>
      <c r="B56" s="123" t="s">
        <v>39</v>
      </c>
      <c r="C56" s="129">
        <f>'12h dia'!C56</f>
        <v>2E-3</v>
      </c>
      <c r="D56" s="134">
        <f t="shared" si="0"/>
        <v>6.61</v>
      </c>
    </row>
    <row r="57" spans="1:4">
      <c r="A57" s="106" t="s">
        <v>40</v>
      </c>
      <c r="B57" s="123" t="s">
        <v>41</v>
      </c>
      <c r="C57" s="129">
        <f>'12h dia'!C57</f>
        <v>0.08</v>
      </c>
      <c r="D57" s="134">
        <f t="shared" si="0"/>
        <v>264.38</v>
      </c>
    </row>
    <row r="58" spans="1:4">
      <c r="A58" s="291" t="s">
        <v>42</v>
      </c>
      <c r="B58" s="292"/>
      <c r="C58" s="86">
        <f>SUM(C50:C57)</f>
        <v>0.35450000000000004</v>
      </c>
      <c r="D58" s="135">
        <f>TRUNC(ROUND(SUM(D50:D57),2),2)</f>
        <v>1171.54</v>
      </c>
    </row>
    <row r="59" spans="1:4">
      <c r="A59" s="136"/>
      <c r="B59" s="136"/>
      <c r="C59" s="137"/>
      <c r="D59" s="138"/>
    </row>
    <row r="60" spans="1:4">
      <c r="A60" s="295" t="s">
        <v>122</v>
      </c>
      <c r="B60" s="295"/>
      <c r="C60" s="295"/>
      <c r="D60" s="295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4.7</v>
      </c>
      <c r="D62" s="93">
        <f>(C62*2*15)-(6%*D31)</f>
        <v>25.859400000000008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6" t="s">
        <v>45</v>
      </c>
      <c r="B68" s="300"/>
      <c r="C68" s="297"/>
      <c r="D68" s="135">
        <f>TRUNC(ROUND(SUM(D62:D67),2),2)</f>
        <v>757.11</v>
      </c>
    </row>
    <row r="69" spans="1:4">
      <c r="A69" s="105"/>
      <c r="B69" s="105"/>
      <c r="C69" s="105"/>
      <c r="D69" s="105"/>
    </row>
    <row r="70" spans="1:4">
      <c r="A70" s="308" t="s">
        <v>46</v>
      </c>
      <c r="B70" s="308"/>
      <c r="C70" s="308"/>
      <c r="D70" s="308"/>
    </row>
    <row r="71" spans="1:4">
      <c r="A71" s="119">
        <v>2</v>
      </c>
      <c r="B71" s="296" t="s">
        <v>47</v>
      </c>
      <c r="C71" s="297"/>
      <c r="D71" s="119" t="s">
        <v>17</v>
      </c>
    </row>
    <row r="72" spans="1:4">
      <c r="A72" s="106" t="s">
        <v>28</v>
      </c>
      <c r="B72" s="298" t="str">
        <f>B43</f>
        <v>13º (décimo terceiro) Salário, Férias e Adicional de Férias</v>
      </c>
      <c r="C72" s="299"/>
      <c r="D72" s="93">
        <f>D46</f>
        <v>537.88</v>
      </c>
    </row>
    <row r="73" spans="1:4">
      <c r="A73" s="106" t="s">
        <v>32</v>
      </c>
      <c r="B73" s="298" t="str">
        <f>B49</f>
        <v>GPS, FGTS e outras contribuições</v>
      </c>
      <c r="C73" s="299"/>
      <c r="D73" s="93">
        <f>D58</f>
        <v>1171.54</v>
      </c>
    </row>
    <row r="74" spans="1:4">
      <c r="A74" s="106" t="s">
        <v>43</v>
      </c>
      <c r="B74" s="298" t="str">
        <f>B61</f>
        <v xml:space="preserve">Benefícios Mensais e Diários </v>
      </c>
      <c r="C74" s="299"/>
      <c r="D74" s="93">
        <f>D68</f>
        <v>757.11</v>
      </c>
    </row>
    <row r="75" spans="1:4">
      <c r="A75" s="296" t="s">
        <v>45</v>
      </c>
      <c r="B75" s="300"/>
      <c r="C75" s="297"/>
      <c r="D75" s="135">
        <f>TRUNC(ROUND(SUM(D72:D74),2),2)</f>
        <v>2466.5300000000002</v>
      </c>
    </row>
    <row r="76" spans="1:4">
      <c r="A76" s="105"/>
      <c r="B76" s="141"/>
      <c r="C76" s="141"/>
      <c r="D76" s="142"/>
    </row>
    <row r="77" spans="1:4">
      <c r="A77" s="301" t="s">
        <v>68</v>
      </c>
      <c r="B77" s="301"/>
      <c r="C77" s="301"/>
      <c r="D77" s="301"/>
    </row>
    <row r="78" spans="1:4">
      <c r="A78" s="133">
        <v>3</v>
      </c>
      <c r="B78" s="133" t="s">
        <v>48</v>
      </c>
      <c r="C78" s="133" t="s">
        <v>29</v>
      </c>
      <c r="D78" s="115" t="s">
        <v>30</v>
      </c>
    </row>
    <row r="79" spans="1:4">
      <c r="A79" s="106" t="s">
        <v>2</v>
      </c>
      <c r="B79" s="143" t="s">
        <v>49</v>
      </c>
      <c r="C79" s="129">
        <f>'12h dia'!C79</f>
        <v>4.1999999999999997E-3</v>
      </c>
      <c r="D79" s="19">
        <f>$D$38*C79</f>
        <v>11.620811999999999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0.92966495999999998</v>
      </c>
    </row>
    <row r="81" spans="1:5">
      <c r="A81" s="106" t="s">
        <v>4</v>
      </c>
      <c r="B81" s="145" t="s">
        <v>51</v>
      </c>
      <c r="C81" s="129">
        <v>3.4799999999999998E-2</v>
      </c>
      <c r="D81" s="19">
        <f t="shared" si="1"/>
        <v>96.286727999999997</v>
      </c>
    </row>
    <row r="82" spans="1:5">
      <c r="A82" s="106" t="s">
        <v>5</v>
      </c>
      <c r="B82" s="123" t="s">
        <v>52</v>
      </c>
      <c r="C82" s="129">
        <v>1.9400000000000001E-2</v>
      </c>
      <c r="D82" s="19">
        <f t="shared" si="1"/>
        <v>53.677084000000001</v>
      </c>
    </row>
    <row r="83" spans="1:5" ht="30">
      <c r="A83" s="106" t="s">
        <v>6</v>
      </c>
      <c r="B83" s="140" t="s">
        <v>101</v>
      </c>
      <c r="C83" s="129">
        <f>C82*C58</f>
        <v>6.8773000000000011E-3</v>
      </c>
      <c r="D83" s="19">
        <f t="shared" si="1"/>
        <v>19.028526278000005</v>
      </c>
    </row>
    <row r="84" spans="1:5">
      <c r="A84" s="106" t="s">
        <v>24</v>
      </c>
      <c r="B84" s="146" t="s">
        <v>73</v>
      </c>
      <c r="C84" s="129">
        <v>8.0000000000000002E-3</v>
      </c>
      <c r="D84" s="19">
        <f t="shared" si="1"/>
        <v>22.134880000000003</v>
      </c>
    </row>
    <row r="85" spans="1:5">
      <c r="A85" s="291" t="s">
        <v>42</v>
      </c>
      <c r="B85" s="292"/>
      <c r="C85" s="86">
        <f>SUM(C79:C84)</f>
        <v>7.3613299999999993E-2</v>
      </c>
      <c r="D85" s="162">
        <f>TRUNC(ROUND(SUM(D79:D84),2),2)</f>
        <v>203.68</v>
      </c>
    </row>
    <row r="87" spans="1:5">
      <c r="A87" s="295" t="s">
        <v>123</v>
      </c>
      <c r="B87" s="295"/>
      <c r="C87" s="295"/>
      <c r="D87" s="295"/>
    </row>
    <row r="88" spans="1:5">
      <c r="A88" s="136"/>
      <c r="B88" s="136"/>
      <c r="C88" s="136"/>
      <c r="D88" s="136"/>
    </row>
    <row r="89" spans="1:5">
      <c r="A89" s="295" t="s">
        <v>53</v>
      </c>
      <c r="B89" s="295"/>
      <c r="C89" s="295"/>
      <c r="D89" s="295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9.2999999999999992E-3</v>
      </c>
      <c r="D91" s="19">
        <f>$D$38*C91</f>
        <v>25.731797999999998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7.7472080000000005</v>
      </c>
    </row>
    <row r="93" spans="1:5">
      <c r="A93" s="106" t="s">
        <v>4</v>
      </c>
      <c r="B93" s="148" t="s">
        <v>96</v>
      </c>
      <c r="C93" s="129">
        <f>'12h dia'!C93</f>
        <v>2.0000000000000001E-4</v>
      </c>
      <c r="D93" s="19">
        <f t="shared" ref="D93:D96" si="2">$D$38*C93</f>
        <v>0.55337200000000009</v>
      </c>
    </row>
    <row r="94" spans="1:5">
      <c r="A94" s="106" t="s">
        <v>5</v>
      </c>
      <c r="B94" s="149" t="s">
        <v>100</v>
      </c>
      <c r="C94" s="129">
        <v>3.3E-3</v>
      </c>
      <c r="D94" s="19">
        <f t="shared" si="2"/>
        <v>9.1306380000000011</v>
      </c>
    </row>
    <row r="95" spans="1:5">
      <c r="A95" s="106" t="s">
        <v>6</v>
      </c>
      <c r="B95" s="98" t="s">
        <v>97</v>
      </c>
      <c r="C95" s="129">
        <v>6.9999999999999999E-4</v>
      </c>
      <c r="D95" s="19">
        <f t="shared" si="2"/>
        <v>1.9368020000000001</v>
      </c>
    </row>
    <row r="96" spans="1:5">
      <c r="A96" s="106" t="s">
        <v>24</v>
      </c>
      <c r="B96" s="146" t="s">
        <v>220</v>
      </c>
      <c r="C96" s="129">
        <v>1.38E-2</v>
      </c>
      <c r="D96" s="19">
        <f t="shared" si="2"/>
        <v>38.182668</v>
      </c>
    </row>
    <row r="97" spans="1:5">
      <c r="A97" s="291" t="s">
        <v>0</v>
      </c>
      <c r="B97" s="292"/>
      <c r="C97" s="86">
        <f>SUM(C91:C96)</f>
        <v>3.0099999999999998E-2</v>
      </c>
      <c r="D97" s="135">
        <f>TRUNC(ROUND(SUM(D91:D96),2),2)</f>
        <v>83.28</v>
      </c>
    </row>
    <row r="99" spans="1:5">
      <c r="A99" s="295" t="s">
        <v>74</v>
      </c>
      <c r="B99" s="295"/>
      <c r="C99" s="295"/>
      <c r="D99" s="295"/>
    </row>
    <row r="100" spans="1:5">
      <c r="A100" s="119" t="s">
        <v>55</v>
      </c>
      <c r="B100" s="296" t="s">
        <v>75</v>
      </c>
      <c r="C100" s="297"/>
      <c r="D100" s="119" t="s">
        <v>17</v>
      </c>
    </row>
    <row r="101" spans="1:5">
      <c r="A101" s="106" t="s">
        <v>2</v>
      </c>
      <c r="B101" s="298" t="s">
        <v>98</v>
      </c>
      <c r="C101" s="299"/>
      <c r="D101" s="150">
        <f>TRUNC(ROUND((((D38+D75+D85)/220)*15),2),2)*0</f>
        <v>0</v>
      </c>
    </row>
    <row r="102" spans="1:5">
      <c r="A102" s="296" t="s">
        <v>45</v>
      </c>
      <c r="B102" s="300"/>
      <c r="C102" s="297"/>
      <c r="D102" s="135">
        <f>TRUNC(ROUND(SUM(D101),2),2)</f>
        <v>0</v>
      </c>
    </row>
    <row r="103" spans="1:5">
      <c r="A103" s="136"/>
      <c r="B103" s="136"/>
      <c r="C103" s="151"/>
      <c r="D103" s="152"/>
    </row>
    <row r="104" spans="1:5">
      <c r="A104" s="301" t="s">
        <v>56</v>
      </c>
      <c r="B104" s="301"/>
      <c r="C104" s="301"/>
      <c r="D104" s="301"/>
    </row>
    <row r="105" spans="1:5">
      <c r="A105" s="133">
        <v>4</v>
      </c>
      <c r="B105" s="291" t="s">
        <v>76</v>
      </c>
      <c r="C105" s="292"/>
      <c r="D105" s="133" t="s">
        <v>57</v>
      </c>
    </row>
    <row r="106" spans="1:5">
      <c r="A106" s="106" t="s">
        <v>54</v>
      </c>
      <c r="B106" s="293" t="s">
        <v>124</v>
      </c>
      <c r="C106" s="294"/>
      <c r="D106" s="92">
        <f>D97</f>
        <v>83.28</v>
      </c>
    </row>
    <row r="107" spans="1:5">
      <c r="A107" s="106" t="s">
        <v>55</v>
      </c>
      <c r="B107" s="293" t="s">
        <v>125</v>
      </c>
      <c r="C107" s="294"/>
      <c r="D107" s="150">
        <f>D102</f>
        <v>0</v>
      </c>
      <c r="E107" s="84"/>
    </row>
    <row r="108" spans="1:5">
      <c r="A108" s="291" t="s">
        <v>0</v>
      </c>
      <c r="B108" s="230"/>
      <c r="C108" s="292"/>
      <c r="D108" s="135">
        <f>TRUNC(ROUND(SUM(D106:D107),2),2)</f>
        <v>83.28</v>
      </c>
      <c r="E108" s="126"/>
    </row>
    <row r="109" spans="1:5">
      <c r="A109" s="114"/>
      <c r="B109" s="110"/>
      <c r="C109" s="137"/>
      <c r="D109" s="153"/>
    </row>
    <row r="110" spans="1:5">
      <c r="A110" s="295" t="s">
        <v>126</v>
      </c>
      <c r="B110" s="295"/>
      <c r="C110" s="295"/>
      <c r="D110" s="295"/>
    </row>
    <row r="111" spans="1:5">
      <c r="A111" s="119">
        <v>5</v>
      </c>
      <c r="B111" s="302" t="s">
        <v>58</v>
      </c>
      <c r="C111" s="303"/>
      <c r="D111" s="119" t="s">
        <v>17</v>
      </c>
    </row>
    <row r="112" spans="1:5">
      <c r="A112" s="106" t="s">
        <v>2</v>
      </c>
      <c r="B112" s="298" t="s">
        <v>59</v>
      </c>
      <c r="C112" s="299"/>
      <c r="D112" s="154">
        <f>UNIFORME!E18</f>
        <v>7.083333333333333</v>
      </c>
    </row>
    <row r="113" spans="1:4">
      <c r="A113" s="106" t="s">
        <v>3</v>
      </c>
      <c r="B113" s="298" t="s">
        <v>77</v>
      </c>
      <c r="C113" s="299"/>
      <c r="D113" s="154">
        <v>0</v>
      </c>
    </row>
    <row r="114" spans="1:4">
      <c r="A114" s="106" t="s">
        <v>4</v>
      </c>
      <c r="B114" s="298" t="s">
        <v>78</v>
      </c>
      <c r="C114" s="299"/>
      <c r="D114" s="154">
        <f>EQUIPAMENTO!E17</f>
        <v>13.810704607046072</v>
      </c>
    </row>
    <row r="115" spans="1:4">
      <c r="A115" s="106" t="s">
        <v>5</v>
      </c>
      <c r="B115" s="304" t="s">
        <v>26</v>
      </c>
      <c r="C115" s="305"/>
      <c r="D115" s="154">
        <v>0</v>
      </c>
    </row>
    <row r="116" spans="1:4">
      <c r="A116" s="296" t="s">
        <v>45</v>
      </c>
      <c r="B116" s="300"/>
      <c r="C116" s="297"/>
      <c r="D116" s="135">
        <f>TRUNC(ROUND(SUM(D112:D115),2),2)</f>
        <v>20.89</v>
      </c>
    </row>
    <row r="117" spans="1:4">
      <c r="A117" s="114"/>
      <c r="B117" s="110"/>
      <c r="C117" s="137"/>
      <c r="D117" s="153"/>
    </row>
    <row r="118" spans="1:4">
      <c r="A118" s="295" t="s">
        <v>127</v>
      </c>
      <c r="B118" s="295"/>
      <c r="C118" s="295"/>
      <c r="D118" s="295"/>
    </row>
    <row r="119" spans="1:4">
      <c r="A119" s="119">
        <v>6</v>
      </c>
      <c r="B119" s="155" t="s">
        <v>60</v>
      </c>
      <c r="C119" s="119" t="s">
        <v>29</v>
      </c>
      <c r="D119" s="119" t="s">
        <v>57</v>
      </c>
    </row>
    <row r="120" spans="1:4">
      <c r="A120" s="106" t="s">
        <v>2</v>
      </c>
      <c r="B120" s="156" t="s">
        <v>61</v>
      </c>
      <c r="C120" s="129">
        <v>0.01</v>
      </c>
      <c r="D120" s="157">
        <f>TRUNC(ROUND($D$135*C120,2),2)</f>
        <v>55.41</v>
      </c>
    </row>
    <row r="121" spans="1:4">
      <c r="A121" s="106" t="s">
        <v>3</v>
      </c>
      <c r="B121" s="120" t="s">
        <v>62</v>
      </c>
      <c r="C121" s="129">
        <v>1.1229191533871259E-2</v>
      </c>
      <c r="D121" s="157">
        <f>TRUNC(ROUND(($D$135+D120)*C121,2),2)</f>
        <v>62.85</v>
      </c>
    </row>
    <row r="122" spans="1:4">
      <c r="A122" s="106" t="s">
        <v>4</v>
      </c>
      <c r="B122" s="120" t="s">
        <v>63</v>
      </c>
      <c r="C122" s="90">
        <f>SUM(C123:C125)</f>
        <v>8.6499999999999994E-2</v>
      </c>
      <c r="D122" s="158"/>
    </row>
    <row r="123" spans="1:4">
      <c r="A123" s="106" t="s">
        <v>131</v>
      </c>
      <c r="B123" s="100" t="s">
        <v>128</v>
      </c>
      <c r="C123" s="129">
        <f>'12h dia'!C123</f>
        <v>6.4999999999999997E-3</v>
      </c>
      <c r="D123" s="93">
        <f>TRUNC(ROUND(($D$135+$D$120+$D$121)/(100%-$C$122)*C123,2),2)</f>
        <v>40.270000000000003</v>
      </c>
    </row>
    <row r="124" spans="1:4">
      <c r="A124" s="106" t="s">
        <v>132</v>
      </c>
      <c r="B124" s="100" t="s">
        <v>129</v>
      </c>
      <c r="C124" s="129">
        <f>'12h dia'!C124</f>
        <v>0.03</v>
      </c>
      <c r="D124" s="93">
        <f>TRUNC(ROUND(($D$135+$D$120+$D$121)/(100%-$C$122)*C124,2),2)</f>
        <v>185.86</v>
      </c>
    </row>
    <row r="125" spans="1:4">
      <c r="A125" s="106" t="s">
        <v>133</v>
      </c>
      <c r="B125" s="100" t="s">
        <v>130</v>
      </c>
      <c r="C125" s="129">
        <f>'12h dia'!C125</f>
        <v>0.05</v>
      </c>
      <c r="D125" s="93">
        <f>TRUNC(ROUND(($D$135+$D$120+$D$121)/(100%-$C$122)*C125,2),2)</f>
        <v>309.77</v>
      </c>
    </row>
    <row r="126" spans="1:4">
      <c r="A126" s="229" t="s">
        <v>0</v>
      </c>
      <c r="B126" s="230"/>
      <c r="C126" s="312"/>
      <c r="D126" s="135">
        <f>TRUNC(ROUND(SUM(D120:D125),2),2)</f>
        <v>654.16</v>
      </c>
    </row>
    <row r="128" spans="1:4">
      <c r="A128" s="295" t="s">
        <v>64</v>
      </c>
      <c r="B128" s="295"/>
      <c r="C128" s="295"/>
      <c r="D128" s="295"/>
    </row>
    <row r="129" spans="1:4">
      <c r="A129" s="120"/>
      <c r="B129" s="306" t="s">
        <v>65</v>
      </c>
      <c r="C129" s="306"/>
      <c r="D129" s="119" t="s">
        <v>57</v>
      </c>
    </row>
    <row r="130" spans="1:4">
      <c r="A130" s="159" t="s">
        <v>2</v>
      </c>
      <c r="B130" s="307" t="s">
        <v>66</v>
      </c>
      <c r="C130" s="307"/>
      <c r="D130" s="150">
        <f>$D$38</f>
        <v>2766.86</v>
      </c>
    </row>
    <row r="131" spans="1:4">
      <c r="A131" s="159" t="s">
        <v>3</v>
      </c>
      <c r="B131" s="307" t="s">
        <v>67</v>
      </c>
      <c r="C131" s="307"/>
      <c r="D131" s="150">
        <f>$D$75</f>
        <v>2466.5300000000002</v>
      </c>
    </row>
    <row r="132" spans="1:4">
      <c r="A132" s="159" t="s">
        <v>4</v>
      </c>
      <c r="B132" s="307" t="s">
        <v>68</v>
      </c>
      <c r="C132" s="307"/>
      <c r="D132" s="150">
        <f>$D$85</f>
        <v>203.68</v>
      </c>
    </row>
    <row r="133" spans="1:4">
      <c r="A133" s="159" t="s">
        <v>5</v>
      </c>
      <c r="B133" s="307" t="s">
        <v>69</v>
      </c>
      <c r="C133" s="307"/>
      <c r="D133" s="150">
        <f>$D$108</f>
        <v>83.28</v>
      </c>
    </row>
    <row r="134" spans="1:4">
      <c r="A134" s="159" t="s">
        <v>70</v>
      </c>
      <c r="B134" s="298" t="s">
        <v>71</v>
      </c>
      <c r="C134" s="299"/>
      <c r="D134" s="150">
        <f>$D$116</f>
        <v>20.89</v>
      </c>
    </row>
    <row r="135" spans="1:4">
      <c r="A135" s="296" t="s">
        <v>72</v>
      </c>
      <c r="B135" s="300"/>
      <c r="C135" s="297"/>
      <c r="D135" s="163">
        <f>TRUNC(ROUND(SUM(D130:D134),2),2)</f>
        <v>5541.24</v>
      </c>
    </row>
    <row r="136" spans="1:4">
      <c r="A136" s="106" t="s">
        <v>24</v>
      </c>
      <c r="B136" s="298" t="s">
        <v>99</v>
      </c>
      <c r="C136" s="299"/>
      <c r="D136" s="150">
        <f>$D$126</f>
        <v>654.16</v>
      </c>
    </row>
    <row r="137" spans="1:4">
      <c r="A137" s="296" t="s">
        <v>134</v>
      </c>
      <c r="B137" s="300"/>
      <c r="C137" s="297"/>
      <c r="D137" s="164">
        <f>TRUNC(ROUND(D135+D136,2),2)</f>
        <v>6195.4</v>
      </c>
    </row>
    <row r="138" spans="1:4">
      <c r="A138" s="296" t="s">
        <v>157</v>
      </c>
      <c r="B138" s="300"/>
      <c r="C138" s="297"/>
      <c r="D138" s="164">
        <f>D137*2</f>
        <v>12390.8</v>
      </c>
    </row>
    <row r="139" spans="1:4">
      <c r="A139" s="110"/>
      <c r="B139" s="110"/>
      <c r="C139" s="110"/>
      <c r="D139" s="110"/>
    </row>
  </sheetData>
  <mergeCells count="59">
    <mergeCell ref="A128:D128"/>
    <mergeCell ref="B112:C112"/>
    <mergeCell ref="A138:C138"/>
    <mergeCell ref="A135:C135"/>
    <mergeCell ref="B136:C136"/>
    <mergeCell ref="A137:C137"/>
    <mergeCell ref="B129:C129"/>
    <mergeCell ref="B130:C130"/>
    <mergeCell ref="B131:C131"/>
    <mergeCell ref="B132:C132"/>
    <mergeCell ref="B133:C133"/>
    <mergeCell ref="B134:C134"/>
    <mergeCell ref="A118:D118"/>
    <mergeCell ref="B113:C113"/>
    <mergeCell ref="B114:C114"/>
    <mergeCell ref="B115:C115"/>
    <mergeCell ref="A126:C126"/>
    <mergeCell ref="B111:C111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A116:C116"/>
    <mergeCell ref="A97:B97"/>
    <mergeCell ref="B71:C71"/>
    <mergeCell ref="B72:C72"/>
    <mergeCell ref="B73:C73"/>
    <mergeCell ref="B74:C74"/>
    <mergeCell ref="A75:C75"/>
    <mergeCell ref="A77:D77"/>
    <mergeCell ref="A68:C68"/>
    <mergeCell ref="A70:D70"/>
    <mergeCell ref="A85:B85"/>
    <mergeCell ref="A87:D87"/>
    <mergeCell ref="A89:D89"/>
    <mergeCell ref="A40:D40"/>
    <mergeCell ref="A42:D42"/>
    <mergeCell ref="A48:D48"/>
    <mergeCell ref="A58:B58"/>
    <mergeCell ref="A60:D60"/>
    <mergeCell ref="A46:B46"/>
    <mergeCell ref="A22:C22"/>
    <mergeCell ref="A29:D29"/>
    <mergeCell ref="A38:C38"/>
    <mergeCell ref="A21:C21"/>
    <mergeCell ref="A1:D1"/>
    <mergeCell ref="A2:C2"/>
    <mergeCell ref="C4:D4"/>
    <mergeCell ref="C5:D5"/>
    <mergeCell ref="A8:C8"/>
    <mergeCell ref="A14:C14"/>
    <mergeCell ref="A18:C18"/>
    <mergeCell ref="A20:C20"/>
  </mergeCells>
  <printOptions horizontalCentered="1"/>
  <pageMargins left="0.31496062992125984" right="0.31496062992125984" top="1.3779527559055118" bottom="1.3779527559055118" header="0.31496062992125984" footer="0.11811023622047245"/>
  <pageSetup paperSize="9" scale="81" fitToHeight="4" orientation="portrait" r:id="rId1"/>
  <rowBreaks count="2" manualBreakCount="2">
    <brk id="41" max="4" man="1"/>
    <brk id="87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E139"/>
  <sheetViews>
    <sheetView showGridLines="0" tabSelected="1" topLeftCell="A112" zoomScale="115" zoomScaleNormal="115" zoomScaleSheetLayoutView="100" workbookViewId="0">
      <selection activeCell="H18" sqref="H18:H20"/>
    </sheetView>
  </sheetViews>
  <sheetFormatPr defaultRowHeight="15"/>
  <cols>
    <col min="1" max="1" width="12.28515625" style="2" bestFit="1" customWidth="1"/>
    <col min="2" max="2" width="66.7109375" style="2" bestFit="1" customWidth="1"/>
    <col min="3" max="3" width="21.5703125" style="2" customWidth="1"/>
    <col min="4" max="4" width="17" style="2" bestFit="1" customWidth="1"/>
    <col min="5" max="16384" width="9.140625" style="2"/>
  </cols>
  <sheetData>
    <row r="1" spans="1:4">
      <c r="A1" s="262"/>
      <c r="B1" s="262"/>
      <c r="C1" s="262"/>
      <c r="D1" s="262"/>
    </row>
    <row r="2" spans="1:4">
      <c r="A2" s="262" t="s">
        <v>102</v>
      </c>
      <c r="B2" s="262"/>
      <c r="C2" s="262"/>
      <c r="D2" s="47"/>
    </row>
    <row r="4" spans="1:4">
      <c r="A4" s="45" t="s">
        <v>103</v>
      </c>
      <c r="B4" s="45"/>
      <c r="C4" s="324"/>
      <c r="D4" s="324"/>
    </row>
    <row r="5" spans="1:4">
      <c r="A5" s="45" t="s">
        <v>104</v>
      </c>
      <c r="B5" s="45" t="s">
        <v>208</v>
      </c>
      <c r="C5" s="325"/>
      <c r="D5" s="325"/>
    </row>
    <row r="6" spans="1:4">
      <c r="A6" s="171"/>
      <c r="B6" s="171"/>
      <c r="C6" s="83"/>
      <c r="D6" s="83"/>
    </row>
    <row r="7" spans="1:4">
      <c r="A7" s="3"/>
      <c r="B7" s="3"/>
      <c r="C7" s="4"/>
    </row>
    <row r="8" spans="1:4">
      <c r="A8" s="249" t="s">
        <v>1</v>
      </c>
      <c r="B8" s="249"/>
      <c r="C8" s="249"/>
    </row>
    <row r="9" spans="1:4">
      <c r="A9" s="57" t="s">
        <v>2</v>
      </c>
      <c r="B9" s="6" t="s">
        <v>105</v>
      </c>
      <c r="C9" s="166">
        <v>45846</v>
      </c>
      <c r="D9" s="46"/>
    </row>
    <row r="10" spans="1:4">
      <c r="A10" s="57" t="s">
        <v>3</v>
      </c>
      <c r="B10" s="6" t="s">
        <v>106</v>
      </c>
      <c r="C10" s="12" t="str">
        <f>'12h dia'!C10</f>
        <v>Rio de Janeiro/RJ</v>
      </c>
      <c r="D10" s="82"/>
    </row>
    <row r="11" spans="1:4">
      <c r="A11" s="57" t="s">
        <v>4</v>
      </c>
      <c r="B11" s="6" t="s">
        <v>107</v>
      </c>
      <c r="C11" s="12" t="s">
        <v>170</v>
      </c>
      <c r="D11" s="82"/>
    </row>
    <row r="12" spans="1:4">
      <c r="A12" s="57" t="s">
        <v>5</v>
      </c>
      <c r="B12" s="6" t="s">
        <v>108</v>
      </c>
      <c r="C12" s="12">
        <f>'12h dia'!C12</f>
        <v>12</v>
      </c>
      <c r="D12" s="82"/>
    </row>
    <row r="13" spans="1:4">
      <c r="A13" s="77"/>
      <c r="B13" s="3"/>
      <c r="C13" s="77"/>
    </row>
    <row r="14" spans="1:4">
      <c r="A14" s="249" t="s">
        <v>7</v>
      </c>
      <c r="B14" s="249"/>
      <c r="C14" s="249"/>
      <c r="D14" s="38"/>
    </row>
    <row r="15" spans="1:4" ht="45">
      <c r="A15" s="45" t="s">
        <v>8</v>
      </c>
      <c r="B15" s="45" t="s">
        <v>9</v>
      </c>
      <c r="C15" s="45" t="s">
        <v>109</v>
      </c>
      <c r="D15" s="3"/>
    </row>
    <row r="16" spans="1:4">
      <c r="A16" s="12" t="str">
        <f>'12h dia'!A16</f>
        <v>Vigilância</v>
      </c>
      <c r="B16" s="12" t="s">
        <v>137</v>
      </c>
      <c r="C16" s="12">
        <v>1</v>
      </c>
      <c r="D16" s="3"/>
    </row>
    <row r="17" spans="1:4" s="62" customFormat="1" ht="13.5">
      <c r="A17" s="60"/>
      <c r="B17" s="60"/>
      <c r="C17" s="60"/>
      <c r="D17" s="60"/>
    </row>
    <row r="18" spans="1:4">
      <c r="A18" s="262" t="s">
        <v>110</v>
      </c>
      <c r="B18" s="262"/>
      <c r="C18" s="262"/>
      <c r="D18" s="47"/>
    </row>
    <row r="19" spans="1:4">
      <c r="A19" s="77"/>
      <c r="B19" s="77"/>
      <c r="C19" s="77"/>
      <c r="D19" s="77"/>
    </row>
    <row r="20" spans="1:4">
      <c r="A20" s="227" t="s">
        <v>111</v>
      </c>
      <c r="B20" s="227"/>
      <c r="C20" s="227"/>
      <c r="D20" s="38"/>
    </row>
    <row r="21" spans="1:4">
      <c r="A21" s="319" t="s">
        <v>10</v>
      </c>
      <c r="B21" s="319"/>
      <c r="C21" s="319"/>
      <c r="D21" s="38"/>
    </row>
    <row r="22" spans="1:4">
      <c r="A22" s="235" t="s">
        <v>11</v>
      </c>
      <c r="B22" s="320"/>
      <c r="C22" s="236"/>
      <c r="D22" s="38"/>
    </row>
    <row r="23" spans="1:4" ht="30">
      <c r="A23" s="12">
        <v>1</v>
      </c>
      <c r="B23" s="45" t="s">
        <v>135</v>
      </c>
      <c r="C23" s="12" t="s">
        <v>159</v>
      </c>
      <c r="D23" s="3"/>
    </row>
    <row r="24" spans="1:4">
      <c r="A24" s="12">
        <v>2</v>
      </c>
      <c r="B24" s="45" t="s">
        <v>12</v>
      </c>
      <c r="C24" s="12" t="s">
        <v>138</v>
      </c>
      <c r="D24" s="3"/>
    </row>
    <row r="25" spans="1:4">
      <c r="A25" s="12">
        <v>3</v>
      </c>
      <c r="B25" s="45" t="s">
        <v>79</v>
      </c>
      <c r="C25" s="167">
        <v>1919.01</v>
      </c>
      <c r="D25" s="48"/>
    </row>
    <row r="26" spans="1:4">
      <c r="A26" s="12">
        <v>4</v>
      </c>
      <c r="B26" s="45" t="s">
        <v>13</v>
      </c>
      <c r="C26" s="12" t="s">
        <v>139</v>
      </c>
      <c r="D26" s="3"/>
    </row>
    <row r="27" spans="1:4">
      <c r="A27" s="12">
        <v>5</v>
      </c>
      <c r="B27" s="45" t="s">
        <v>14</v>
      </c>
      <c r="C27" s="168">
        <v>45658</v>
      </c>
      <c r="D27" s="49"/>
    </row>
    <row r="28" spans="1:4">
      <c r="A28" s="61"/>
      <c r="B28" s="61"/>
      <c r="C28" s="61"/>
    </row>
    <row r="29" spans="1:4">
      <c r="A29" s="227" t="s">
        <v>120</v>
      </c>
      <c r="B29" s="227"/>
      <c r="C29" s="227"/>
      <c r="D29" s="227"/>
    </row>
    <row r="30" spans="1:4">
      <c r="A30" s="5">
        <v>1</v>
      </c>
      <c r="B30" s="5" t="s">
        <v>15</v>
      </c>
      <c r="C30" s="5" t="s">
        <v>16</v>
      </c>
      <c r="D30" s="5" t="s">
        <v>17</v>
      </c>
    </row>
    <row r="31" spans="1:4">
      <c r="A31" s="57" t="s">
        <v>18</v>
      </c>
      <c r="B31" s="7" t="s">
        <v>19</v>
      </c>
      <c r="C31" s="8"/>
      <c r="D31" s="96">
        <f>C25</f>
        <v>1919.01</v>
      </c>
    </row>
    <row r="32" spans="1:4">
      <c r="A32" s="57" t="s">
        <v>3</v>
      </c>
      <c r="B32" s="7" t="s">
        <v>20</v>
      </c>
      <c r="C32" s="10">
        <v>0.3</v>
      </c>
      <c r="D32" s="50">
        <f>D31*C32</f>
        <v>575.70299999999997</v>
      </c>
    </row>
    <row r="33" spans="1:4">
      <c r="A33" s="57" t="s">
        <v>4</v>
      </c>
      <c r="B33" s="7" t="s">
        <v>21</v>
      </c>
      <c r="C33" s="11"/>
      <c r="D33" s="50">
        <v>0</v>
      </c>
    </row>
    <row r="34" spans="1:4">
      <c r="A34" s="57" t="s">
        <v>5</v>
      </c>
      <c r="B34" s="7" t="s">
        <v>22</v>
      </c>
      <c r="C34" s="11"/>
      <c r="D34" s="50">
        <f>((D31+D32)*58.33%*20%)*0</f>
        <v>0</v>
      </c>
    </row>
    <row r="35" spans="1:4">
      <c r="A35" s="57" t="s">
        <v>6</v>
      </c>
      <c r="B35" s="7" t="s">
        <v>23</v>
      </c>
      <c r="C35" s="11"/>
      <c r="D35" s="50">
        <f>((D31+D32)*8.33%*1.2)*0</f>
        <v>0</v>
      </c>
    </row>
    <row r="36" spans="1:4">
      <c r="A36" s="12" t="s">
        <v>24</v>
      </c>
      <c r="B36" s="45" t="s">
        <v>112</v>
      </c>
      <c r="C36" s="44"/>
      <c r="D36" s="50">
        <v>0</v>
      </c>
    </row>
    <row r="37" spans="1:4">
      <c r="A37" s="57" t="s">
        <v>25</v>
      </c>
      <c r="B37" s="7" t="s">
        <v>26</v>
      </c>
      <c r="C37" s="11"/>
      <c r="D37" s="50">
        <v>0</v>
      </c>
    </row>
    <row r="38" spans="1:4">
      <c r="A38" s="321" t="s">
        <v>27</v>
      </c>
      <c r="B38" s="322"/>
      <c r="C38" s="323"/>
      <c r="D38" s="51">
        <f>TRUNC(ROUND(SUM(D31:D37),2),2)</f>
        <v>2494.71</v>
      </c>
    </row>
    <row r="39" spans="1:4" s="62" customFormat="1" ht="13.5">
      <c r="A39" s="60"/>
      <c r="B39" s="60"/>
      <c r="C39" s="60"/>
      <c r="D39" s="60"/>
    </row>
    <row r="40" spans="1:4">
      <c r="A40" s="262" t="s">
        <v>143</v>
      </c>
      <c r="B40" s="262"/>
      <c r="C40" s="262"/>
      <c r="D40" s="262"/>
    </row>
    <row r="41" spans="1:4">
      <c r="A41" s="80"/>
      <c r="B41" s="80"/>
      <c r="C41" s="80"/>
      <c r="D41" s="80"/>
    </row>
    <row r="42" spans="1:4">
      <c r="A42" s="227" t="s">
        <v>116</v>
      </c>
      <c r="B42" s="227"/>
      <c r="C42" s="227"/>
      <c r="D42" s="227"/>
    </row>
    <row r="43" spans="1:4">
      <c r="A43" s="58" t="s">
        <v>28</v>
      </c>
      <c r="B43" s="58" t="s">
        <v>113</v>
      </c>
      <c r="C43" s="58" t="s">
        <v>29</v>
      </c>
      <c r="D43" s="58" t="s">
        <v>30</v>
      </c>
    </row>
    <row r="44" spans="1:4">
      <c r="A44" s="12" t="s">
        <v>2</v>
      </c>
      <c r="B44" s="13" t="s">
        <v>114</v>
      </c>
      <c r="C44" s="14">
        <f>'12h dia'!C44</f>
        <v>8.3299999999999999E-2</v>
      </c>
      <c r="D44" s="1">
        <f>TRUNC(ROUND($D$38*C44,2),2)</f>
        <v>207.81</v>
      </c>
    </row>
    <row r="45" spans="1:4">
      <c r="A45" s="12" t="s">
        <v>3</v>
      </c>
      <c r="B45" s="15" t="s">
        <v>31</v>
      </c>
      <c r="C45" s="175">
        <v>0.1111</v>
      </c>
      <c r="D45" s="91">
        <f>TRUNC(ROUND($D$38*C45,2),2)</f>
        <v>277.16000000000003</v>
      </c>
    </row>
    <row r="46" spans="1:4">
      <c r="A46" s="234" t="s">
        <v>0</v>
      </c>
      <c r="B46" s="234"/>
      <c r="C46" s="16">
        <f>SUM(C44:C45)</f>
        <v>0.19440000000000002</v>
      </c>
      <c r="D46" s="17">
        <f>TRUNC(ROUND(SUM(D44:D45),2),2)</f>
        <v>484.97</v>
      </c>
    </row>
    <row r="47" spans="1:4">
      <c r="A47" s="4"/>
      <c r="B47" s="4"/>
      <c r="C47" s="4"/>
      <c r="D47" s="4"/>
    </row>
    <row r="48" spans="1:4" ht="27" customHeight="1">
      <c r="A48" s="262" t="s">
        <v>121</v>
      </c>
      <c r="B48" s="262"/>
      <c r="C48" s="262"/>
      <c r="D48" s="262"/>
    </row>
    <row r="49" spans="1:4">
      <c r="A49" s="18" t="s">
        <v>32</v>
      </c>
      <c r="B49" s="18" t="s">
        <v>115</v>
      </c>
      <c r="C49" s="18" t="s">
        <v>29</v>
      </c>
      <c r="D49" s="18" t="s">
        <v>33</v>
      </c>
    </row>
    <row r="50" spans="1:4">
      <c r="A50" s="57" t="s">
        <v>2</v>
      </c>
      <c r="B50" s="11" t="s">
        <v>34</v>
      </c>
      <c r="C50" s="14">
        <f>'12h dia'!C50</f>
        <v>0.2</v>
      </c>
      <c r="D50" s="19">
        <f>TRUNC(ROUND(($D$38+$D$46)*C50,2),2)</f>
        <v>595.94000000000005</v>
      </c>
    </row>
    <row r="51" spans="1:4">
      <c r="A51" s="57" t="s">
        <v>3</v>
      </c>
      <c r="B51" s="11" t="s">
        <v>35</v>
      </c>
      <c r="C51" s="14">
        <f>'12h dia'!C51</f>
        <v>2.5000000000000001E-2</v>
      </c>
      <c r="D51" s="19">
        <f t="shared" ref="D51:D57" si="0">TRUNC(ROUND(($D$38+$D$46)*C51,2),2)</f>
        <v>74.489999999999995</v>
      </c>
    </row>
    <row r="52" spans="1:4">
      <c r="A52" s="57" t="s">
        <v>4</v>
      </c>
      <c r="B52" s="7" t="s">
        <v>80</v>
      </c>
      <c r="C52" s="14">
        <f>'12h dia'!C52</f>
        <v>1.6500000000000001E-2</v>
      </c>
      <c r="D52" s="19">
        <f t="shared" si="0"/>
        <v>49.16</v>
      </c>
    </row>
    <row r="53" spans="1:4">
      <c r="A53" s="57" t="s">
        <v>5</v>
      </c>
      <c r="B53" s="11" t="s">
        <v>36</v>
      </c>
      <c r="C53" s="14">
        <f>'12h dia'!C53</f>
        <v>1.4999999999999999E-2</v>
      </c>
      <c r="D53" s="19">
        <f t="shared" si="0"/>
        <v>44.7</v>
      </c>
    </row>
    <row r="54" spans="1:4">
      <c r="A54" s="57" t="s">
        <v>6</v>
      </c>
      <c r="B54" s="11" t="s">
        <v>37</v>
      </c>
      <c r="C54" s="14">
        <f>'12h dia'!C54</f>
        <v>0.01</v>
      </c>
      <c r="D54" s="19">
        <f t="shared" si="0"/>
        <v>29.8</v>
      </c>
    </row>
    <row r="55" spans="1:4">
      <c r="A55" s="57" t="s">
        <v>24</v>
      </c>
      <c r="B55" s="11" t="s">
        <v>38</v>
      </c>
      <c r="C55" s="14">
        <f>'12h dia'!C55</f>
        <v>6.0000000000000001E-3</v>
      </c>
      <c r="D55" s="19">
        <f t="shared" si="0"/>
        <v>17.88</v>
      </c>
    </row>
    <row r="56" spans="1:4">
      <c r="A56" s="57" t="s">
        <v>25</v>
      </c>
      <c r="B56" s="11" t="s">
        <v>39</v>
      </c>
      <c r="C56" s="14">
        <f>'12h dia'!C56</f>
        <v>2E-3</v>
      </c>
      <c r="D56" s="19">
        <f t="shared" si="0"/>
        <v>5.96</v>
      </c>
    </row>
    <row r="57" spans="1:4">
      <c r="A57" s="57" t="s">
        <v>40</v>
      </c>
      <c r="B57" s="11" t="s">
        <v>41</v>
      </c>
      <c r="C57" s="14">
        <f>'12h dia'!C57</f>
        <v>0.08</v>
      </c>
      <c r="D57" s="19">
        <f t="shared" si="0"/>
        <v>238.37</v>
      </c>
    </row>
    <row r="58" spans="1:4">
      <c r="A58" s="317" t="s">
        <v>42</v>
      </c>
      <c r="B58" s="318"/>
      <c r="C58" s="20">
        <f>SUM(C50:C57)</f>
        <v>0.35450000000000004</v>
      </c>
      <c r="D58" s="21">
        <f>TRUNC(ROUND(SUM(D50:D57),2),2)</f>
        <v>1056.3</v>
      </c>
    </row>
    <row r="59" spans="1:4">
      <c r="A59" s="22"/>
      <c r="B59" s="22"/>
      <c r="C59" s="23"/>
      <c r="D59" s="24"/>
    </row>
    <row r="60" spans="1:4">
      <c r="A60" s="227" t="s">
        <v>122</v>
      </c>
      <c r="B60" s="227"/>
      <c r="C60" s="227"/>
      <c r="D60" s="227"/>
    </row>
    <row r="61" spans="1:4">
      <c r="A61" s="5" t="s">
        <v>43</v>
      </c>
      <c r="B61" s="52" t="s">
        <v>44</v>
      </c>
      <c r="C61" s="5" t="s">
        <v>17</v>
      </c>
      <c r="D61" s="5" t="s">
        <v>17</v>
      </c>
    </row>
    <row r="62" spans="1:4">
      <c r="A62" s="57" t="s">
        <v>2</v>
      </c>
      <c r="B62" s="11" t="s">
        <v>81</v>
      </c>
      <c r="C62" s="92">
        <v>4.7</v>
      </c>
      <c r="D62" s="93">
        <f>(C62*2*22)-(6%*D31)</f>
        <v>91.659400000000019</v>
      </c>
    </row>
    <row r="63" spans="1:4">
      <c r="A63" s="57" t="s">
        <v>3</v>
      </c>
      <c r="B63" s="11" t="s">
        <v>82</v>
      </c>
      <c r="C63" s="92">
        <v>37.85</v>
      </c>
      <c r="D63" s="94">
        <f>(C63*22*0.8)</f>
        <v>666.16000000000008</v>
      </c>
    </row>
    <row r="64" spans="1:4">
      <c r="A64" s="57" t="s">
        <v>4</v>
      </c>
      <c r="B64" s="11" t="s">
        <v>83</v>
      </c>
      <c r="C64" s="95">
        <v>0</v>
      </c>
      <c r="D64" s="94">
        <f>C64</f>
        <v>0</v>
      </c>
    </row>
    <row r="65" spans="1:4">
      <c r="A65" s="57" t="s">
        <v>5</v>
      </c>
      <c r="B65" s="11" t="s">
        <v>118</v>
      </c>
      <c r="C65" s="95">
        <v>20</v>
      </c>
      <c r="D65" s="94">
        <f>C65</f>
        <v>20</v>
      </c>
    </row>
    <row r="66" spans="1:4">
      <c r="A66" s="57" t="s">
        <v>6</v>
      </c>
      <c r="B66" s="11" t="s">
        <v>119</v>
      </c>
      <c r="C66" s="95">
        <v>31.07</v>
      </c>
      <c r="D66" s="94">
        <f>C66</f>
        <v>31.07</v>
      </c>
    </row>
    <row r="67" spans="1:4">
      <c r="A67" s="57" t="s">
        <v>24</v>
      </c>
      <c r="B67" s="11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326" t="s">
        <v>45</v>
      </c>
      <c r="B68" s="322"/>
      <c r="C68" s="327"/>
      <c r="D68" s="21">
        <f>TRUNC(ROUND(SUM(D62:D67),2),2)</f>
        <v>822.91</v>
      </c>
    </row>
    <row r="69" spans="1:4">
      <c r="A69" s="4"/>
      <c r="B69" s="4"/>
      <c r="C69" s="4"/>
      <c r="D69" s="4"/>
    </row>
    <row r="70" spans="1:4">
      <c r="A70" s="262" t="s">
        <v>46</v>
      </c>
      <c r="B70" s="262"/>
      <c r="C70" s="262"/>
      <c r="D70" s="262"/>
    </row>
    <row r="71" spans="1:4">
      <c r="A71" s="5">
        <v>2</v>
      </c>
      <c r="B71" s="326" t="s">
        <v>47</v>
      </c>
      <c r="C71" s="327"/>
      <c r="D71" s="5" t="s">
        <v>17</v>
      </c>
    </row>
    <row r="72" spans="1:4">
      <c r="A72" s="57" t="s">
        <v>28</v>
      </c>
      <c r="B72" s="328" t="str">
        <f>B43</f>
        <v>13º (décimo terceiro) Salário, Férias e Adicional de Férias</v>
      </c>
      <c r="C72" s="329"/>
      <c r="D72" s="26">
        <f>D46</f>
        <v>484.97</v>
      </c>
    </row>
    <row r="73" spans="1:4">
      <c r="A73" s="57" t="s">
        <v>32</v>
      </c>
      <c r="B73" s="328" t="str">
        <f>B49</f>
        <v>GPS, FGTS e outras contribuições</v>
      </c>
      <c r="C73" s="329"/>
      <c r="D73" s="26">
        <f>D58</f>
        <v>1056.3</v>
      </c>
    </row>
    <row r="74" spans="1:4">
      <c r="A74" s="57" t="s">
        <v>43</v>
      </c>
      <c r="B74" s="328" t="str">
        <f>B61</f>
        <v xml:space="preserve">Benefícios Mensais e Diários </v>
      </c>
      <c r="C74" s="329"/>
      <c r="D74" s="26">
        <f>D68</f>
        <v>822.91</v>
      </c>
    </row>
    <row r="75" spans="1:4">
      <c r="A75" s="326" t="s">
        <v>45</v>
      </c>
      <c r="B75" s="322"/>
      <c r="C75" s="327"/>
      <c r="D75" s="21">
        <f>TRUNC(ROUND(SUM(D72:D74),2),2)</f>
        <v>2364.1799999999998</v>
      </c>
    </row>
    <row r="76" spans="1:4">
      <c r="A76" s="4"/>
      <c r="B76" s="27"/>
      <c r="C76" s="27"/>
      <c r="D76" s="28"/>
    </row>
    <row r="77" spans="1:4">
      <c r="A77" s="249" t="s">
        <v>68</v>
      </c>
      <c r="B77" s="249"/>
      <c r="C77" s="249"/>
      <c r="D77" s="249"/>
    </row>
    <row r="78" spans="1:4">
      <c r="A78" s="18">
        <v>3</v>
      </c>
      <c r="B78" s="18" t="s">
        <v>48</v>
      </c>
      <c r="C78" s="18" t="s">
        <v>29</v>
      </c>
      <c r="D78" s="18" t="s">
        <v>30</v>
      </c>
    </row>
    <row r="79" spans="1:4">
      <c r="A79" s="57" t="s">
        <v>2</v>
      </c>
      <c r="B79" s="29" t="s">
        <v>49</v>
      </c>
      <c r="C79" s="14">
        <v>4.1999999999999997E-3</v>
      </c>
      <c r="D79" s="19">
        <f>$D$38*C79</f>
        <v>10.477781999999999</v>
      </c>
    </row>
    <row r="80" spans="1:4">
      <c r="A80" s="57" t="s">
        <v>3</v>
      </c>
      <c r="B80" s="78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5">
      <c r="A81" s="57" t="s">
        <v>4</v>
      </c>
      <c r="B81" s="30" t="s">
        <v>51</v>
      </c>
      <c r="C81" s="14">
        <v>3.4799999999999998E-2</v>
      </c>
      <c r="D81" s="19">
        <f t="shared" si="1"/>
        <v>86.815907999999993</v>
      </c>
    </row>
    <row r="82" spans="1:5">
      <c r="A82" s="57" t="s">
        <v>5</v>
      </c>
      <c r="B82" s="11" t="s">
        <v>52</v>
      </c>
      <c r="C82" s="14">
        <v>1.9400000000000001E-2</v>
      </c>
      <c r="D82" s="19">
        <f t="shared" si="1"/>
        <v>48.397373999999999</v>
      </c>
    </row>
    <row r="83" spans="1:5" ht="30">
      <c r="A83" s="57" t="s">
        <v>6</v>
      </c>
      <c r="B83" s="79" t="s">
        <v>101</v>
      </c>
      <c r="C83" s="14">
        <f>C82*C58</f>
        <v>6.8773000000000011E-3</v>
      </c>
      <c r="D83" s="19">
        <f t="shared" si="1"/>
        <v>17.156869083000004</v>
      </c>
    </row>
    <row r="84" spans="1:5">
      <c r="A84" s="57" t="s">
        <v>24</v>
      </c>
      <c r="B84" s="31" t="s">
        <v>73</v>
      </c>
      <c r="C84" s="14">
        <v>8.0000000000000002E-3</v>
      </c>
      <c r="D84" s="19">
        <f t="shared" si="1"/>
        <v>19.95768</v>
      </c>
    </row>
    <row r="85" spans="1:5">
      <c r="A85" s="317" t="s">
        <v>42</v>
      </c>
      <c r="B85" s="318"/>
      <c r="C85" s="20">
        <f>SUM(C79:C84)</f>
        <v>7.3613299999999993E-2</v>
      </c>
      <c r="D85" s="21">
        <f>TRUNC(ROUND(SUM(D79:D84),2),2)</f>
        <v>183.64</v>
      </c>
    </row>
    <row r="87" spans="1:5">
      <c r="A87" s="227" t="s">
        <v>123</v>
      </c>
      <c r="B87" s="227"/>
      <c r="C87" s="227"/>
      <c r="D87" s="227"/>
    </row>
    <row r="88" spans="1:5">
      <c r="A88" s="22"/>
      <c r="B88" s="22"/>
      <c r="C88" s="22"/>
      <c r="D88" s="22"/>
    </row>
    <row r="89" spans="1:5">
      <c r="A89" s="227" t="s">
        <v>53</v>
      </c>
      <c r="B89" s="227"/>
      <c r="C89" s="227"/>
      <c r="D89" s="227"/>
    </row>
    <row r="90" spans="1:5">
      <c r="A90" s="18" t="s">
        <v>54</v>
      </c>
      <c r="B90" s="5" t="s">
        <v>124</v>
      </c>
      <c r="C90" s="18" t="s">
        <v>29</v>
      </c>
      <c r="D90" s="18" t="s">
        <v>30</v>
      </c>
    </row>
    <row r="91" spans="1:5">
      <c r="A91" s="57" t="s">
        <v>2</v>
      </c>
      <c r="B91" s="29" t="s">
        <v>94</v>
      </c>
      <c r="C91" s="14">
        <v>9.2999999999999992E-3</v>
      </c>
      <c r="D91" s="19">
        <f>$D$38*C91</f>
        <v>23.200802999999997</v>
      </c>
      <c r="E91" s="2">
        <f>11.11/12</f>
        <v>0.92583333333333329</v>
      </c>
    </row>
    <row r="92" spans="1:5">
      <c r="A92" s="57" t="s">
        <v>3</v>
      </c>
      <c r="B92" s="32" t="s">
        <v>95</v>
      </c>
      <c r="C92" s="85">
        <v>2.8E-3</v>
      </c>
      <c r="D92" s="19">
        <f>$D$38*C92</f>
        <v>6.985188</v>
      </c>
    </row>
    <row r="93" spans="1:5">
      <c r="A93" s="57" t="s">
        <v>4</v>
      </c>
      <c r="B93" s="33" t="s">
        <v>96</v>
      </c>
      <c r="C93" s="14">
        <f>'12h dia'!C93</f>
        <v>2.0000000000000001E-4</v>
      </c>
      <c r="D93" s="19">
        <f t="shared" ref="D93:D96" si="2">$D$38*C93</f>
        <v>0.49894200000000005</v>
      </c>
    </row>
    <row r="94" spans="1:5">
      <c r="A94" s="57" t="s">
        <v>5</v>
      </c>
      <c r="B94" s="34" t="s">
        <v>100</v>
      </c>
      <c r="C94" s="14">
        <v>3.3E-3</v>
      </c>
      <c r="D94" s="19">
        <f t="shared" si="2"/>
        <v>8.2325429999999997</v>
      </c>
    </row>
    <row r="95" spans="1:5">
      <c r="A95" s="57" t="s">
        <v>6</v>
      </c>
      <c r="B95" s="2" t="s">
        <v>97</v>
      </c>
      <c r="C95" s="14">
        <v>6.9999999999999999E-4</v>
      </c>
      <c r="D95" s="19">
        <f t="shared" si="2"/>
        <v>1.746297</v>
      </c>
    </row>
    <row r="96" spans="1:5">
      <c r="A96" s="57" t="s">
        <v>24</v>
      </c>
      <c r="B96" s="31" t="s">
        <v>220</v>
      </c>
      <c r="C96" s="14">
        <v>1.38E-2</v>
      </c>
      <c r="D96" s="19">
        <f t="shared" si="2"/>
        <v>34.426997999999998</v>
      </c>
    </row>
    <row r="97" spans="1:4">
      <c r="A97" s="317" t="s">
        <v>0</v>
      </c>
      <c r="B97" s="318"/>
      <c r="C97" s="20">
        <f>SUM(C91:C96)</f>
        <v>3.0099999999999998E-2</v>
      </c>
      <c r="D97" s="21">
        <f>TRUNC(ROUND(SUM(D91:D96),2),2)</f>
        <v>75.09</v>
      </c>
    </row>
    <row r="99" spans="1:4">
      <c r="A99" s="227" t="s">
        <v>74</v>
      </c>
      <c r="B99" s="227"/>
      <c r="C99" s="227"/>
      <c r="D99" s="227"/>
    </row>
    <row r="100" spans="1:4">
      <c r="A100" s="5" t="s">
        <v>55</v>
      </c>
      <c r="B100" s="326" t="s">
        <v>75</v>
      </c>
      <c r="C100" s="327"/>
      <c r="D100" s="5" t="s">
        <v>17</v>
      </c>
    </row>
    <row r="101" spans="1:4">
      <c r="A101" s="57" t="s">
        <v>2</v>
      </c>
      <c r="B101" s="328" t="s">
        <v>98</v>
      </c>
      <c r="C101" s="329"/>
      <c r="D101" s="37">
        <f>TRUNC(ROUND((((D38+D75+D85)/220)*22),2),2)*0</f>
        <v>0</v>
      </c>
    </row>
    <row r="102" spans="1:4">
      <c r="A102" s="326" t="s">
        <v>45</v>
      </c>
      <c r="B102" s="322"/>
      <c r="C102" s="327"/>
      <c r="D102" s="21">
        <f>TRUNC(ROUND(SUM(D101),2),2)</f>
        <v>0</v>
      </c>
    </row>
    <row r="103" spans="1:4">
      <c r="A103" s="22"/>
      <c r="B103" s="22"/>
      <c r="C103" s="35"/>
      <c r="D103" s="36"/>
    </row>
    <row r="104" spans="1:4">
      <c r="A104" s="249" t="s">
        <v>56</v>
      </c>
      <c r="B104" s="249"/>
      <c r="C104" s="249"/>
      <c r="D104" s="249"/>
    </row>
    <row r="105" spans="1:4">
      <c r="A105" s="18">
        <v>4</v>
      </c>
      <c r="B105" s="317" t="s">
        <v>76</v>
      </c>
      <c r="C105" s="318"/>
      <c r="D105" s="18" t="s">
        <v>57</v>
      </c>
    </row>
    <row r="106" spans="1:4">
      <c r="A106" s="57" t="s">
        <v>54</v>
      </c>
      <c r="B106" s="332" t="s">
        <v>124</v>
      </c>
      <c r="C106" s="333"/>
      <c r="D106" s="25">
        <f>D97</f>
        <v>75.09</v>
      </c>
    </row>
    <row r="107" spans="1:4">
      <c r="A107" s="57" t="s">
        <v>55</v>
      </c>
      <c r="B107" s="332" t="s">
        <v>125</v>
      </c>
      <c r="C107" s="333"/>
      <c r="D107" s="37">
        <f>D102</f>
        <v>0</v>
      </c>
    </row>
    <row r="108" spans="1:4">
      <c r="A108" s="317" t="s">
        <v>0</v>
      </c>
      <c r="B108" s="320"/>
      <c r="C108" s="318"/>
      <c r="D108" s="21">
        <f>TRUNC(ROUND(SUM(D106:D107),2),2)</f>
        <v>75.09</v>
      </c>
    </row>
    <row r="109" spans="1:4">
      <c r="A109" s="80"/>
      <c r="B109" s="38"/>
      <c r="C109" s="23"/>
      <c r="D109" s="39"/>
    </row>
    <row r="110" spans="1:4">
      <c r="A110" s="227" t="s">
        <v>126</v>
      </c>
      <c r="B110" s="227"/>
      <c r="C110" s="227"/>
      <c r="D110" s="227"/>
    </row>
    <row r="111" spans="1:4">
      <c r="A111" s="5">
        <v>5</v>
      </c>
      <c r="B111" s="330" t="s">
        <v>58</v>
      </c>
      <c r="C111" s="331"/>
      <c r="D111" s="5" t="s">
        <v>17</v>
      </c>
    </row>
    <row r="112" spans="1:4">
      <c r="A112" s="57" t="s">
        <v>2</v>
      </c>
      <c r="B112" s="328" t="s">
        <v>59</v>
      </c>
      <c r="C112" s="329"/>
      <c r="D112" s="53">
        <f>UNIFORME!E18</f>
        <v>7.083333333333333</v>
      </c>
    </row>
    <row r="113" spans="1:4">
      <c r="A113" s="57" t="s">
        <v>3</v>
      </c>
      <c r="B113" s="328" t="s">
        <v>77</v>
      </c>
      <c r="C113" s="329"/>
      <c r="D113" s="53">
        <v>0</v>
      </c>
    </row>
    <row r="114" spans="1:4">
      <c r="A114" s="57" t="s">
        <v>4</v>
      </c>
      <c r="B114" s="328" t="s">
        <v>78</v>
      </c>
      <c r="C114" s="329"/>
      <c r="D114" s="53">
        <f>EQUIPAMENTO!E17</f>
        <v>13.810704607046072</v>
      </c>
    </row>
    <row r="115" spans="1:4">
      <c r="A115" s="57" t="s">
        <v>5</v>
      </c>
      <c r="B115" s="335" t="s">
        <v>26</v>
      </c>
      <c r="C115" s="336"/>
      <c r="D115" s="53">
        <v>0</v>
      </c>
    </row>
    <row r="116" spans="1:4">
      <c r="A116" s="326" t="s">
        <v>45</v>
      </c>
      <c r="B116" s="322"/>
      <c r="C116" s="327"/>
      <c r="D116" s="21">
        <f>TRUNC(ROUND(SUM(D112:D115),2),2)</f>
        <v>20.89</v>
      </c>
    </row>
    <row r="117" spans="1:4">
      <c r="A117" s="80"/>
      <c r="B117" s="38"/>
      <c r="C117" s="23"/>
      <c r="D117" s="39"/>
    </row>
    <row r="118" spans="1:4">
      <c r="A118" s="227" t="s">
        <v>127</v>
      </c>
      <c r="B118" s="227"/>
      <c r="C118" s="227"/>
      <c r="D118" s="227"/>
    </row>
    <row r="119" spans="1:4">
      <c r="A119" s="5">
        <v>6</v>
      </c>
      <c r="B119" s="40" t="s">
        <v>60</v>
      </c>
      <c r="C119" s="5" t="s">
        <v>29</v>
      </c>
      <c r="D119" s="5" t="s">
        <v>57</v>
      </c>
    </row>
    <row r="120" spans="1:4">
      <c r="A120" s="57" t="s">
        <v>2</v>
      </c>
      <c r="B120" s="81" t="s">
        <v>61</v>
      </c>
      <c r="C120" s="14">
        <v>0.01</v>
      </c>
      <c r="D120" s="56">
        <f>TRUNC(ROUND($D$135*C120,2),2)</f>
        <v>51.39</v>
      </c>
    </row>
    <row r="121" spans="1:4">
      <c r="A121" s="57" t="s">
        <v>3</v>
      </c>
      <c r="B121" s="7" t="s">
        <v>62</v>
      </c>
      <c r="C121" s="14">
        <v>3.5439341935962702E-2</v>
      </c>
      <c r="D121" s="56">
        <f>TRUNC(ROUND(($D$135+D120)*C121,2),2)</f>
        <v>183.93</v>
      </c>
    </row>
    <row r="122" spans="1:4">
      <c r="A122" s="57" t="s">
        <v>4</v>
      </c>
      <c r="B122" s="7" t="s">
        <v>63</v>
      </c>
      <c r="C122" s="41">
        <f>SUM(C123:C125)</f>
        <v>8.6499999999999994E-2</v>
      </c>
      <c r="D122" s="42"/>
    </row>
    <row r="123" spans="1:4">
      <c r="A123" s="57" t="s">
        <v>131</v>
      </c>
      <c r="B123" s="45" t="s">
        <v>128</v>
      </c>
      <c r="C123" s="14">
        <f>'12h dia'!C123</f>
        <v>6.4999999999999997E-3</v>
      </c>
      <c r="D123" s="26">
        <f>TRUNC(ROUND(($D$135+$D$120+$D$121)/(100%-$C$122)*C123,2),2)</f>
        <v>38.24</v>
      </c>
    </row>
    <row r="124" spans="1:4">
      <c r="A124" s="57" t="s">
        <v>132</v>
      </c>
      <c r="B124" s="45" t="s">
        <v>129</v>
      </c>
      <c r="C124" s="14">
        <f>'12h dia'!C124</f>
        <v>0.03</v>
      </c>
      <c r="D124" s="26">
        <f>TRUNC(ROUND(($D$135+$D$120+$D$121)/(100%-$C$122)*C124,2),2)</f>
        <v>176.48</v>
      </c>
    </row>
    <row r="125" spans="1:4">
      <c r="A125" s="57" t="s">
        <v>133</v>
      </c>
      <c r="B125" s="45" t="s">
        <v>130</v>
      </c>
      <c r="C125" s="14">
        <f>'12h dia'!C125</f>
        <v>0.05</v>
      </c>
      <c r="D125" s="26">
        <f>TRUNC(ROUND(($D$135+$D$120+$D$121)/(100%-$C$122)*C125,2),2)</f>
        <v>294.13</v>
      </c>
    </row>
    <row r="126" spans="1:4">
      <c r="A126" s="235" t="s">
        <v>0</v>
      </c>
      <c r="B126" s="320"/>
      <c r="C126" s="236"/>
      <c r="D126" s="21">
        <f>TRUNC(ROUND(SUM(D120:D125),2),2)</f>
        <v>744.17</v>
      </c>
    </row>
    <row r="128" spans="1:4">
      <c r="A128" s="227" t="s">
        <v>64</v>
      </c>
      <c r="B128" s="227"/>
      <c r="C128" s="227"/>
      <c r="D128" s="227"/>
    </row>
    <row r="129" spans="1:4">
      <c r="A129" s="7"/>
      <c r="B129" s="337" t="s">
        <v>65</v>
      </c>
      <c r="C129" s="337"/>
      <c r="D129" s="5" t="s">
        <v>57</v>
      </c>
    </row>
    <row r="130" spans="1:4">
      <c r="A130" s="43" t="s">
        <v>2</v>
      </c>
      <c r="B130" s="334" t="s">
        <v>66</v>
      </c>
      <c r="C130" s="334"/>
      <c r="D130" s="37">
        <f>$D$38</f>
        <v>2494.71</v>
      </c>
    </row>
    <row r="131" spans="1:4">
      <c r="A131" s="43" t="s">
        <v>3</v>
      </c>
      <c r="B131" s="334" t="s">
        <v>67</v>
      </c>
      <c r="C131" s="334"/>
      <c r="D131" s="37">
        <f>$D$75</f>
        <v>2364.1799999999998</v>
      </c>
    </row>
    <row r="132" spans="1:4">
      <c r="A132" s="43" t="s">
        <v>4</v>
      </c>
      <c r="B132" s="334" t="s">
        <v>68</v>
      </c>
      <c r="C132" s="334"/>
      <c r="D132" s="37">
        <f>$D$85</f>
        <v>183.64</v>
      </c>
    </row>
    <row r="133" spans="1:4">
      <c r="A133" s="43" t="s">
        <v>5</v>
      </c>
      <c r="B133" s="334" t="s">
        <v>69</v>
      </c>
      <c r="C133" s="334"/>
      <c r="D133" s="37">
        <f>$D$108</f>
        <v>75.09</v>
      </c>
    </row>
    <row r="134" spans="1:4">
      <c r="A134" s="43" t="s">
        <v>70</v>
      </c>
      <c r="B134" s="328" t="s">
        <v>71</v>
      </c>
      <c r="C134" s="329"/>
      <c r="D134" s="37">
        <f>$D$116</f>
        <v>20.89</v>
      </c>
    </row>
    <row r="135" spans="1:4">
      <c r="A135" s="326" t="s">
        <v>72</v>
      </c>
      <c r="B135" s="322"/>
      <c r="C135" s="327"/>
      <c r="D135" s="55">
        <f>TRUNC(ROUND(SUM(D130:D134),2),2)</f>
        <v>5138.51</v>
      </c>
    </row>
    <row r="136" spans="1:4">
      <c r="A136" s="57" t="s">
        <v>24</v>
      </c>
      <c r="B136" s="328" t="s">
        <v>99</v>
      </c>
      <c r="C136" s="329"/>
      <c r="D136" s="37">
        <f>$D$126</f>
        <v>744.17</v>
      </c>
    </row>
    <row r="137" spans="1:4">
      <c r="A137" s="326" t="s">
        <v>134</v>
      </c>
      <c r="B137" s="322"/>
      <c r="C137" s="327"/>
      <c r="D137" s="54">
        <f>TRUNC(ROUND(D135+D136,2),2)</f>
        <v>5882.68</v>
      </c>
    </row>
    <row r="138" spans="1:4">
      <c r="A138" s="326" t="s">
        <v>157</v>
      </c>
      <c r="B138" s="322"/>
      <c r="C138" s="327"/>
      <c r="D138" s="54">
        <f>D137</f>
        <v>5882.68</v>
      </c>
    </row>
    <row r="139" spans="1:4">
      <c r="A139" s="38"/>
      <c r="B139" s="38"/>
      <c r="C139" s="38"/>
      <c r="D139" s="38"/>
    </row>
  </sheetData>
  <mergeCells count="59">
    <mergeCell ref="A138:C138"/>
    <mergeCell ref="B133:C133"/>
    <mergeCell ref="B134:C134"/>
    <mergeCell ref="A135:C135"/>
    <mergeCell ref="B136:C136"/>
    <mergeCell ref="A137:C137"/>
    <mergeCell ref="B132:C132"/>
    <mergeCell ref="B112:C112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11:C111"/>
    <mergeCell ref="A97:B97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A89:D89"/>
    <mergeCell ref="A60:D60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1:D1"/>
    <mergeCell ref="A2:C2"/>
    <mergeCell ref="C4:D4"/>
    <mergeCell ref="C5:D5"/>
    <mergeCell ref="A48:D48"/>
    <mergeCell ref="A8:C8"/>
    <mergeCell ref="A58:B58"/>
    <mergeCell ref="A14:C14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16383" man="1"/>
    <brk id="9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38"/>
  <sheetViews>
    <sheetView showGridLines="0" topLeftCell="A43" zoomScaleNormal="100" zoomScaleSheetLayoutView="70" workbookViewId="0">
      <selection activeCell="C51" sqref="C51"/>
    </sheetView>
  </sheetViews>
  <sheetFormatPr defaultRowHeight="15"/>
  <cols>
    <col min="1" max="1" width="12.28515625" style="2" bestFit="1" customWidth="1"/>
    <col min="2" max="2" width="66.7109375" style="2" bestFit="1" customWidth="1"/>
    <col min="3" max="3" width="21.5703125" style="2" bestFit="1" customWidth="1"/>
    <col min="4" max="4" width="14.7109375" style="2" bestFit="1" customWidth="1"/>
    <col min="5" max="5" width="10.5703125" style="2" bestFit="1" customWidth="1"/>
    <col min="6" max="16384" width="9.140625" style="2"/>
  </cols>
  <sheetData>
    <row r="1" spans="1:4">
      <c r="A1" s="262"/>
      <c r="B1" s="262"/>
      <c r="C1" s="262"/>
      <c r="D1" s="262"/>
    </row>
    <row r="2" spans="1:4">
      <c r="A2" s="262" t="s">
        <v>102</v>
      </c>
      <c r="B2" s="262"/>
      <c r="C2" s="262"/>
      <c r="D2" s="47"/>
    </row>
    <row r="4" spans="1:4">
      <c r="A4" s="45" t="s">
        <v>103</v>
      </c>
      <c r="B4" s="45" t="s">
        <v>186</v>
      </c>
      <c r="C4" s="324"/>
      <c r="D4" s="324"/>
    </row>
    <row r="5" spans="1:4">
      <c r="A5" s="45" t="s">
        <v>104</v>
      </c>
      <c r="B5" s="45" t="s">
        <v>171</v>
      </c>
      <c r="C5" s="325"/>
      <c r="D5" s="325"/>
    </row>
    <row r="6" spans="1:4">
      <c r="A6" s="171"/>
      <c r="B6" s="171"/>
      <c r="C6" s="83"/>
      <c r="D6" s="83"/>
    </row>
    <row r="7" spans="1:4">
      <c r="A7" s="3"/>
      <c r="B7" s="3"/>
      <c r="C7" s="4"/>
    </row>
    <row r="8" spans="1:4">
      <c r="A8" s="249" t="s">
        <v>1</v>
      </c>
      <c r="B8" s="249"/>
      <c r="C8" s="249"/>
    </row>
    <row r="9" spans="1:4">
      <c r="A9" s="57" t="s">
        <v>2</v>
      </c>
      <c r="B9" s="6" t="s">
        <v>105</v>
      </c>
      <c r="C9" s="166">
        <v>45636</v>
      </c>
      <c r="D9" s="46"/>
    </row>
    <row r="10" spans="1:4">
      <c r="A10" s="57" t="s">
        <v>3</v>
      </c>
      <c r="B10" s="6" t="s">
        <v>106</v>
      </c>
      <c r="C10" s="12" t="str">
        <f>'12h dia'!C10</f>
        <v>Rio de Janeiro/RJ</v>
      </c>
      <c r="D10" s="82"/>
    </row>
    <row r="11" spans="1:4">
      <c r="A11" s="57" t="s">
        <v>4</v>
      </c>
      <c r="B11" s="6" t="s">
        <v>107</v>
      </c>
      <c r="C11" s="12" t="s">
        <v>170</v>
      </c>
      <c r="D11" s="82"/>
    </row>
    <row r="12" spans="1:4">
      <c r="A12" s="57" t="s">
        <v>5</v>
      </c>
      <c r="B12" s="6" t="s">
        <v>108</v>
      </c>
      <c r="C12" s="12">
        <f>'12h dia'!C12</f>
        <v>12</v>
      </c>
      <c r="D12" s="82"/>
    </row>
    <row r="13" spans="1:4">
      <c r="A13" s="77"/>
      <c r="B13" s="3"/>
      <c r="C13" s="77"/>
    </row>
    <row r="14" spans="1:4">
      <c r="A14" s="249" t="s">
        <v>7</v>
      </c>
      <c r="B14" s="249"/>
      <c r="C14" s="249"/>
      <c r="D14" s="38"/>
    </row>
    <row r="15" spans="1:4" ht="45">
      <c r="A15" s="45" t="s">
        <v>8</v>
      </c>
      <c r="B15" s="45" t="s">
        <v>9</v>
      </c>
      <c r="C15" s="45" t="s">
        <v>109</v>
      </c>
      <c r="D15" s="3"/>
    </row>
    <row r="16" spans="1:4">
      <c r="A16" s="12" t="str">
        <f>'12h dia'!A16</f>
        <v>Vigilância</v>
      </c>
      <c r="B16" s="12" t="s">
        <v>137</v>
      </c>
      <c r="C16" s="12">
        <v>1</v>
      </c>
      <c r="D16" s="3"/>
    </row>
    <row r="17" spans="1:5" s="62" customFormat="1" ht="13.5">
      <c r="A17" s="60"/>
      <c r="B17" s="60"/>
      <c r="C17" s="60"/>
      <c r="D17" s="60"/>
    </row>
    <row r="18" spans="1:5">
      <c r="A18" s="262" t="s">
        <v>110</v>
      </c>
      <c r="B18" s="262"/>
      <c r="C18" s="262"/>
      <c r="D18" s="47"/>
    </row>
    <row r="19" spans="1:5">
      <c r="A19" s="77"/>
      <c r="B19" s="77"/>
      <c r="C19" s="77"/>
      <c r="D19" s="77"/>
    </row>
    <row r="20" spans="1:5">
      <c r="A20" s="227" t="s">
        <v>111</v>
      </c>
      <c r="B20" s="227"/>
      <c r="C20" s="227"/>
      <c r="D20" s="38"/>
    </row>
    <row r="21" spans="1:5">
      <c r="A21" s="319" t="s">
        <v>10</v>
      </c>
      <c r="B21" s="319"/>
      <c r="C21" s="319"/>
      <c r="D21" s="38"/>
    </row>
    <row r="22" spans="1:5">
      <c r="A22" s="235" t="s">
        <v>11</v>
      </c>
      <c r="B22" s="320"/>
      <c r="C22" s="236"/>
      <c r="D22" s="38"/>
    </row>
    <row r="23" spans="1:5" ht="45">
      <c r="A23" s="12">
        <v>1</v>
      </c>
      <c r="B23" s="45" t="s">
        <v>135</v>
      </c>
      <c r="C23" s="12" t="s">
        <v>178</v>
      </c>
      <c r="D23" s="3"/>
    </row>
    <row r="24" spans="1:5">
      <c r="A24" s="12">
        <v>2</v>
      </c>
      <c r="B24" s="45" t="s">
        <v>12</v>
      </c>
      <c r="C24" s="12" t="s">
        <v>138</v>
      </c>
      <c r="D24" s="182"/>
    </row>
    <row r="25" spans="1:5">
      <c r="A25" s="12">
        <v>3</v>
      </c>
      <c r="B25" s="45" t="s">
        <v>79</v>
      </c>
      <c r="C25" s="167">
        <v>1829.2</v>
      </c>
      <c r="D25" s="48"/>
    </row>
    <row r="26" spans="1:5">
      <c r="A26" s="12">
        <v>4</v>
      </c>
      <c r="B26" s="45" t="s">
        <v>13</v>
      </c>
      <c r="C26" s="12" t="s">
        <v>139</v>
      </c>
      <c r="D26" s="3"/>
      <c r="E26" s="181"/>
    </row>
    <row r="27" spans="1:5">
      <c r="A27" s="12">
        <v>5</v>
      </c>
      <c r="B27" s="45" t="s">
        <v>14</v>
      </c>
      <c r="C27" s="168">
        <v>45292</v>
      </c>
      <c r="D27" s="49"/>
    </row>
    <row r="28" spans="1:5">
      <c r="A28" s="61"/>
      <c r="B28" s="61"/>
      <c r="C28" s="61"/>
    </row>
    <row r="29" spans="1:5">
      <c r="A29" s="227" t="s">
        <v>120</v>
      </c>
      <c r="B29" s="227"/>
      <c r="C29" s="227"/>
      <c r="D29" s="227"/>
    </row>
    <row r="30" spans="1:5">
      <c r="A30" s="5">
        <v>1</v>
      </c>
      <c r="B30" s="5" t="s">
        <v>15</v>
      </c>
      <c r="C30" s="5" t="s">
        <v>16</v>
      </c>
      <c r="D30" s="5" t="s">
        <v>17</v>
      </c>
    </row>
    <row r="31" spans="1:5">
      <c r="A31" s="57" t="s">
        <v>18</v>
      </c>
      <c r="B31" s="7" t="s">
        <v>19</v>
      </c>
      <c r="C31" s="8"/>
      <c r="D31" s="96">
        <f>C25</f>
        <v>1829.2</v>
      </c>
    </row>
    <row r="32" spans="1:5">
      <c r="A32" s="57" t="s">
        <v>3</v>
      </c>
      <c r="B32" s="7" t="s">
        <v>20</v>
      </c>
      <c r="C32" s="10">
        <v>0.3</v>
      </c>
      <c r="D32" s="50">
        <f>D31*C32</f>
        <v>548.76</v>
      </c>
    </row>
    <row r="33" spans="1:4">
      <c r="A33" s="57" t="s">
        <v>5</v>
      </c>
      <c r="B33" s="7" t="s">
        <v>22</v>
      </c>
      <c r="C33" s="11"/>
      <c r="D33" s="50">
        <f>((D31+D32)*58.33%*20%)*0</f>
        <v>0</v>
      </c>
    </row>
    <row r="34" spans="1:4">
      <c r="A34" s="57" t="s">
        <v>6</v>
      </c>
      <c r="B34" s="7" t="s">
        <v>23</v>
      </c>
      <c r="C34" s="11"/>
      <c r="D34" s="50">
        <f>((D31+D32)*8.33%*1.2)*0</f>
        <v>0</v>
      </c>
    </row>
    <row r="35" spans="1:4">
      <c r="A35" s="12" t="s">
        <v>24</v>
      </c>
      <c r="B35" s="45" t="s">
        <v>112</v>
      </c>
      <c r="C35" s="44"/>
      <c r="D35" s="50">
        <v>0</v>
      </c>
    </row>
    <row r="36" spans="1:4" ht="60">
      <c r="A36" s="57" t="s">
        <v>25</v>
      </c>
      <c r="B36" s="45" t="s">
        <v>188</v>
      </c>
      <c r="C36" s="11"/>
      <c r="D36" s="50">
        <f>(D31+D32)/220*1.5*40</f>
        <v>648.53454545454554</v>
      </c>
    </row>
    <row r="37" spans="1:4">
      <c r="A37" s="321" t="s">
        <v>27</v>
      </c>
      <c r="B37" s="322"/>
      <c r="C37" s="323"/>
      <c r="D37" s="51">
        <f>TRUNC(ROUND(SUM(D31:D36),2),2)</f>
        <v>3026.49</v>
      </c>
    </row>
    <row r="38" spans="1:4" s="62" customFormat="1" ht="13.5">
      <c r="A38" s="60"/>
      <c r="B38" s="60"/>
      <c r="C38" s="60"/>
      <c r="D38" s="60"/>
    </row>
    <row r="39" spans="1:4">
      <c r="A39" s="262" t="s">
        <v>143</v>
      </c>
      <c r="B39" s="262"/>
      <c r="C39" s="262"/>
      <c r="D39" s="262"/>
    </row>
    <row r="40" spans="1:4">
      <c r="A40" s="80"/>
      <c r="B40" s="80"/>
      <c r="C40" s="80"/>
      <c r="D40" s="80"/>
    </row>
    <row r="41" spans="1:4">
      <c r="A41" s="227" t="s">
        <v>116</v>
      </c>
      <c r="B41" s="227"/>
      <c r="C41" s="227"/>
      <c r="D41" s="227"/>
    </row>
    <row r="42" spans="1:4">
      <c r="A42" s="58" t="s">
        <v>28</v>
      </c>
      <c r="B42" s="58" t="s">
        <v>113</v>
      </c>
      <c r="C42" s="58" t="s">
        <v>29</v>
      </c>
      <c r="D42" s="58" t="s">
        <v>30</v>
      </c>
    </row>
    <row r="43" spans="1:4">
      <c r="A43" s="12" t="s">
        <v>2</v>
      </c>
      <c r="B43" s="13" t="s">
        <v>114</v>
      </c>
      <c r="C43" s="14">
        <v>8.3299999999999999E-2</v>
      </c>
      <c r="D43" s="1">
        <f>TRUNC(ROUND($D$37*C43,2),2)</f>
        <v>252.11</v>
      </c>
    </row>
    <row r="44" spans="1:4">
      <c r="A44" s="12" t="s">
        <v>3</v>
      </c>
      <c r="B44" s="15" t="s">
        <v>31</v>
      </c>
      <c r="C44" s="175">
        <v>0.121</v>
      </c>
      <c r="D44" s="91">
        <f>TRUNC(ROUND($D$37*C44,2),2)</f>
        <v>366.21</v>
      </c>
    </row>
    <row r="45" spans="1:4">
      <c r="A45" s="234" t="s">
        <v>0</v>
      </c>
      <c r="B45" s="234"/>
      <c r="C45" s="16">
        <f>SUM(C43:C44)</f>
        <v>0.20429999999999998</v>
      </c>
      <c r="D45" s="17">
        <f>TRUNC(ROUND(SUM(D43:D44),2),2)</f>
        <v>618.32000000000005</v>
      </c>
    </row>
    <row r="46" spans="1:4">
      <c r="A46" s="4"/>
      <c r="B46" s="4"/>
      <c r="C46" s="4"/>
      <c r="D46" s="4"/>
    </row>
    <row r="47" spans="1:4" ht="27" customHeight="1">
      <c r="A47" s="262" t="s">
        <v>121</v>
      </c>
      <c r="B47" s="262"/>
      <c r="C47" s="262"/>
      <c r="D47" s="262"/>
    </row>
    <row r="48" spans="1:4">
      <c r="A48" s="18" t="s">
        <v>32</v>
      </c>
      <c r="B48" s="18" t="s">
        <v>115</v>
      </c>
      <c r="C48" s="18" t="s">
        <v>29</v>
      </c>
      <c r="D48" s="18" t="s">
        <v>33</v>
      </c>
    </row>
    <row r="49" spans="1:5">
      <c r="A49" s="57" t="s">
        <v>2</v>
      </c>
      <c r="B49" s="11" t="s">
        <v>34</v>
      </c>
      <c r="C49" s="14">
        <f>'12h dia'!C50</f>
        <v>0.2</v>
      </c>
      <c r="D49" s="19">
        <f t="shared" ref="D49:D56" si="0">TRUNC(ROUND(($D$37+$D$45)*C49,2),2)</f>
        <v>728.96</v>
      </c>
    </row>
    <row r="50" spans="1:5">
      <c r="A50" s="57" t="s">
        <v>3</v>
      </c>
      <c r="B50" s="11" t="s">
        <v>35</v>
      </c>
      <c r="C50" s="14">
        <f>'12h dia'!C51</f>
        <v>2.5000000000000001E-2</v>
      </c>
      <c r="D50" s="19">
        <f t="shared" si="0"/>
        <v>91.12</v>
      </c>
    </row>
    <row r="51" spans="1:5">
      <c r="A51" s="57" t="s">
        <v>4</v>
      </c>
      <c r="B51" s="7" t="s">
        <v>80</v>
      </c>
      <c r="C51" s="14">
        <f>'12h dia'!C52</f>
        <v>1.6500000000000001E-2</v>
      </c>
      <c r="D51" s="19">
        <f t="shared" si="0"/>
        <v>60.14</v>
      </c>
    </row>
    <row r="52" spans="1:5">
      <c r="A52" s="57" t="s">
        <v>5</v>
      </c>
      <c r="B52" s="11" t="s">
        <v>36</v>
      </c>
      <c r="C52" s="14">
        <f>'12h dia'!C53</f>
        <v>1.4999999999999999E-2</v>
      </c>
      <c r="D52" s="19">
        <f t="shared" si="0"/>
        <v>54.67</v>
      </c>
    </row>
    <row r="53" spans="1:5">
      <c r="A53" s="57" t="s">
        <v>6</v>
      </c>
      <c r="B53" s="11" t="s">
        <v>37</v>
      </c>
      <c r="C53" s="14">
        <f>'12h dia'!C54</f>
        <v>0.01</v>
      </c>
      <c r="D53" s="19">
        <f t="shared" si="0"/>
        <v>36.450000000000003</v>
      </c>
    </row>
    <row r="54" spans="1:5">
      <c r="A54" s="57" t="s">
        <v>24</v>
      </c>
      <c r="B54" s="11" t="s">
        <v>38</v>
      </c>
      <c r="C54" s="14">
        <f>'12h dia'!C55</f>
        <v>6.0000000000000001E-3</v>
      </c>
      <c r="D54" s="19">
        <f t="shared" si="0"/>
        <v>21.87</v>
      </c>
    </row>
    <row r="55" spans="1:5">
      <c r="A55" s="57" t="s">
        <v>25</v>
      </c>
      <c r="B55" s="11" t="s">
        <v>39</v>
      </c>
      <c r="C55" s="14">
        <f>'12h dia'!C56</f>
        <v>2E-3</v>
      </c>
      <c r="D55" s="19">
        <f t="shared" si="0"/>
        <v>7.29</v>
      </c>
    </row>
    <row r="56" spans="1:5">
      <c r="A56" s="57" t="s">
        <v>40</v>
      </c>
      <c r="B56" s="11" t="s">
        <v>41</v>
      </c>
      <c r="C56" s="14">
        <f>'12h dia'!C57</f>
        <v>0.08</v>
      </c>
      <c r="D56" s="19">
        <f t="shared" si="0"/>
        <v>291.58</v>
      </c>
    </row>
    <row r="57" spans="1:5">
      <c r="A57" s="317" t="s">
        <v>42</v>
      </c>
      <c r="B57" s="318"/>
      <c r="C57" s="20">
        <f>SUM(C49:C56)</f>
        <v>0.35450000000000004</v>
      </c>
      <c r="D57" s="21">
        <f>TRUNC(ROUND(SUM(D49:D56),2),2)</f>
        <v>1292.08</v>
      </c>
    </row>
    <row r="58" spans="1:5">
      <c r="A58" s="22"/>
      <c r="B58" s="22"/>
      <c r="C58" s="23"/>
      <c r="D58" s="24"/>
    </row>
    <row r="59" spans="1:5">
      <c r="A59" s="227" t="s">
        <v>122</v>
      </c>
      <c r="B59" s="227"/>
      <c r="C59" s="227"/>
      <c r="D59" s="227"/>
    </row>
    <row r="60" spans="1:5">
      <c r="A60" s="5" t="s">
        <v>43</v>
      </c>
      <c r="B60" s="52" t="s">
        <v>44</v>
      </c>
      <c r="C60" s="5" t="s">
        <v>17</v>
      </c>
      <c r="D60" s="5" t="s">
        <v>17</v>
      </c>
    </row>
    <row r="61" spans="1:5">
      <c r="A61" s="57" t="s">
        <v>2</v>
      </c>
      <c r="B61" s="11" t="s">
        <v>81</v>
      </c>
      <c r="C61" s="92">
        <v>4.3</v>
      </c>
      <c r="D61" s="93">
        <f>(C61*2*21)-(6%*D31)</f>
        <v>70.847999999999999</v>
      </c>
    </row>
    <row r="62" spans="1:5">
      <c r="A62" s="57" t="s">
        <v>3</v>
      </c>
      <c r="B62" s="11" t="s">
        <v>82</v>
      </c>
      <c r="C62" s="92">
        <v>36.08</v>
      </c>
      <c r="D62" s="94">
        <f>(C62*21*0.8)</f>
        <v>606.14400000000001</v>
      </c>
      <c r="E62" s="9"/>
    </row>
    <row r="63" spans="1:5">
      <c r="A63" s="57" t="s">
        <v>4</v>
      </c>
      <c r="B63" s="11" t="s">
        <v>83</v>
      </c>
      <c r="C63" s="95">
        <v>0</v>
      </c>
      <c r="D63" s="94">
        <f>C63</f>
        <v>0</v>
      </c>
    </row>
    <row r="64" spans="1:5">
      <c r="A64" s="57" t="s">
        <v>5</v>
      </c>
      <c r="B64" s="11" t="s">
        <v>118</v>
      </c>
      <c r="C64" s="95">
        <v>18.07</v>
      </c>
      <c r="D64" s="94">
        <f>C64</f>
        <v>18.07</v>
      </c>
    </row>
    <row r="65" spans="1:4">
      <c r="A65" s="57" t="s">
        <v>6</v>
      </c>
      <c r="B65" s="11" t="s">
        <v>119</v>
      </c>
      <c r="C65" s="95">
        <v>29.66</v>
      </c>
      <c r="D65" s="94">
        <f>C65</f>
        <v>29.66</v>
      </c>
    </row>
    <row r="66" spans="1:4">
      <c r="A66" s="57" t="s">
        <v>24</v>
      </c>
      <c r="B66" s="11" t="s">
        <v>117</v>
      </c>
      <c r="C66" s="95">
        <f>16.73*0.8</f>
        <v>13.384</v>
      </c>
      <c r="D66" s="94">
        <v>16.13</v>
      </c>
    </row>
    <row r="67" spans="1:4">
      <c r="A67" s="326" t="s">
        <v>45</v>
      </c>
      <c r="B67" s="322"/>
      <c r="C67" s="327"/>
      <c r="D67" s="21">
        <f>TRUNC(ROUND(SUM(D61:D66),2),2)</f>
        <v>740.85</v>
      </c>
    </row>
    <row r="68" spans="1:4">
      <c r="A68" s="4"/>
      <c r="B68" s="4"/>
      <c r="C68" s="4"/>
      <c r="D68" s="4"/>
    </row>
    <row r="69" spans="1:4">
      <c r="A69" s="262" t="s">
        <v>46</v>
      </c>
      <c r="B69" s="262"/>
      <c r="C69" s="262"/>
      <c r="D69" s="262"/>
    </row>
    <row r="70" spans="1:4">
      <c r="A70" s="5">
        <v>2</v>
      </c>
      <c r="B70" s="326" t="s">
        <v>47</v>
      </c>
      <c r="C70" s="327"/>
      <c r="D70" s="5" t="s">
        <v>17</v>
      </c>
    </row>
    <row r="71" spans="1:4">
      <c r="A71" s="57" t="s">
        <v>28</v>
      </c>
      <c r="B71" s="328" t="str">
        <f>B42</f>
        <v>13º (décimo terceiro) Salário, Férias e Adicional de Férias</v>
      </c>
      <c r="C71" s="329"/>
      <c r="D71" s="26">
        <f>D45</f>
        <v>618.32000000000005</v>
      </c>
    </row>
    <row r="72" spans="1:4">
      <c r="A72" s="57" t="s">
        <v>32</v>
      </c>
      <c r="B72" s="328" t="str">
        <f>B48</f>
        <v>GPS, FGTS e outras contribuições</v>
      </c>
      <c r="C72" s="329"/>
      <c r="D72" s="26">
        <f>D57</f>
        <v>1292.08</v>
      </c>
    </row>
    <row r="73" spans="1:4">
      <c r="A73" s="57" t="s">
        <v>43</v>
      </c>
      <c r="B73" s="328" t="str">
        <f>B60</f>
        <v xml:space="preserve">Benefícios Mensais e Diários </v>
      </c>
      <c r="C73" s="329"/>
      <c r="D73" s="26">
        <f>D67</f>
        <v>740.85</v>
      </c>
    </row>
    <row r="74" spans="1:4">
      <c r="A74" s="326" t="s">
        <v>45</v>
      </c>
      <c r="B74" s="322"/>
      <c r="C74" s="327"/>
      <c r="D74" s="21">
        <f>TRUNC(ROUND(SUM(D71:D73),2),2)</f>
        <v>2651.25</v>
      </c>
    </row>
    <row r="75" spans="1:4">
      <c r="A75" s="4"/>
      <c r="B75" s="27"/>
      <c r="C75" s="27"/>
      <c r="D75" s="28"/>
    </row>
    <row r="76" spans="1:4">
      <c r="A76" s="249" t="s">
        <v>68</v>
      </c>
      <c r="B76" s="249"/>
      <c r="C76" s="249"/>
      <c r="D76" s="249"/>
    </row>
    <row r="77" spans="1:4">
      <c r="A77" s="18">
        <v>3</v>
      </c>
      <c r="B77" s="18" t="s">
        <v>48</v>
      </c>
      <c r="C77" s="18" t="s">
        <v>29</v>
      </c>
      <c r="D77" s="18" t="s">
        <v>30</v>
      </c>
    </row>
    <row r="78" spans="1:4">
      <c r="A78" s="57" t="s">
        <v>2</v>
      </c>
      <c r="B78" s="29" t="s">
        <v>49</v>
      </c>
      <c r="C78" s="14">
        <f>'12h dia'!C79</f>
        <v>4.1999999999999997E-3</v>
      </c>
      <c r="D78" s="19">
        <f t="shared" ref="D78:D83" si="1">$D$37*C78</f>
        <v>12.711257999999999</v>
      </c>
    </row>
    <row r="79" spans="1:4">
      <c r="A79" s="57" t="s">
        <v>3</v>
      </c>
      <c r="B79" s="78" t="s">
        <v>50</v>
      </c>
      <c r="C79" s="85">
        <f>C78*C56</f>
        <v>3.3599999999999998E-4</v>
      </c>
      <c r="D79" s="19">
        <f t="shared" si="1"/>
        <v>1.0169006399999998</v>
      </c>
    </row>
    <row r="80" spans="1:4">
      <c r="A80" s="57" t="s">
        <v>4</v>
      </c>
      <c r="B80" s="30" t="s">
        <v>51</v>
      </c>
      <c r="C80" s="14">
        <v>0.02</v>
      </c>
      <c r="D80" s="19">
        <f t="shared" si="1"/>
        <v>60.529799999999994</v>
      </c>
    </row>
    <row r="81" spans="1:4">
      <c r="A81" s="57" t="s">
        <v>5</v>
      </c>
      <c r="B81" s="11" t="s">
        <v>52</v>
      </c>
      <c r="C81" s="14">
        <v>1.9400000000000001E-2</v>
      </c>
      <c r="D81" s="19">
        <f t="shared" si="1"/>
        <v>58.713905999999994</v>
      </c>
    </row>
    <row r="82" spans="1:4" ht="30">
      <c r="A82" s="57" t="s">
        <v>6</v>
      </c>
      <c r="B82" s="79" t="s">
        <v>101</v>
      </c>
      <c r="C82" s="14">
        <f>C81*C57</f>
        <v>6.8773000000000011E-3</v>
      </c>
      <c r="D82" s="19">
        <f t="shared" si="1"/>
        <v>20.814079677000002</v>
      </c>
    </row>
    <row r="83" spans="1:4">
      <c r="A83" s="57" t="s">
        <v>24</v>
      </c>
      <c r="B83" s="31" t="s">
        <v>73</v>
      </c>
      <c r="C83" s="14">
        <f>'12h dia'!C84</f>
        <v>8.0000000000000002E-3</v>
      </c>
      <c r="D83" s="19">
        <f t="shared" si="1"/>
        <v>24.211919999999999</v>
      </c>
    </row>
    <row r="84" spans="1:4">
      <c r="A84" s="317" t="s">
        <v>42</v>
      </c>
      <c r="B84" s="318"/>
      <c r="C84" s="20">
        <f>SUM(C78:C83)</f>
        <v>5.8813300000000006E-2</v>
      </c>
      <c r="D84" s="21">
        <f>TRUNC(ROUND(SUM(D78:D83),2),2)</f>
        <v>178</v>
      </c>
    </row>
    <row r="86" spans="1:4">
      <c r="A86" s="227" t="s">
        <v>123</v>
      </c>
      <c r="B86" s="227"/>
      <c r="C86" s="227"/>
      <c r="D86" s="227"/>
    </row>
    <row r="87" spans="1:4">
      <c r="A87" s="22"/>
      <c r="B87" s="22"/>
      <c r="C87" s="22"/>
      <c r="D87" s="22"/>
    </row>
    <row r="88" spans="1:4">
      <c r="A88" s="227" t="s">
        <v>53</v>
      </c>
      <c r="B88" s="227"/>
      <c r="C88" s="227"/>
      <c r="D88" s="227"/>
    </row>
    <row r="89" spans="1:4">
      <c r="A89" s="18" t="s">
        <v>54</v>
      </c>
      <c r="B89" s="5" t="s">
        <v>124</v>
      </c>
      <c r="C89" s="18" t="s">
        <v>29</v>
      </c>
      <c r="D89" s="18" t="s">
        <v>30</v>
      </c>
    </row>
    <row r="90" spans="1:4">
      <c r="A90" s="57" t="s">
        <v>2</v>
      </c>
      <c r="B90" s="29" t="s">
        <v>94</v>
      </c>
      <c r="C90" s="14">
        <v>1.6199999999999999E-2</v>
      </c>
      <c r="D90" s="19">
        <f>($D$37+D45)*C90</f>
        <v>59.045921999999997</v>
      </c>
    </row>
    <row r="91" spans="1:4">
      <c r="A91" s="57" t="s">
        <v>3</v>
      </c>
      <c r="B91" s="32" t="s">
        <v>95</v>
      </c>
      <c r="C91" s="85">
        <v>7.3000000000000001E-3</v>
      </c>
      <c r="D91" s="19">
        <f t="shared" ref="D91:D95" si="2">$D$37*C91</f>
        <v>22.093377</v>
      </c>
    </row>
    <row r="92" spans="1:4">
      <c r="A92" s="57" t="s">
        <v>4</v>
      </c>
      <c r="B92" s="33" t="s">
        <v>96</v>
      </c>
      <c r="C92" s="14">
        <f>'12h dia'!C93</f>
        <v>2.0000000000000001E-4</v>
      </c>
      <c r="D92" s="19">
        <f t="shared" si="2"/>
        <v>0.605298</v>
      </c>
    </row>
    <row r="93" spans="1:4">
      <c r="A93" s="57" t="s">
        <v>5</v>
      </c>
      <c r="B93" s="34" t="s">
        <v>100</v>
      </c>
      <c r="C93" s="14">
        <f>'12h dia'!C94</f>
        <v>3.3E-3</v>
      </c>
      <c r="D93" s="19">
        <f t="shared" si="2"/>
        <v>9.9874169999999989</v>
      </c>
    </row>
    <row r="94" spans="1:4">
      <c r="A94" s="57" t="s">
        <v>6</v>
      </c>
      <c r="B94" s="2" t="s">
        <v>97</v>
      </c>
      <c r="C94" s="14">
        <f>'12h dia'!C95</f>
        <v>6.9999999999999999E-4</v>
      </c>
      <c r="D94" s="19">
        <f t="shared" si="2"/>
        <v>2.1185429999999998</v>
      </c>
    </row>
    <row r="95" spans="1:4">
      <c r="A95" s="57" t="s">
        <v>24</v>
      </c>
      <c r="B95" s="31" t="s">
        <v>161</v>
      </c>
      <c r="C95" s="14">
        <f>'12h dia'!C96</f>
        <v>1.38E-2</v>
      </c>
      <c r="D95" s="19">
        <f t="shared" si="2"/>
        <v>41.765561999999996</v>
      </c>
    </row>
    <row r="96" spans="1:4">
      <c r="A96" s="317" t="s">
        <v>0</v>
      </c>
      <c r="B96" s="318"/>
      <c r="C96" s="20">
        <f>SUM(C90:C95)</f>
        <v>4.1499999999999995E-2</v>
      </c>
      <c r="D96" s="21">
        <f>TRUNC(ROUND(SUM(D90:D95),2),2)</f>
        <v>135.62</v>
      </c>
    </row>
    <row r="98" spans="1:4">
      <c r="A98" s="227" t="s">
        <v>74</v>
      </c>
      <c r="B98" s="227"/>
      <c r="C98" s="227"/>
      <c r="D98" s="227"/>
    </row>
    <row r="99" spans="1:4">
      <c r="A99" s="5" t="s">
        <v>55</v>
      </c>
      <c r="B99" s="326" t="s">
        <v>75</v>
      </c>
      <c r="C99" s="327"/>
      <c r="D99" s="5" t="s">
        <v>17</v>
      </c>
    </row>
    <row r="100" spans="1:4">
      <c r="A100" s="57" t="s">
        <v>2</v>
      </c>
      <c r="B100" s="328" t="s">
        <v>98</v>
      </c>
      <c r="C100" s="329"/>
      <c r="D100" s="37">
        <f>TRUNC(ROUND((((D37+D74+D84)/220)*26),2),2)*0</f>
        <v>0</v>
      </c>
    </row>
    <row r="101" spans="1:4">
      <c r="A101" s="326" t="s">
        <v>45</v>
      </c>
      <c r="B101" s="322"/>
      <c r="C101" s="327"/>
      <c r="D101" s="21">
        <f>TRUNC(ROUND(SUM(D100),2),2)</f>
        <v>0</v>
      </c>
    </row>
    <row r="102" spans="1:4">
      <c r="A102" s="22"/>
      <c r="B102" s="22"/>
      <c r="C102" s="35"/>
      <c r="D102" s="36"/>
    </row>
    <row r="103" spans="1:4">
      <c r="A103" s="249" t="s">
        <v>56</v>
      </c>
      <c r="B103" s="249"/>
      <c r="C103" s="249"/>
      <c r="D103" s="249"/>
    </row>
    <row r="104" spans="1:4">
      <c r="A104" s="18">
        <v>4</v>
      </c>
      <c r="B104" s="317" t="s">
        <v>76</v>
      </c>
      <c r="C104" s="318"/>
      <c r="D104" s="18" t="s">
        <v>57</v>
      </c>
    </row>
    <row r="105" spans="1:4">
      <c r="A105" s="57" t="s">
        <v>54</v>
      </c>
      <c r="B105" s="332" t="s">
        <v>124</v>
      </c>
      <c r="C105" s="333"/>
      <c r="D105" s="25">
        <f>D96</f>
        <v>135.62</v>
      </c>
    </row>
    <row r="106" spans="1:4">
      <c r="A106" s="57" t="s">
        <v>55</v>
      </c>
      <c r="B106" s="332" t="s">
        <v>125</v>
      </c>
      <c r="C106" s="333"/>
      <c r="D106" s="37">
        <f>D101</f>
        <v>0</v>
      </c>
    </row>
    <row r="107" spans="1:4">
      <c r="A107" s="317" t="s">
        <v>0</v>
      </c>
      <c r="B107" s="320"/>
      <c r="C107" s="318"/>
      <c r="D107" s="21">
        <f>TRUNC(ROUND(SUM(D105:D106),2),2)</f>
        <v>135.62</v>
      </c>
    </row>
    <row r="108" spans="1:4">
      <c r="A108" s="80"/>
      <c r="B108" s="38"/>
      <c r="C108" s="23"/>
      <c r="D108" s="39"/>
    </row>
    <row r="109" spans="1:4">
      <c r="A109" s="227" t="s">
        <v>126</v>
      </c>
      <c r="B109" s="227"/>
      <c r="C109" s="227"/>
      <c r="D109" s="227"/>
    </row>
    <row r="110" spans="1:4">
      <c r="A110" s="5">
        <v>5</v>
      </c>
      <c r="B110" s="330" t="s">
        <v>58</v>
      </c>
      <c r="C110" s="331"/>
      <c r="D110" s="5" t="s">
        <v>17</v>
      </c>
    </row>
    <row r="111" spans="1:4">
      <c r="A111" s="57" t="s">
        <v>2</v>
      </c>
      <c r="B111" s="328" t="s">
        <v>59</v>
      </c>
      <c r="C111" s="329"/>
      <c r="D111" s="53">
        <f>UNIFORME!E18</f>
        <v>7.083333333333333</v>
      </c>
    </row>
    <row r="112" spans="1:4">
      <c r="A112" s="57" t="s">
        <v>3</v>
      </c>
      <c r="B112" s="328" t="s">
        <v>77</v>
      </c>
      <c r="C112" s="329"/>
      <c r="D112" s="53">
        <v>0</v>
      </c>
    </row>
    <row r="113" spans="1:4">
      <c r="A113" s="57" t="s">
        <v>4</v>
      </c>
      <c r="B113" s="328" t="s">
        <v>78</v>
      </c>
      <c r="C113" s="329"/>
      <c r="D113" s="53">
        <f>EQUIPAMENTO!E16</f>
        <v>1698.7166666666667</v>
      </c>
    </row>
    <row r="114" spans="1:4">
      <c r="A114" s="57" t="s">
        <v>5</v>
      </c>
      <c r="B114" s="335" t="s">
        <v>26</v>
      </c>
      <c r="C114" s="336"/>
      <c r="D114" s="53">
        <v>0</v>
      </c>
    </row>
    <row r="115" spans="1:4">
      <c r="A115" s="326" t="s">
        <v>45</v>
      </c>
      <c r="B115" s="322"/>
      <c r="C115" s="327"/>
      <c r="D115" s="21">
        <f>TRUNC(ROUND(SUM(D111:D114),2),2)</f>
        <v>1705.8</v>
      </c>
    </row>
    <row r="116" spans="1:4">
      <c r="A116" s="80"/>
      <c r="B116" s="38"/>
      <c r="C116" s="23"/>
      <c r="D116" s="39"/>
    </row>
    <row r="117" spans="1:4">
      <c r="A117" s="227" t="s">
        <v>127</v>
      </c>
      <c r="B117" s="227"/>
      <c r="C117" s="227"/>
      <c r="D117" s="227"/>
    </row>
    <row r="118" spans="1:4">
      <c r="A118" s="5">
        <v>6</v>
      </c>
      <c r="B118" s="40" t="s">
        <v>60</v>
      </c>
      <c r="C118" s="5" t="s">
        <v>29</v>
      </c>
      <c r="D118" s="5" t="s">
        <v>57</v>
      </c>
    </row>
    <row r="119" spans="1:4">
      <c r="A119" s="57" t="s">
        <v>2</v>
      </c>
      <c r="B119" s="81" t="s">
        <v>61</v>
      </c>
      <c r="C119" s="14">
        <f>'12h dia'!C120</f>
        <v>1.9043067438954736E-3</v>
      </c>
      <c r="D119" s="56">
        <f>TRUNC(ROUND($D$134*C119,2),2)</f>
        <v>14.66</v>
      </c>
    </row>
    <row r="120" spans="1:4">
      <c r="A120" s="57" t="s">
        <v>3</v>
      </c>
      <c r="B120" s="7" t="s">
        <v>62</v>
      </c>
      <c r="C120" s="14">
        <f>'12h dia'!C121</f>
        <v>6.6713631828300085E-3</v>
      </c>
      <c r="D120" s="56">
        <f>TRUNC(ROUND(($D$134+D119)*C120,2),2)</f>
        <v>51.45</v>
      </c>
    </row>
    <row r="121" spans="1:4">
      <c r="A121" s="57" t="s">
        <v>4</v>
      </c>
      <c r="B121" s="7" t="s">
        <v>63</v>
      </c>
      <c r="C121" s="41">
        <f>SUM(C122:C124)</f>
        <v>8.6499999999999994E-2</v>
      </c>
      <c r="D121" s="42"/>
    </row>
    <row r="122" spans="1:4">
      <c r="A122" s="57" t="s">
        <v>131</v>
      </c>
      <c r="B122" s="45" t="s">
        <v>128</v>
      </c>
      <c r="C122" s="14">
        <f>'12h dia'!C123</f>
        <v>6.4999999999999997E-3</v>
      </c>
      <c r="D122" s="26">
        <f>TRUNC(ROUND(($D$134+$D$119+$D$120)/(100%-$C$121)*C122,2),2)</f>
        <v>55.24</v>
      </c>
    </row>
    <row r="123" spans="1:4">
      <c r="A123" s="57" t="s">
        <v>132</v>
      </c>
      <c r="B123" s="45" t="s">
        <v>129</v>
      </c>
      <c r="C123" s="14">
        <f>'12h dia'!C124</f>
        <v>0.03</v>
      </c>
      <c r="D123" s="26">
        <f>TRUNC(ROUND(($D$134+$D$119+$D$120)/(100%-$C$121)*C123,2),2)</f>
        <v>254.95</v>
      </c>
    </row>
    <row r="124" spans="1:4">
      <c r="A124" s="57" t="s">
        <v>133</v>
      </c>
      <c r="B124" s="45" t="s">
        <v>130</v>
      </c>
      <c r="C124" s="14">
        <f>'12h dia'!C125</f>
        <v>0.05</v>
      </c>
      <c r="D124" s="26">
        <f>TRUNC(ROUND(($D$134+$D$119+$D$120)/(100%-$C$121)*C124,2),2)</f>
        <v>424.92</v>
      </c>
    </row>
    <row r="125" spans="1:4">
      <c r="A125" s="235" t="s">
        <v>0</v>
      </c>
      <c r="B125" s="320"/>
      <c r="C125" s="236"/>
      <c r="D125" s="21">
        <f>TRUNC(ROUND(SUM(D119:D124),2),2)</f>
        <v>801.22</v>
      </c>
    </row>
    <row r="127" spans="1:4">
      <c r="A127" s="227" t="s">
        <v>64</v>
      </c>
      <c r="B127" s="227"/>
      <c r="C127" s="227"/>
      <c r="D127" s="227"/>
    </row>
    <row r="128" spans="1:4">
      <c r="A128" s="7"/>
      <c r="B128" s="337" t="s">
        <v>65</v>
      </c>
      <c r="C128" s="337"/>
      <c r="D128" s="5" t="s">
        <v>57</v>
      </c>
    </row>
    <row r="129" spans="1:4">
      <c r="A129" s="43" t="s">
        <v>2</v>
      </c>
      <c r="B129" s="334" t="s">
        <v>66</v>
      </c>
      <c r="C129" s="334"/>
      <c r="D129" s="37">
        <f>$D$37</f>
        <v>3026.49</v>
      </c>
    </row>
    <row r="130" spans="1:4">
      <c r="A130" s="43" t="s">
        <v>3</v>
      </c>
      <c r="B130" s="334" t="s">
        <v>67</v>
      </c>
      <c r="C130" s="334"/>
      <c r="D130" s="37">
        <f>$D$74</f>
        <v>2651.25</v>
      </c>
    </row>
    <row r="131" spans="1:4">
      <c r="A131" s="43" t="s">
        <v>4</v>
      </c>
      <c r="B131" s="334" t="s">
        <v>68</v>
      </c>
      <c r="C131" s="334"/>
      <c r="D131" s="37">
        <f>$D$84</f>
        <v>178</v>
      </c>
    </row>
    <row r="132" spans="1:4">
      <c r="A132" s="43" t="s">
        <v>5</v>
      </c>
      <c r="B132" s="334" t="s">
        <v>69</v>
      </c>
      <c r="C132" s="334"/>
      <c r="D132" s="37">
        <f>$D$107</f>
        <v>135.62</v>
      </c>
    </row>
    <row r="133" spans="1:4">
      <c r="A133" s="43" t="s">
        <v>70</v>
      </c>
      <c r="B133" s="328" t="s">
        <v>71</v>
      </c>
      <c r="C133" s="329"/>
      <c r="D133" s="37">
        <f>$D$115</f>
        <v>1705.8</v>
      </c>
    </row>
    <row r="134" spans="1:4">
      <c r="A134" s="326" t="s">
        <v>72</v>
      </c>
      <c r="B134" s="322"/>
      <c r="C134" s="327"/>
      <c r="D134" s="55">
        <f>TRUNC(ROUND(SUM(D129:D133),2),2)</f>
        <v>7697.16</v>
      </c>
    </row>
    <row r="135" spans="1:4">
      <c r="A135" s="57" t="s">
        <v>24</v>
      </c>
      <c r="B135" s="328" t="s">
        <v>99</v>
      </c>
      <c r="C135" s="329"/>
      <c r="D135" s="37">
        <f>$D$125</f>
        <v>801.22</v>
      </c>
    </row>
    <row r="136" spans="1:4">
      <c r="A136" s="326" t="s">
        <v>134</v>
      </c>
      <c r="B136" s="322"/>
      <c r="C136" s="327"/>
      <c r="D136" s="54">
        <f>TRUNC(ROUND(D134+D135,2),2)</f>
        <v>8498.3799999999992</v>
      </c>
    </row>
    <row r="137" spans="1:4">
      <c r="A137" s="326" t="s">
        <v>157</v>
      </c>
      <c r="B137" s="322"/>
      <c r="C137" s="327"/>
      <c r="D137" s="54">
        <f>D136</f>
        <v>8498.3799999999992</v>
      </c>
    </row>
    <row r="138" spans="1:4">
      <c r="A138" s="38"/>
      <c r="B138" s="38"/>
      <c r="C138" s="38"/>
      <c r="D138" s="38"/>
    </row>
  </sheetData>
  <mergeCells count="59">
    <mergeCell ref="A137:C137"/>
    <mergeCell ref="A125:C125"/>
    <mergeCell ref="A127:D127"/>
    <mergeCell ref="B128:C128"/>
    <mergeCell ref="B129:C129"/>
    <mergeCell ref="B130:C130"/>
    <mergeCell ref="B131:C131"/>
    <mergeCell ref="B132:C132"/>
    <mergeCell ref="B133:C133"/>
    <mergeCell ref="A134:C134"/>
    <mergeCell ref="B135:C135"/>
    <mergeCell ref="A136:C136"/>
    <mergeCell ref="A69:D69"/>
    <mergeCell ref="B70:C70"/>
    <mergeCell ref="B71:C71"/>
    <mergeCell ref="A101:C101"/>
    <mergeCell ref="A117:D117"/>
    <mergeCell ref="B104:C104"/>
    <mergeCell ref="B105:C105"/>
    <mergeCell ref="B106:C106"/>
    <mergeCell ref="A107:C107"/>
    <mergeCell ref="A109:D109"/>
    <mergeCell ref="B110:C110"/>
    <mergeCell ref="B111:C111"/>
    <mergeCell ref="B112:C112"/>
    <mergeCell ref="B113:C113"/>
    <mergeCell ref="B114:C114"/>
    <mergeCell ref="A115:C115"/>
    <mergeCell ref="A45:B45"/>
    <mergeCell ref="A47:D47"/>
    <mergeCell ref="A57:B57"/>
    <mergeCell ref="A59:D59"/>
    <mergeCell ref="A67:C67"/>
    <mergeCell ref="A14:C14"/>
    <mergeCell ref="A18:C18"/>
    <mergeCell ref="A20:C20"/>
    <mergeCell ref="A21:C21"/>
    <mergeCell ref="A22:C22"/>
    <mergeCell ref="A1:D1"/>
    <mergeCell ref="A2:C2"/>
    <mergeCell ref="C4:D4"/>
    <mergeCell ref="C5:D5"/>
    <mergeCell ref="A8:C8"/>
    <mergeCell ref="A29:D29"/>
    <mergeCell ref="A103:D103"/>
    <mergeCell ref="B73:C73"/>
    <mergeCell ref="A74:C74"/>
    <mergeCell ref="A76:D76"/>
    <mergeCell ref="A84:B84"/>
    <mergeCell ref="A86:D86"/>
    <mergeCell ref="A88:D88"/>
    <mergeCell ref="A96:B96"/>
    <mergeCell ref="A98:D98"/>
    <mergeCell ref="B99:C99"/>
    <mergeCell ref="B100:C100"/>
    <mergeCell ref="B72:C72"/>
    <mergeCell ref="A37:C37"/>
    <mergeCell ref="A39:D39"/>
    <mergeCell ref="A41:D41"/>
  </mergeCells>
  <printOptions horizontalCentered="1"/>
  <pageMargins left="0.31496062992125984" right="0.31496062992125984" top="1.3779527559055118" bottom="1.3779527559055118" header="0.31496062992125984" footer="0.11811023622047245"/>
  <pageSetup paperSize="9" scale="76" fitToHeight="4" orientation="portrait" r:id="rId1"/>
  <rowBreaks count="2" manualBreakCount="2">
    <brk id="46" max="4" man="1"/>
    <brk id="102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69712-D139-4D19-8E69-006A6B941463}">
  <dimension ref="A1:D139"/>
  <sheetViews>
    <sheetView showGridLines="0" topLeftCell="A40" zoomScaleNormal="100" zoomScaleSheetLayoutView="100" workbookViewId="0">
      <selection activeCell="C53" sqref="C53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22.5703125" style="98" customWidth="1"/>
    <col min="4" max="4" width="15.5703125" style="98" bestFit="1" customWidth="1"/>
    <col min="5" max="16384" width="9.140625" style="98"/>
  </cols>
  <sheetData>
    <row r="1" spans="1:4">
      <c r="A1" s="308"/>
      <c r="B1" s="308"/>
      <c r="C1" s="308"/>
      <c r="D1" s="308"/>
    </row>
    <row r="2" spans="1:4">
      <c r="A2" s="308" t="s">
        <v>102</v>
      </c>
      <c r="B2" s="308"/>
      <c r="C2" s="308"/>
      <c r="D2" s="99"/>
    </row>
    <row r="4" spans="1:4">
      <c r="A4" s="100" t="s">
        <v>103</v>
      </c>
      <c r="B4" s="100" t="s">
        <v>186</v>
      </c>
      <c r="C4" s="309"/>
      <c r="D4" s="309"/>
    </row>
    <row r="5" spans="1:4">
      <c r="A5" s="100" t="s">
        <v>104</v>
      </c>
      <c r="B5" s="102" t="s">
        <v>171</v>
      </c>
      <c r="C5" s="310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1" t="s">
        <v>1</v>
      </c>
      <c r="B8" s="301"/>
      <c r="C8" s="301"/>
    </row>
    <row r="9" spans="1:4">
      <c r="A9" s="106" t="s">
        <v>2</v>
      </c>
      <c r="B9" s="107" t="s">
        <v>105</v>
      </c>
      <c r="C9" s="108">
        <v>45636</v>
      </c>
      <c r="D9" s="109"/>
    </row>
    <row r="10" spans="1:4">
      <c r="A10" s="106" t="s">
        <v>3</v>
      </c>
      <c r="B10" s="107" t="s">
        <v>106</v>
      </c>
      <c r="C10" s="111" t="s">
        <v>144</v>
      </c>
      <c r="D10" s="101"/>
    </row>
    <row r="11" spans="1:4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v>12</v>
      </c>
      <c r="D12" s="101"/>
    </row>
    <row r="13" spans="1:4">
      <c r="A13" s="97"/>
      <c r="B13" s="104"/>
      <c r="C13" s="97"/>
    </row>
    <row r="14" spans="1:4">
      <c r="A14" s="301" t="s">
        <v>7</v>
      </c>
      <c r="B14" s="301"/>
      <c r="C14" s="301"/>
      <c r="D14" s="110"/>
    </row>
    <row r="15" spans="1:4" ht="45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">
        <v>136</v>
      </c>
      <c r="B16" s="111" t="s">
        <v>137</v>
      </c>
      <c r="C16" s="111">
        <v>15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308" t="s">
        <v>110</v>
      </c>
      <c r="B18" s="308"/>
      <c r="C18" s="308"/>
      <c r="D18" s="99"/>
    </row>
    <row r="19" spans="1:4">
      <c r="A19" s="97"/>
      <c r="B19" s="97"/>
      <c r="C19" s="97"/>
      <c r="D19" s="97"/>
    </row>
    <row r="20" spans="1:4">
      <c r="A20" s="295" t="s">
        <v>111</v>
      </c>
      <c r="B20" s="295"/>
      <c r="C20" s="295"/>
      <c r="D20" s="110"/>
    </row>
    <row r="21" spans="1:4">
      <c r="A21" s="311" t="s">
        <v>10</v>
      </c>
      <c r="B21" s="311"/>
      <c r="C21" s="311"/>
      <c r="D21" s="110"/>
    </row>
    <row r="22" spans="1:4">
      <c r="A22" s="229" t="s">
        <v>11</v>
      </c>
      <c r="B22" s="230"/>
      <c r="C22" s="312"/>
      <c r="D22" s="110"/>
    </row>
    <row r="23" spans="1:4" ht="30">
      <c r="A23" s="111">
        <v>1</v>
      </c>
      <c r="B23" s="100" t="s">
        <v>135</v>
      </c>
      <c r="C23" s="111" t="s">
        <v>165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1829.2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45292</v>
      </c>
      <c r="D27" s="117"/>
    </row>
    <row r="28" spans="1:4">
      <c r="A28" s="118"/>
      <c r="B28" s="118"/>
      <c r="C28" s="118"/>
    </row>
    <row r="29" spans="1:4">
      <c r="A29" s="295" t="s">
        <v>120</v>
      </c>
      <c r="B29" s="295"/>
      <c r="C29" s="295"/>
      <c r="D29" s="295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1829.2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548.76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22</v>
      </c>
      <c r="C34" s="123"/>
      <c r="D34" s="96">
        <f>((D31+D32)*58.33%*20%)*0</f>
        <v>0</v>
      </c>
    </row>
    <row r="35" spans="1:4">
      <c r="A35" s="106" t="s">
        <v>6</v>
      </c>
      <c r="B35" s="120" t="s">
        <v>23</v>
      </c>
      <c r="C35" s="123"/>
      <c r="D35" s="96">
        <f>((D31+D32)*8.33%*1.2)*0</f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20" t="s">
        <v>167</v>
      </c>
      <c r="C37" s="122">
        <v>0.2</v>
      </c>
      <c r="D37" s="96">
        <f>D31*C37</f>
        <v>365.84000000000003</v>
      </c>
    </row>
    <row r="38" spans="1:4">
      <c r="A38" s="313" t="s">
        <v>27</v>
      </c>
      <c r="B38" s="300"/>
      <c r="C38" s="314"/>
      <c r="D38" s="125">
        <f>TRUNC(ROUND(SUM(D31:D37),2),2)</f>
        <v>2743.8</v>
      </c>
    </row>
    <row r="39" spans="1:4" s="113" customFormat="1" ht="13.5">
      <c r="A39" s="112"/>
      <c r="B39" s="112"/>
      <c r="C39" s="112"/>
      <c r="D39" s="112"/>
    </row>
    <row r="40" spans="1:4">
      <c r="A40" s="308" t="s">
        <v>143</v>
      </c>
      <c r="B40" s="308"/>
      <c r="C40" s="308"/>
      <c r="D40" s="308"/>
    </row>
    <row r="41" spans="1:4">
      <c r="A41" s="114"/>
      <c r="B41" s="114"/>
      <c r="C41" s="114"/>
      <c r="D41" s="114"/>
    </row>
    <row r="42" spans="1:4">
      <c r="A42" s="295" t="s">
        <v>116</v>
      </c>
      <c r="B42" s="295"/>
      <c r="C42" s="295"/>
      <c r="D42" s="295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v>8.3299999999999999E-2</v>
      </c>
      <c r="D44" s="91">
        <f>TRUNC(ROUND($D$38*C44,2),2)</f>
        <v>228.56</v>
      </c>
    </row>
    <row r="45" spans="1:4">
      <c r="A45" s="111" t="s">
        <v>3</v>
      </c>
      <c r="B45" s="130" t="s">
        <v>31</v>
      </c>
      <c r="C45" s="175">
        <v>0.121</v>
      </c>
      <c r="D45" s="91">
        <f>TRUNC(ROUND($D$38*C45,2),2)</f>
        <v>332</v>
      </c>
    </row>
    <row r="46" spans="1:4">
      <c r="A46" s="232" t="s">
        <v>0</v>
      </c>
      <c r="B46" s="232"/>
      <c r="C46" s="131">
        <f>SUM(C44:C45)</f>
        <v>0.20429999999999998</v>
      </c>
      <c r="D46" s="132">
        <f>TRUNC(ROUND(SUM(D44:D45),2),2)</f>
        <v>560.55999999999995</v>
      </c>
    </row>
    <row r="47" spans="1:4" ht="16.5" customHeight="1">
      <c r="A47" s="105"/>
      <c r="B47" s="105"/>
      <c r="C47" s="105"/>
      <c r="D47" s="105"/>
    </row>
    <row r="48" spans="1:4" ht="23.25" customHeight="1">
      <c r="A48" s="308" t="s">
        <v>121</v>
      </c>
      <c r="B48" s="308"/>
      <c r="C48" s="308"/>
      <c r="D48" s="308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88">
        <v>0.2</v>
      </c>
      <c r="D50" s="134">
        <f>TRUNC(ROUND(($D$38+$D$46)*C50,2),2)</f>
        <v>660.87</v>
      </c>
    </row>
    <row r="51" spans="1:4">
      <c r="A51" s="106" t="s">
        <v>3</v>
      </c>
      <c r="B51" s="123" t="s">
        <v>35</v>
      </c>
      <c r="C51" s="88">
        <v>2.5000000000000001E-2</v>
      </c>
      <c r="D51" s="134">
        <f>TRUNC(ROUND(($D$38+$D$46)*C51,2),2)</f>
        <v>82.61</v>
      </c>
    </row>
    <row r="52" spans="1:4">
      <c r="A52" s="106" t="s">
        <v>4</v>
      </c>
      <c r="B52" s="120" t="s">
        <v>80</v>
      </c>
      <c r="C52" s="88">
        <v>1.6500000000000001E-2</v>
      </c>
      <c r="D52" s="134">
        <f t="shared" ref="D52:D57" si="0">TRUNC(ROUND(($D$38+$D$46)*C52,2),2)</f>
        <v>54.52</v>
      </c>
    </row>
    <row r="53" spans="1:4">
      <c r="A53" s="106" t="s">
        <v>5</v>
      </c>
      <c r="B53" s="123" t="s">
        <v>36</v>
      </c>
      <c r="C53" s="88">
        <v>1.4999999999999999E-2</v>
      </c>
      <c r="D53" s="134">
        <f t="shared" si="0"/>
        <v>49.57</v>
      </c>
    </row>
    <row r="54" spans="1:4">
      <c r="A54" s="106" t="s">
        <v>6</v>
      </c>
      <c r="B54" s="123" t="s">
        <v>37</v>
      </c>
      <c r="C54" s="88">
        <v>0.01</v>
      </c>
      <c r="D54" s="134">
        <f t="shared" si="0"/>
        <v>33.04</v>
      </c>
    </row>
    <row r="55" spans="1:4">
      <c r="A55" s="106" t="s">
        <v>24</v>
      </c>
      <c r="B55" s="123" t="s">
        <v>38</v>
      </c>
      <c r="C55" s="88">
        <v>6.0000000000000001E-3</v>
      </c>
      <c r="D55" s="134">
        <f t="shared" si="0"/>
        <v>19.829999999999998</v>
      </c>
    </row>
    <row r="56" spans="1:4">
      <c r="A56" s="106" t="s">
        <v>25</v>
      </c>
      <c r="B56" s="123" t="s">
        <v>39</v>
      </c>
      <c r="C56" s="88">
        <v>2E-3</v>
      </c>
      <c r="D56" s="134">
        <f t="shared" si="0"/>
        <v>6.61</v>
      </c>
    </row>
    <row r="57" spans="1:4">
      <c r="A57" s="106" t="s">
        <v>40</v>
      </c>
      <c r="B57" s="123" t="s">
        <v>41</v>
      </c>
      <c r="C57" s="88">
        <v>0.08</v>
      </c>
      <c r="D57" s="134">
        <f t="shared" si="0"/>
        <v>264.35000000000002</v>
      </c>
    </row>
    <row r="58" spans="1:4">
      <c r="A58" s="291" t="s">
        <v>42</v>
      </c>
      <c r="B58" s="292"/>
      <c r="C58" s="86">
        <f>SUM(C50:C57)</f>
        <v>0.35450000000000004</v>
      </c>
      <c r="D58" s="135">
        <f>TRUNC(ROUND(SUM(D50:D57),2),2)</f>
        <v>1171.4000000000001</v>
      </c>
    </row>
    <row r="59" spans="1:4">
      <c r="A59" s="136"/>
      <c r="B59" s="136"/>
      <c r="C59" s="137"/>
      <c r="D59" s="138"/>
    </row>
    <row r="60" spans="1:4">
      <c r="A60" s="295" t="s">
        <v>122</v>
      </c>
      <c r="B60" s="295"/>
      <c r="C60" s="295"/>
      <c r="D60" s="295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4.3</v>
      </c>
      <c r="D62" s="93">
        <f>(C62*2*15)-(6%*D31)</f>
        <v>19.248000000000005</v>
      </c>
    </row>
    <row r="63" spans="1:4">
      <c r="A63" s="106" t="s">
        <v>3</v>
      </c>
      <c r="B63" s="123" t="s">
        <v>82</v>
      </c>
      <c r="C63" s="92">
        <v>36.08</v>
      </c>
      <c r="D63" s="94">
        <f>(C63*15*0.8)</f>
        <v>432.96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18.07</v>
      </c>
      <c r="D65" s="94">
        <f>C65</f>
        <v>18.07</v>
      </c>
    </row>
    <row r="66" spans="1:4">
      <c r="A66" s="106" t="s">
        <v>6</v>
      </c>
      <c r="B66" s="123" t="s">
        <v>119</v>
      </c>
      <c r="C66" s="95">
        <v>29.66</v>
      </c>
      <c r="D66" s="94">
        <f>C66</f>
        <v>29.66</v>
      </c>
    </row>
    <row r="67" spans="1:4">
      <c r="A67" s="106" t="s">
        <v>24</v>
      </c>
      <c r="B67" s="123" t="s">
        <v>117</v>
      </c>
      <c r="C67" s="95">
        <f>16.73*0.8</f>
        <v>13.384</v>
      </c>
      <c r="D67" s="94">
        <f>C67</f>
        <v>13.384</v>
      </c>
    </row>
    <row r="68" spans="1:4">
      <c r="A68" s="296" t="s">
        <v>45</v>
      </c>
      <c r="B68" s="300"/>
      <c r="C68" s="297"/>
      <c r="D68" s="135">
        <f>TRUNC(ROUND(SUM(D62:D67),2),2)</f>
        <v>513.32000000000005</v>
      </c>
    </row>
    <row r="69" spans="1:4">
      <c r="A69" s="105"/>
      <c r="B69" s="105"/>
      <c r="C69" s="105"/>
      <c r="D69" s="105"/>
    </row>
    <row r="70" spans="1:4">
      <c r="A70" s="308" t="s">
        <v>46</v>
      </c>
      <c r="B70" s="308"/>
      <c r="C70" s="308"/>
      <c r="D70" s="308"/>
    </row>
    <row r="71" spans="1:4">
      <c r="A71" s="119">
        <v>2</v>
      </c>
      <c r="B71" s="296" t="s">
        <v>47</v>
      </c>
      <c r="C71" s="297"/>
      <c r="D71" s="119" t="s">
        <v>17</v>
      </c>
    </row>
    <row r="72" spans="1:4">
      <c r="A72" s="106" t="s">
        <v>28</v>
      </c>
      <c r="B72" s="298" t="str">
        <f>B43</f>
        <v>13º (décimo terceiro) Salário, Férias e Adicional de Férias</v>
      </c>
      <c r="C72" s="299"/>
      <c r="D72" s="93">
        <f>D46</f>
        <v>560.55999999999995</v>
      </c>
    </row>
    <row r="73" spans="1:4">
      <c r="A73" s="106" t="s">
        <v>32</v>
      </c>
      <c r="B73" s="298" t="str">
        <f>B49</f>
        <v>GPS, FGTS e outras contribuições</v>
      </c>
      <c r="C73" s="299"/>
      <c r="D73" s="93">
        <f>D58</f>
        <v>1171.4000000000001</v>
      </c>
    </row>
    <row r="74" spans="1:4">
      <c r="A74" s="106" t="s">
        <v>43</v>
      </c>
      <c r="B74" s="298" t="str">
        <f>B61</f>
        <v xml:space="preserve">Benefícios Mensais e Diários </v>
      </c>
      <c r="C74" s="299"/>
      <c r="D74" s="93">
        <f>D68</f>
        <v>513.32000000000005</v>
      </c>
    </row>
    <row r="75" spans="1:4">
      <c r="A75" s="296" t="s">
        <v>45</v>
      </c>
      <c r="B75" s="300"/>
      <c r="C75" s="297"/>
      <c r="D75" s="135">
        <f>TRUNC(ROUND(SUM(D72:D74),2),2)</f>
        <v>2245.2800000000002</v>
      </c>
    </row>
    <row r="76" spans="1:4">
      <c r="A76" s="105"/>
      <c r="B76" s="141"/>
      <c r="C76" s="141"/>
      <c r="D76" s="142"/>
    </row>
    <row r="77" spans="1:4">
      <c r="A77" s="301" t="s">
        <v>68</v>
      </c>
      <c r="B77" s="301"/>
      <c r="C77" s="301"/>
      <c r="D77" s="301"/>
    </row>
    <row r="78" spans="1:4">
      <c r="A78" s="133">
        <v>3</v>
      </c>
      <c r="B78" s="133" t="s">
        <v>48</v>
      </c>
      <c r="C78" s="133" t="s">
        <v>29</v>
      </c>
      <c r="D78" s="133" t="s">
        <v>30</v>
      </c>
    </row>
    <row r="79" spans="1:4">
      <c r="A79" s="106" t="s">
        <v>2</v>
      </c>
      <c r="B79" s="143" t="s">
        <v>49</v>
      </c>
      <c r="C79" s="85">
        <v>4.1999999999999997E-3</v>
      </c>
      <c r="D79" s="19">
        <f>$D$38*C79</f>
        <v>11.523960000000001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0.92191679999999998</v>
      </c>
    </row>
    <row r="81" spans="1:4" ht="30">
      <c r="A81" s="106" t="s">
        <v>4</v>
      </c>
      <c r="B81" s="145" t="s">
        <v>163</v>
      </c>
      <c r="C81" s="85">
        <v>0.02</v>
      </c>
      <c r="D81" s="19">
        <f t="shared" si="1"/>
        <v>54.876000000000005</v>
      </c>
    </row>
    <row r="82" spans="1:4">
      <c r="A82" s="106" t="s">
        <v>5</v>
      </c>
      <c r="B82" s="123" t="s">
        <v>52</v>
      </c>
      <c r="C82" s="85">
        <v>1.9400000000000001E-2</v>
      </c>
      <c r="D82" s="19">
        <f t="shared" si="1"/>
        <v>53.229720000000007</v>
      </c>
    </row>
    <row r="83" spans="1:4" ht="30">
      <c r="A83" s="106" t="s">
        <v>6</v>
      </c>
      <c r="B83" s="140" t="s">
        <v>101</v>
      </c>
      <c r="C83" s="85">
        <f>C82*C58</f>
        <v>6.8773000000000011E-3</v>
      </c>
      <c r="D83" s="19">
        <f t="shared" si="1"/>
        <v>18.869935740000006</v>
      </c>
    </row>
    <row r="84" spans="1:4">
      <c r="A84" s="106" t="s">
        <v>24</v>
      </c>
      <c r="B84" s="146" t="s">
        <v>73</v>
      </c>
      <c r="C84" s="85">
        <v>0.02</v>
      </c>
      <c r="D84" s="19">
        <f t="shared" si="1"/>
        <v>54.876000000000005</v>
      </c>
    </row>
    <row r="85" spans="1:4">
      <c r="A85" s="291" t="s">
        <v>42</v>
      </c>
      <c r="B85" s="292"/>
      <c r="C85" s="86">
        <f>SUM(C79:C84)</f>
        <v>7.081330000000001E-2</v>
      </c>
      <c r="D85" s="135">
        <f>TRUNC(ROUND(SUM(D79:D84),2),2)</f>
        <v>194.3</v>
      </c>
    </row>
    <row r="87" spans="1:4">
      <c r="A87" s="295" t="s">
        <v>123</v>
      </c>
      <c r="B87" s="295"/>
      <c r="C87" s="295"/>
      <c r="D87" s="295"/>
    </row>
    <row r="88" spans="1:4">
      <c r="A88" s="136"/>
      <c r="B88" s="136"/>
      <c r="C88" s="136"/>
      <c r="D88" s="136"/>
    </row>
    <row r="89" spans="1:4">
      <c r="A89" s="295" t="s">
        <v>53</v>
      </c>
      <c r="B89" s="295"/>
      <c r="C89" s="295"/>
      <c r="D89" s="295"/>
    </row>
    <row r="90" spans="1:4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4">
      <c r="A91" s="106" t="s">
        <v>2</v>
      </c>
      <c r="B91" s="143" t="s">
        <v>94</v>
      </c>
      <c r="C91" s="87">
        <v>1.6199999999999999E-2</v>
      </c>
      <c r="D91" s="19">
        <f>($D$38+D46)*C91</f>
        <v>53.530631999999997</v>
      </c>
    </row>
    <row r="92" spans="1:4">
      <c r="A92" s="106" t="s">
        <v>3</v>
      </c>
      <c r="B92" s="147" t="s">
        <v>95</v>
      </c>
      <c r="C92" s="85">
        <v>7.3000000000000001E-3</v>
      </c>
      <c r="D92" s="19">
        <f>($D$38+$D$46)*C92</f>
        <v>24.121828000000001</v>
      </c>
    </row>
    <row r="93" spans="1:4">
      <c r="A93" s="106" t="s">
        <v>4</v>
      </c>
      <c r="B93" s="148" t="s">
        <v>96</v>
      </c>
      <c r="C93" s="87">
        <v>2.0000000000000001E-4</v>
      </c>
      <c r="D93" s="19">
        <f>($D$38+$D$46)*C93</f>
        <v>0.66087200000000001</v>
      </c>
    </row>
    <row r="94" spans="1:4">
      <c r="A94" s="106" t="s">
        <v>5</v>
      </c>
      <c r="B94" s="149" t="s">
        <v>100</v>
      </c>
      <c r="C94" s="87">
        <v>3.3300000000000001E-3</v>
      </c>
      <c r="D94" s="19">
        <f>($D$38+$D$46)*C94</f>
        <v>11.0035188</v>
      </c>
    </row>
    <row r="95" spans="1:4">
      <c r="A95" s="106" t="s">
        <v>6</v>
      </c>
      <c r="B95" s="98" t="s">
        <v>97</v>
      </c>
      <c r="C95" s="87">
        <v>5.9999999999999995E-4</v>
      </c>
      <c r="D95" s="19">
        <f>($D$38+$D$46)*C95</f>
        <v>1.9826159999999999</v>
      </c>
    </row>
    <row r="96" spans="1:4">
      <c r="A96" s="106" t="s">
        <v>24</v>
      </c>
      <c r="B96" s="146" t="s">
        <v>161</v>
      </c>
      <c r="C96" s="88">
        <v>0</v>
      </c>
      <c r="D96" s="19">
        <f t="shared" ref="D96" si="2">$D$38*C96</f>
        <v>0</v>
      </c>
    </row>
    <row r="97" spans="1:4">
      <c r="A97" s="291" t="s">
        <v>0</v>
      </c>
      <c r="B97" s="292"/>
      <c r="C97" s="86">
        <f>SUM(C91:C96)</f>
        <v>2.7629999999999998E-2</v>
      </c>
      <c r="D97" s="135">
        <f>TRUNC(ROUND(SUM(D91:D96),2),2)</f>
        <v>91.3</v>
      </c>
    </row>
    <row r="99" spans="1:4">
      <c r="A99" s="295" t="s">
        <v>74</v>
      </c>
      <c r="B99" s="295"/>
      <c r="C99" s="295"/>
      <c r="D99" s="295"/>
    </row>
    <row r="100" spans="1:4">
      <c r="A100" s="119" t="s">
        <v>55</v>
      </c>
      <c r="B100" s="296" t="s">
        <v>75</v>
      </c>
      <c r="C100" s="297"/>
      <c r="D100" s="119" t="s">
        <v>17</v>
      </c>
    </row>
    <row r="101" spans="1:4">
      <c r="A101" s="106" t="s">
        <v>2</v>
      </c>
      <c r="B101" s="298" t="s">
        <v>98</v>
      </c>
      <c r="C101" s="299"/>
      <c r="D101" s="150">
        <f>TRUNC(ROUND((((D38+D75+D85)/220)*15),2),2)*0</f>
        <v>0</v>
      </c>
    </row>
    <row r="102" spans="1:4">
      <c r="A102" s="296" t="s">
        <v>45</v>
      </c>
      <c r="B102" s="300"/>
      <c r="C102" s="297"/>
      <c r="D102" s="135">
        <f>TRUNC(ROUND(SUM(D101),2),2)</f>
        <v>0</v>
      </c>
    </row>
    <row r="103" spans="1:4">
      <c r="A103" s="136"/>
      <c r="B103" s="136"/>
      <c r="C103" s="151"/>
      <c r="D103" s="152"/>
    </row>
    <row r="104" spans="1:4">
      <c r="A104" s="301" t="s">
        <v>56</v>
      </c>
      <c r="B104" s="301"/>
      <c r="C104" s="301"/>
      <c r="D104" s="301"/>
    </row>
    <row r="105" spans="1:4">
      <c r="A105" s="133">
        <v>4</v>
      </c>
      <c r="B105" s="291" t="s">
        <v>76</v>
      </c>
      <c r="C105" s="292"/>
      <c r="D105" s="133" t="s">
        <v>57</v>
      </c>
    </row>
    <row r="106" spans="1:4">
      <c r="A106" s="106" t="s">
        <v>54</v>
      </c>
      <c r="B106" s="293" t="s">
        <v>124</v>
      </c>
      <c r="C106" s="294"/>
      <c r="D106" s="92">
        <f>D97</f>
        <v>91.3</v>
      </c>
    </row>
    <row r="107" spans="1:4">
      <c r="A107" s="106" t="s">
        <v>55</v>
      </c>
      <c r="B107" s="293" t="s">
        <v>125</v>
      </c>
      <c r="C107" s="294"/>
      <c r="D107" s="150">
        <f>D102</f>
        <v>0</v>
      </c>
    </row>
    <row r="108" spans="1:4">
      <c r="A108" s="291" t="s">
        <v>0</v>
      </c>
      <c r="B108" s="230"/>
      <c r="C108" s="292"/>
      <c r="D108" s="135">
        <f>TRUNC(ROUND(SUM(D106:D107),2),2)</f>
        <v>91.3</v>
      </c>
    </row>
    <row r="109" spans="1:4">
      <c r="A109" s="114"/>
      <c r="B109" s="110"/>
      <c r="C109" s="137"/>
      <c r="D109" s="153"/>
    </row>
    <row r="110" spans="1:4">
      <c r="A110" s="295" t="s">
        <v>126</v>
      </c>
      <c r="B110" s="295"/>
      <c r="C110" s="295"/>
      <c r="D110" s="295"/>
    </row>
    <row r="111" spans="1:4">
      <c r="A111" s="119">
        <v>5</v>
      </c>
      <c r="B111" s="302" t="s">
        <v>58</v>
      </c>
      <c r="C111" s="303"/>
      <c r="D111" s="119" t="s">
        <v>17</v>
      </c>
    </row>
    <row r="112" spans="1:4">
      <c r="A112" s="106" t="s">
        <v>2</v>
      </c>
      <c r="B112" s="298" t="s">
        <v>59</v>
      </c>
      <c r="C112" s="299"/>
      <c r="D112" s="154">
        <f>UNIFORME!E18</f>
        <v>7.083333333333333</v>
      </c>
    </row>
    <row r="113" spans="1:4">
      <c r="A113" s="106" t="s">
        <v>3</v>
      </c>
      <c r="B113" s="298" t="s">
        <v>77</v>
      </c>
      <c r="C113" s="299"/>
      <c r="D113" s="154">
        <v>0</v>
      </c>
    </row>
    <row r="114" spans="1:4">
      <c r="A114" s="106" t="s">
        <v>4</v>
      </c>
      <c r="B114" s="298" t="s">
        <v>78</v>
      </c>
      <c r="C114" s="299"/>
      <c r="D114" s="154">
        <f>EQUIPAMENTO!E16</f>
        <v>1698.7166666666667</v>
      </c>
    </row>
    <row r="115" spans="1:4">
      <c r="A115" s="106" t="s">
        <v>5</v>
      </c>
      <c r="B115" s="304" t="s">
        <v>26</v>
      </c>
      <c r="C115" s="305"/>
      <c r="D115" s="154">
        <v>0</v>
      </c>
    </row>
    <row r="116" spans="1:4">
      <c r="A116" s="296" t="s">
        <v>45</v>
      </c>
      <c r="B116" s="300"/>
      <c r="C116" s="297"/>
      <c r="D116" s="135">
        <f>TRUNC(ROUND(SUM(D112:D115),2),2)</f>
        <v>1705.8</v>
      </c>
    </row>
    <row r="117" spans="1:4">
      <c r="A117" s="114"/>
      <c r="B117" s="110"/>
      <c r="C117" s="137"/>
      <c r="D117" s="153"/>
    </row>
    <row r="118" spans="1:4">
      <c r="A118" s="295" t="s">
        <v>127</v>
      </c>
      <c r="B118" s="295"/>
      <c r="C118" s="295"/>
      <c r="D118" s="295"/>
    </row>
    <row r="119" spans="1:4">
      <c r="A119" s="119">
        <v>6</v>
      </c>
      <c r="B119" s="155" t="s">
        <v>60</v>
      </c>
      <c r="C119" s="119" t="s">
        <v>29</v>
      </c>
      <c r="D119" s="119" t="s">
        <v>57</v>
      </c>
    </row>
    <row r="120" spans="1:4">
      <c r="A120" s="106" t="s">
        <v>2</v>
      </c>
      <c r="B120" s="156" t="s">
        <v>61</v>
      </c>
      <c r="C120" s="89">
        <f>'12h dia'!C120</f>
        <v>1.9043067438954736E-3</v>
      </c>
      <c r="D120" s="157">
        <f>TRUNC(ROUND($D$135*C120,2),2)</f>
        <v>13.29</v>
      </c>
    </row>
    <row r="121" spans="1:4">
      <c r="A121" s="106" t="s">
        <v>3</v>
      </c>
      <c r="B121" s="120" t="s">
        <v>62</v>
      </c>
      <c r="C121" s="89">
        <f>'12h dia'!C121</f>
        <v>6.6713631828300085E-3</v>
      </c>
      <c r="D121" s="157">
        <f>TRUNC(ROUND(($D$135+D120)*C121,2),2)</f>
        <v>46.66</v>
      </c>
    </row>
    <row r="122" spans="1:4">
      <c r="A122" s="106" t="s">
        <v>4</v>
      </c>
      <c r="B122" s="120" t="s">
        <v>63</v>
      </c>
      <c r="C122" s="90">
        <f>SUM(C123:C125)</f>
        <v>8.6499999999999994E-2</v>
      </c>
      <c r="D122" s="158"/>
    </row>
    <row r="123" spans="1:4">
      <c r="A123" s="106" t="s">
        <v>131</v>
      </c>
      <c r="B123" s="100" t="s">
        <v>128</v>
      </c>
      <c r="C123" s="89">
        <v>6.4999999999999997E-3</v>
      </c>
      <c r="D123" s="93">
        <f>TRUNC(ROUND(($D$135+$D$120+$D$121)/(100%-$C$122)*C123,2),2)</f>
        <v>50.1</v>
      </c>
    </row>
    <row r="124" spans="1:4">
      <c r="A124" s="106" t="s">
        <v>132</v>
      </c>
      <c r="B124" s="100" t="s">
        <v>129</v>
      </c>
      <c r="C124" s="89">
        <v>0.03</v>
      </c>
      <c r="D124" s="93">
        <f>TRUNC(ROUND(($D$135+$D$120+$D$121)/(100%-$C$122)*C124,2),2)</f>
        <v>231.21</v>
      </c>
    </row>
    <row r="125" spans="1:4">
      <c r="A125" s="106" t="s">
        <v>133</v>
      </c>
      <c r="B125" s="100" t="s">
        <v>130</v>
      </c>
      <c r="C125" s="89">
        <v>0.05</v>
      </c>
      <c r="D125" s="93">
        <f>TRUNC(ROUND(($D$135+$D$120+$D$121)/(100%-$C$122)*C125,2),2)</f>
        <v>385.35</v>
      </c>
    </row>
    <row r="126" spans="1:4">
      <c r="A126" s="229" t="s">
        <v>0</v>
      </c>
      <c r="B126" s="230"/>
      <c r="C126" s="312"/>
      <c r="D126" s="135">
        <f>TRUNC(ROUND(SUM(D120:D125),2),2)</f>
        <v>726.61</v>
      </c>
    </row>
    <row r="128" spans="1:4">
      <c r="A128" s="295" t="s">
        <v>64</v>
      </c>
      <c r="B128" s="295"/>
      <c r="C128" s="295"/>
      <c r="D128" s="295"/>
    </row>
    <row r="129" spans="1:4">
      <c r="A129" s="120"/>
      <c r="B129" s="306" t="s">
        <v>65</v>
      </c>
      <c r="C129" s="306"/>
      <c r="D129" s="119" t="s">
        <v>57</v>
      </c>
    </row>
    <row r="130" spans="1:4">
      <c r="A130" s="159" t="s">
        <v>2</v>
      </c>
      <c r="B130" s="307" t="s">
        <v>66</v>
      </c>
      <c r="C130" s="307"/>
      <c r="D130" s="160">
        <f>$D$38</f>
        <v>2743.8</v>
      </c>
    </row>
    <row r="131" spans="1:4">
      <c r="A131" s="159" t="s">
        <v>3</v>
      </c>
      <c r="B131" s="307" t="s">
        <v>67</v>
      </c>
      <c r="C131" s="307"/>
      <c r="D131" s="160">
        <f>$D$75</f>
        <v>2245.2800000000002</v>
      </c>
    </row>
    <row r="132" spans="1:4">
      <c r="A132" s="159" t="s">
        <v>4</v>
      </c>
      <c r="B132" s="307" t="s">
        <v>68</v>
      </c>
      <c r="C132" s="307"/>
      <c r="D132" s="160">
        <f>$D$85</f>
        <v>194.3</v>
      </c>
    </row>
    <row r="133" spans="1:4">
      <c r="A133" s="159" t="s">
        <v>5</v>
      </c>
      <c r="B133" s="307" t="s">
        <v>69</v>
      </c>
      <c r="C133" s="307"/>
      <c r="D133" s="160">
        <f>$D$108</f>
        <v>91.3</v>
      </c>
    </row>
    <row r="134" spans="1:4">
      <c r="A134" s="159" t="s">
        <v>70</v>
      </c>
      <c r="B134" s="298" t="s">
        <v>71</v>
      </c>
      <c r="C134" s="299"/>
      <c r="D134" s="160">
        <f>$D$116</f>
        <v>1705.8</v>
      </c>
    </row>
    <row r="135" spans="1:4">
      <c r="A135" s="296" t="s">
        <v>72</v>
      </c>
      <c r="B135" s="300"/>
      <c r="C135" s="297"/>
      <c r="D135" s="161">
        <f>TRUNC(ROUND(SUM(D130:D134),2),2)</f>
        <v>6980.48</v>
      </c>
    </row>
    <row r="136" spans="1:4">
      <c r="A136" s="106" t="s">
        <v>24</v>
      </c>
      <c r="B136" s="298" t="s">
        <v>99</v>
      </c>
      <c r="C136" s="299"/>
      <c r="D136" s="160">
        <f>$D$126</f>
        <v>726.61</v>
      </c>
    </row>
    <row r="137" spans="1:4">
      <c r="A137" s="296" t="s">
        <v>134</v>
      </c>
      <c r="B137" s="300"/>
      <c r="C137" s="297"/>
      <c r="D137" s="161">
        <f>TRUNC(ROUND(D135+D136,2),2)</f>
        <v>7707.09</v>
      </c>
    </row>
    <row r="138" spans="1:4">
      <c r="A138" s="296" t="s">
        <v>157</v>
      </c>
      <c r="B138" s="300"/>
      <c r="C138" s="297"/>
      <c r="D138" s="161">
        <f>D137*2</f>
        <v>15414.18</v>
      </c>
    </row>
    <row r="139" spans="1:4">
      <c r="A139" s="110"/>
      <c r="B139" s="110"/>
      <c r="C139" s="110"/>
      <c r="D139" s="110"/>
    </row>
  </sheetData>
  <mergeCells count="59">
    <mergeCell ref="A29:D29"/>
    <mergeCell ref="A1:D1"/>
    <mergeCell ref="A2:C2"/>
    <mergeCell ref="C4:D4"/>
    <mergeCell ref="C5:D5"/>
    <mergeCell ref="A8:C8"/>
    <mergeCell ref="A14:C14"/>
    <mergeCell ref="A18:C18"/>
    <mergeCell ref="A20:C20"/>
    <mergeCell ref="A21:C21"/>
    <mergeCell ref="A22:C22"/>
    <mergeCell ref="B72:C72"/>
    <mergeCell ref="A38:C38"/>
    <mergeCell ref="A40:D40"/>
    <mergeCell ref="A42:D42"/>
    <mergeCell ref="A46:B46"/>
    <mergeCell ref="A48:D48"/>
    <mergeCell ref="A58:B58"/>
    <mergeCell ref="A60:D60"/>
    <mergeCell ref="A68:C68"/>
    <mergeCell ref="A70:D70"/>
    <mergeCell ref="B71:C71"/>
    <mergeCell ref="B73:C73"/>
    <mergeCell ref="B74:C74"/>
    <mergeCell ref="A75:C75"/>
    <mergeCell ref="A77:D77"/>
    <mergeCell ref="A85:B85"/>
    <mergeCell ref="A87:D87"/>
    <mergeCell ref="A89:D89"/>
    <mergeCell ref="A97:B97"/>
    <mergeCell ref="A99:D99"/>
    <mergeCell ref="B100:C100"/>
    <mergeCell ref="B114:C114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B112:C112"/>
    <mergeCell ref="B113:C113"/>
    <mergeCell ref="B115:C115"/>
    <mergeCell ref="A116:C116"/>
    <mergeCell ref="A118:D118"/>
    <mergeCell ref="A126:C126"/>
    <mergeCell ref="A128:D128"/>
    <mergeCell ref="A135:C135"/>
    <mergeCell ref="B136:C136"/>
    <mergeCell ref="A137:C137"/>
    <mergeCell ref="A138:C138"/>
    <mergeCell ref="B129:C129"/>
    <mergeCell ref="B130:C130"/>
    <mergeCell ref="B131:C131"/>
    <mergeCell ref="B132:C132"/>
    <mergeCell ref="B133:C133"/>
    <mergeCell ref="B134:C134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3" man="1"/>
    <brk id="98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42</vt:i4>
      </vt:variant>
      <vt:variant>
        <vt:lpstr>Intervalos Nomeados</vt:lpstr>
      </vt:variant>
      <vt:variant>
        <vt:i4>32</vt:i4>
      </vt:variant>
    </vt:vector>
  </HeadingPairs>
  <TitlesOfParts>
    <vt:vector size="74" baseType="lpstr">
      <vt:lpstr>TOTAL</vt:lpstr>
      <vt:lpstr>PROPOSTA</vt:lpstr>
      <vt:lpstr>RESUMO</vt:lpstr>
      <vt:lpstr>Planilha1</vt:lpstr>
      <vt:lpstr>12h dia</vt:lpstr>
      <vt:lpstr>12h noite</vt:lpstr>
      <vt:lpstr>44h</vt:lpstr>
      <vt:lpstr>ITEM 2</vt:lpstr>
      <vt:lpstr>ITEM 5</vt:lpstr>
      <vt:lpstr>ITEM 6</vt:lpstr>
      <vt:lpstr>ITEM 7</vt:lpstr>
      <vt:lpstr>ITEM 8</vt:lpstr>
      <vt:lpstr>ITEM 9</vt:lpstr>
      <vt:lpstr>12h dia-RG1 - 3%</vt:lpstr>
      <vt:lpstr>12h dia-RG1</vt:lpstr>
      <vt:lpstr>12h noite-RG1</vt:lpstr>
      <vt:lpstr>44h-RG1</vt:lpstr>
      <vt:lpstr>12h dia-RG2</vt:lpstr>
      <vt:lpstr>12h noite-RG2</vt:lpstr>
      <vt:lpstr>44h-RG2</vt:lpstr>
      <vt:lpstr>44h-RG3</vt:lpstr>
      <vt:lpstr>44h-RG3-SEM VT</vt:lpstr>
      <vt:lpstr>12h dia-RG4</vt:lpstr>
      <vt:lpstr>12h noiteRG4</vt:lpstr>
      <vt:lpstr>12h dia-RG6</vt:lpstr>
      <vt:lpstr>12h noite-RG6</vt:lpstr>
      <vt:lpstr>12h dia-RG8</vt:lpstr>
      <vt:lpstr>12h noiteRG8</vt:lpstr>
      <vt:lpstr>12h dia-RG9</vt:lpstr>
      <vt:lpstr>12h noite-RG9</vt:lpstr>
      <vt:lpstr>44h-RG9</vt:lpstr>
      <vt:lpstr>12h dia-RG9 ITAG</vt:lpstr>
      <vt:lpstr>12h noite-RG9 ITAG</vt:lpstr>
      <vt:lpstr>12h dia-RG10</vt:lpstr>
      <vt:lpstr>12h noite-RG10</vt:lpstr>
      <vt:lpstr>12h dia-RG11</vt:lpstr>
      <vt:lpstr>12h noite-RG11</vt:lpstr>
      <vt:lpstr>12h dia-RG12</vt:lpstr>
      <vt:lpstr>12h noite-RG12</vt:lpstr>
      <vt:lpstr>44h-RG12</vt:lpstr>
      <vt:lpstr>UNIFORME</vt:lpstr>
      <vt:lpstr>EQUIPAMENTO</vt:lpstr>
      <vt:lpstr>'12h dia'!Area_de_impressao</vt:lpstr>
      <vt:lpstr>'12h dia-RG1'!Area_de_impressao</vt:lpstr>
      <vt:lpstr>'12h dia-RG1 - 3%'!Area_de_impressao</vt:lpstr>
      <vt:lpstr>'12h dia-RG10'!Area_de_impressao</vt:lpstr>
      <vt:lpstr>'12h dia-RG11'!Area_de_impressao</vt:lpstr>
      <vt:lpstr>'12h dia-RG12'!Area_de_impressao</vt:lpstr>
      <vt:lpstr>'12h dia-RG2'!Area_de_impressao</vt:lpstr>
      <vt:lpstr>'12h dia-RG4'!Area_de_impressao</vt:lpstr>
      <vt:lpstr>'12h dia-RG6'!Area_de_impressao</vt:lpstr>
      <vt:lpstr>'12h dia-RG8'!Area_de_impressao</vt:lpstr>
      <vt:lpstr>'12h dia-RG9'!Area_de_impressao</vt:lpstr>
      <vt:lpstr>'12h dia-RG9 ITAG'!Area_de_impressao</vt:lpstr>
      <vt:lpstr>'12h noite'!Area_de_impressao</vt:lpstr>
      <vt:lpstr>'12h noite-RG1'!Area_de_impressao</vt:lpstr>
      <vt:lpstr>'12h noite-RG10'!Area_de_impressao</vt:lpstr>
      <vt:lpstr>'12h noite-RG11'!Area_de_impressao</vt:lpstr>
      <vt:lpstr>'12h noite-RG12'!Area_de_impressao</vt:lpstr>
      <vt:lpstr>'12h noite-RG2'!Area_de_impressao</vt:lpstr>
      <vt:lpstr>'12h noiteRG4'!Area_de_impressao</vt:lpstr>
      <vt:lpstr>'12h noite-RG6'!Area_de_impressao</vt:lpstr>
      <vt:lpstr>'12h noiteRG8'!Area_de_impressao</vt:lpstr>
      <vt:lpstr>'12h noite-RG9'!Area_de_impressao</vt:lpstr>
      <vt:lpstr>'12h noite-RG9 ITAG'!Area_de_impressao</vt:lpstr>
      <vt:lpstr>EQUIPAMENTO!Area_de_impressao</vt:lpstr>
      <vt:lpstr>'ITEM 2'!Area_de_impressao</vt:lpstr>
      <vt:lpstr>'ITEM 5'!Area_de_impressao</vt:lpstr>
      <vt:lpstr>'ITEM 6'!Area_de_impressao</vt:lpstr>
      <vt:lpstr>'ITEM 7'!Area_de_impressao</vt:lpstr>
      <vt:lpstr>'ITEM 8'!Area_de_impressao</vt:lpstr>
      <vt:lpstr>PROPOSTA!Area_de_impressao</vt:lpstr>
      <vt:lpstr>RESUMO!Area_de_impressao</vt:lpstr>
      <vt:lpstr>TOTAL!Area_de_impressao</vt:lpstr>
    </vt:vector>
  </TitlesOfParts>
  <Company>AGU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Advocacia Geral da União</dc:creator>
  <cp:lastModifiedBy>Bruno Marques da Silva</cp:lastModifiedBy>
  <cp:lastPrinted>2025-09-12T15:50:51Z</cp:lastPrinted>
  <dcterms:created xsi:type="dcterms:W3CDTF">2011-06-10T13:56:51Z</dcterms:created>
  <dcterms:modified xsi:type="dcterms:W3CDTF">2025-09-12T15:51:25Z</dcterms:modified>
</cp:coreProperties>
</file>