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1c66f9ed239806/Documentos/AZOS VIGILANCIA/Licitação/Defensoria Publica do Estado do Rio de Janeiro/92791905900022025000/"/>
    </mc:Choice>
  </mc:AlternateContent>
  <xr:revisionPtr revIDLastSave="27" documentId="13_ncr:1_{6490744C-7E02-424B-B565-52EF9D2EE06C}" xr6:coauthVersionLast="47" xr6:coauthVersionMax="47" xr10:uidLastSave="{67B7B16C-FD34-43BB-8C1B-CAA7B74AFE4A}"/>
  <bookViews>
    <workbookView xWindow="-108" yWindow="-108" windowWidth="23256" windowHeight="12456" xr2:uid="{B0E6DEAF-1516-4A73-8D3D-D1CF45CE7D24}"/>
  </bookViews>
  <sheets>
    <sheet name="RESUMO" sheetId="2" r:id="rId1"/>
    <sheet name="SEDE E MENEZES DIURNO 12X36H" sheetId="34" r:id="rId2"/>
    <sheet name="SEDE E MENEZES NOTURNO 12X36H" sheetId="36" r:id="rId3"/>
    <sheet name="SEDE E MENEZES 44H" sheetId="37" r:id="rId4"/>
    <sheet name="SEG DESARMADO DIURNO" sheetId="10" r:id="rId5"/>
    <sheet name="SEG DESARMADO NOTURNO" sheetId="12" r:id="rId6"/>
    <sheet name="SEG DESARMADO DIURNO 44H" sheetId="13" r:id="rId7"/>
    <sheet name="RESENDE DIURNO 12X36H" sheetId="16" r:id="rId8"/>
    <sheet name="RESENDE NOTURNO 12X36H" sheetId="17" r:id="rId9"/>
    <sheet name="PETROPOLIS DIURNO 12X36H" sheetId="18" r:id="rId10"/>
    <sheet name="PETROPOLIS NOTURNO 12X36H" sheetId="19" r:id="rId11"/>
    <sheet name="TRES RIOS DIURNO 12X36H" sheetId="20" r:id="rId12"/>
    <sheet name="TRES RIOS NOTURNO 12X36H" sheetId="21" r:id="rId13"/>
    <sheet name="MACAE DIURNO 12X36H" sheetId="22" r:id="rId14"/>
    <sheet name="MACAE NOTURNO 12X36H" sheetId="23" r:id="rId15"/>
    <sheet name="ANGRA DIURNO 12X36H " sheetId="24" r:id="rId16"/>
    <sheet name="ANGRA NOTURNO 12X36H " sheetId="25" r:id="rId17"/>
    <sheet name="B PIRAI DIURNO 12X36H " sheetId="27" r:id="rId18"/>
    <sheet name="B PIRAI NOTURNO 12X36H" sheetId="28" r:id="rId19"/>
    <sheet name="TERESOPOLIS DIURNO 12X36H" sheetId="29" r:id="rId20"/>
    <sheet name="TERESOPOLIS NOTURNO 12X36H" sheetId="30" r:id="rId21"/>
    <sheet name="CAMPOS DIURNO 12X36H" sheetId="31" r:id="rId22"/>
    <sheet name="CAMPOS NOTURNO 12X36H" sheetId="32" r:id="rId23"/>
    <sheet name="CAMPOS 44H" sheetId="33" r:id="rId24"/>
    <sheet name="ARARUAMA" sheetId="14" r:id="rId25"/>
    <sheet name="PARATY" sheetId="26" r:id="rId26"/>
    <sheet name="Equipamentos e Uniformes" sheetId="11" r:id="rId2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  <c r="B24" i="2" s="1"/>
  <c r="B25" i="2" s="1"/>
  <c r="B26" i="2" s="1"/>
  <c r="B27" i="2" s="1"/>
  <c r="B28" i="2" s="1"/>
  <c r="C113" i="37"/>
  <c r="C118" i="37" s="1"/>
  <c r="D106" i="37"/>
  <c r="D126" i="37" s="1"/>
  <c r="D97" i="37"/>
  <c r="D92" i="37"/>
  <c r="C86" i="37"/>
  <c r="C74" i="37"/>
  <c r="E53" i="37"/>
  <c r="D52" i="37"/>
  <c r="C48" i="37"/>
  <c r="C36" i="37"/>
  <c r="D23" i="37"/>
  <c r="D28" i="37" s="1"/>
  <c r="C113" i="36"/>
  <c r="C118" i="36" s="1"/>
  <c r="D106" i="36"/>
  <c r="D126" i="36" s="1"/>
  <c r="D92" i="36"/>
  <c r="D97" i="36" s="1"/>
  <c r="C86" i="36"/>
  <c r="C74" i="36"/>
  <c r="E53" i="36"/>
  <c r="D52" i="36"/>
  <c r="C48" i="36"/>
  <c r="C36" i="36"/>
  <c r="D23" i="36"/>
  <c r="D28" i="36" s="1"/>
  <c r="L7" i="11"/>
  <c r="L3" i="11"/>
  <c r="C113" i="34"/>
  <c r="C118" i="34" s="1"/>
  <c r="D106" i="34"/>
  <c r="D126" i="34" s="1"/>
  <c r="D97" i="34"/>
  <c r="D92" i="34"/>
  <c r="C86" i="34"/>
  <c r="C74" i="34"/>
  <c r="E54" i="34"/>
  <c r="E53" i="34"/>
  <c r="D53" i="34" s="1"/>
  <c r="D52" i="34"/>
  <c r="D57" i="34" s="1"/>
  <c r="D63" i="34" s="1"/>
  <c r="C48" i="34"/>
  <c r="C36" i="34"/>
  <c r="D23" i="34"/>
  <c r="D28" i="34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D52" i="26"/>
  <c r="D52" i="14"/>
  <c r="D52" i="31"/>
  <c r="D52" i="33"/>
  <c r="D52" i="32"/>
  <c r="D52" i="30"/>
  <c r="D52" i="29"/>
  <c r="D52" i="28"/>
  <c r="D52" i="27"/>
  <c r="D52" i="25"/>
  <c r="D52" i="24"/>
  <c r="D52" i="23"/>
  <c r="D52" i="22"/>
  <c r="D52" i="21"/>
  <c r="D52" i="20"/>
  <c r="D52" i="19"/>
  <c r="D52" i="18"/>
  <c r="D52" i="17"/>
  <c r="D52" i="16"/>
  <c r="D52" i="13"/>
  <c r="D52" i="12"/>
  <c r="D52" i="10"/>
  <c r="C118" i="33"/>
  <c r="C113" i="33"/>
  <c r="D106" i="33"/>
  <c r="D126" i="33" s="1"/>
  <c r="D97" i="33"/>
  <c r="D92" i="33"/>
  <c r="C86" i="33"/>
  <c r="C74" i="33"/>
  <c r="E53" i="33"/>
  <c r="C48" i="33"/>
  <c r="C36" i="33"/>
  <c r="D23" i="33"/>
  <c r="D28" i="33" s="1"/>
  <c r="C113" i="32"/>
  <c r="C118" i="32" s="1"/>
  <c r="D106" i="32"/>
  <c r="D126" i="32" s="1"/>
  <c r="D97" i="32"/>
  <c r="D92" i="32"/>
  <c r="C86" i="32"/>
  <c r="C74" i="32"/>
  <c r="E53" i="32"/>
  <c r="C48" i="32"/>
  <c r="C36" i="32"/>
  <c r="D23" i="32"/>
  <c r="D28" i="32" s="1"/>
  <c r="C113" i="31"/>
  <c r="C118" i="31" s="1"/>
  <c r="D106" i="31"/>
  <c r="D126" i="31" s="1"/>
  <c r="D92" i="31"/>
  <c r="D97" i="31" s="1"/>
  <c r="C86" i="31"/>
  <c r="C74" i="31"/>
  <c r="E53" i="31"/>
  <c r="C48" i="31"/>
  <c r="C36" i="31"/>
  <c r="D23" i="31"/>
  <c r="D28" i="31" s="1"/>
  <c r="C113" i="30"/>
  <c r="C118" i="30" s="1"/>
  <c r="D106" i="30"/>
  <c r="D126" i="30" s="1"/>
  <c r="D92" i="30"/>
  <c r="D97" i="30" s="1"/>
  <c r="C86" i="30"/>
  <c r="C74" i="30"/>
  <c r="E53" i="30"/>
  <c r="C48" i="30"/>
  <c r="C36" i="30"/>
  <c r="D23" i="30"/>
  <c r="D28" i="30" s="1"/>
  <c r="D122" i="29"/>
  <c r="C113" i="29"/>
  <c r="C118" i="29" s="1"/>
  <c r="D106" i="29"/>
  <c r="D126" i="29" s="1"/>
  <c r="D92" i="29"/>
  <c r="D97" i="29" s="1"/>
  <c r="C86" i="29"/>
  <c r="D85" i="29"/>
  <c r="D81" i="29"/>
  <c r="C74" i="29"/>
  <c r="D73" i="29"/>
  <c r="D69" i="29"/>
  <c r="E53" i="29"/>
  <c r="C48" i="29"/>
  <c r="C36" i="29"/>
  <c r="D34" i="29"/>
  <c r="D28" i="29"/>
  <c r="D84" i="29" s="1"/>
  <c r="D23" i="29"/>
  <c r="C113" i="28"/>
  <c r="C118" i="28" s="1"/>
  <c r="D106" i="28"/>
  <c r="D126" i="28" s="1"/>
  <c r="D92" i="28"/>
  <c r="D97" i="28" s="1"/>
  <c r="C86" i="28"/>
  <c r="C74" i="28"/>
  <c r="E53" i="28"/>
  <c r="C48" i="28"/>
  <c r="C36" i="28"/>
  <c r="D23" i="28"/>
  <c r="D28" i="28" s="1"/>
  <c r="C113" i="27"/>
  <c r="C118" i="27" s="1"/>
  <c r="D106" i="27"/>
  <c r="D126" i="27" s="1"/>
  <c r="D97" i="27"/>
  <c r="D92" i="27"/>
  <c r="C86" i="27"/>
  <c r="C74" i="27"/>
  <c r="E53" i="27"/>
  <c r="C48" i="27"/>
  <c r="C36" i="27"/>
  <c r="D23" i="27"/>
  <c r="D28" i="27" s="1"/>
  <c r="C113" i="26"/>
  <c r="C118" i="26" s="1"/>
  <c r="D106" i="26"/>
  <c r="D126" i="26" s="1"/>
  <c r="D92" i="26"/>
  <c r="D97" i="26" s="1"/>
  <c r="C86" i="26"/>
  <c r="C74" i="26"/>
  <c r="E53" i="26"/>
  <c r="C48" i="26"/>
  <c r="C36" i="26"/>
  <c r="D23" i="26"/>
  <c r="D28" i="26" s="1"/>
  <c r="C113" i="25"/>
  <c r="C118" i="25" s="1"/>
  <c r="D106" i="25"/>
  <c r="D126" i="25" s="1"/>
  <c r="D92" i="25"/>
  <c r="D97" i="25" s="1"/>
  <c r="C86" i="25"/>
  <c r="C74" i="25"/>
  <c r="E53" i="25"/>
  <c r="C48" i="25"/>
  <c r="C36" i="25"/>
  <c r="D23" i="25"/>
  <c r="D28" i="25" s="1"/>
  <c r="C113" i="24"/>
  <c r="C118" i="24" s="1"/>
  <c r="D106" i="24"/>
  <c r="D126" i="24" s="1"/>
  <c r="D97" i="24"/>
  <c r="D92" i="24"/>
  <c r="C86" i="24"/>
  <c r="C74" i="24"/>
  <c r="E53" i="24"/>
  <c r="C48" i="24"/>
  <c r="C36" i="24"/>
  <c r="D23" i="24"/>
  <c r="D28" i="24" s="1"/>
  <c r="C113" i="23"/>
  <c r="C118" i="23" s="1"/>
  <c r="D106" i="23"/>
  <c r="D126" i="23" s="1"/>
  <c r="D92" i="23"/>
  <c r="D97" i="23" s="1"/>
  <c r="C86" i="23"/>
  <c r="C74" i="23"/>
  <c r="E53" i="23"/>
  <c r="C48" i="23"/>
  <c r="C36" i="23"/>
  <c r="D23" i="23"/>
  <c r="D28" i="23" s="1"/>
  <c r="C113" i="22"/>
  <c r="C118" i="22" s="1"/>
  <c r="D106" i="22"/>
  <c r="D126" i="22" s="1"/>
  <c r="D92" i="22"/>
  <c r="D97" i="22" s="1"/>
  <c r="C86" i="22"/>
  <c r="C74" i="22"/>
  <c r="E53" i="22"/>
  <c r="C48" i="22"/>
  <c r="C36" i="22"/>
  <c r="D23" i="22"/>
  <c r="D28" i="22" s="1"/>
  <c r="C113" i="21"/>
  <c r="C118" i="21" s="1"/>
  <c r="D106" i="21"/>
  <c r="D126" i="21" s="1"/>
  <c r="D97" i="21"/>
  <c r="D92" i="21"/>
  <c r="C86" i="21"/>
  <c r="C74" i="21"/>
  <c r="E53" i="21"/>
  <c r="C48" i="21"/>
  <c r="C36" i="21"/>
  <c r="D23" i="21"/>
  <c r="D28" i="21" s="1"/>
  <c r="C113" i="20"/>
  <c r="C118" i="20" s="1"/>
  <c r="D106" i="20"/>
  <c r="D126" i="20" s="1"/>
  <c r="D97" i="20"/>
  <c r="D92" i="20"/>
  <c r="C86" i="20"/>
  <c r="C74" i="20"/>
  <c r="E53" i="20"/>
  <c r="C48" i="20"/>
  <c r="C36" i="20"/>
  <c r="D23" i="20"/>
  <c r="D28" i="20" s="1"/>
  <c r="C113" i="19"/>
  <c r="C118" i="19" s="1"/>
  <c r="D106" i="19"/>
  <c r="D126" i="19" s="1"/>
  <c r="D92" i="19"/>
  <c r="D97" i="19" s="1"/>
  <c r="C86" i="19"/>
  <c r="C74" i="19"/>
  <c r="E53" i="19"/>
  <c r="C48" i="19"/>
  <c r="C36" i="19"/>
  <c r="D23" i="19"/>
  <c r="D28" i="19" s="1"/>
  <c r="D126" i="18"/>
  <c r="C113" i="18"/>
  <c r="C118" i="18" s="1"/>
  <c r="D106" i="18"/>
  <c r="D92" i="18"/>
  <c r="D97" i="18" s="1"/>
  <c r="C86" i="18"/>
  <c r="C74" i="18"/>
  <c r="E53" i="18"/>
  <c r="C48" i="18"/>
  <c r="C36" i="18"/>
  <c r="D23" i="18"/>
  <c r="D28" i="18" s="1"/>
  <c r="C113" i="17"/>
  <c r="C118" i="17" s="1"/>
  <c r="D106" i="17"/>
  <c r="D126" i="17" s="1"/>
  <c r="D92" i="17"/>
  <c r="D97" i="17" s="1"/>
  <c r="C86" i="17"/>
  <c r="C74" i="17"/>
  <c r="E53" i="17"/>
  <c r="C48" i="17"/>
  <c r="C36" i="17"/>
  <c r="D23" i="17"/>
  <c r="D28" i="17" s="1"/>
  <c r="C113" i="16"/>
  <c r="C118" i="16" s="1"/>
  <c r="D106" i="16"/>
  <c r="D126" i="16" s="1"/>
  <c r="D92" i="16"/>
  <c r="D97" i="16" s="1"/>
  <c r="C86" i="16"/>
  <c r="C74" i="16"/>
  <c r="E53" i="16"/>
  <c r="C48" i="16"/>
  <c r="C36" i="16"/>
  <c r="D23" i="16"/>
  <c r="D28" i="16" s="1"/>
  <c r="C113" i="14"/>
  <c r="C118" i="14" s="1"/>
  <c r="D106" i="14"/>
  <c r="D126" i="14" s="1"/>
  <c r="D97" i="14"/>
  <c r="D92" i="14"/>
  <c r="C86" i="14"/>
  <c r="C74" i="14"/>
  <c r="E53" i="14"/>
  <c r="C48" i="14"/>
  <c r="C36" i="14"/>
  <c r="D23" i="14"/>
  <c r="D28" i="14" s="1"/>
  <c r="D84" i="37" l="1"/>
  <c r="D80" i="37"/>
  <c r="D72" i="37"/>
  <c r="D68" i="37"/>
  <c r="D74" i="37" s="1"/>
  <c r="D124" i="37" s="1"/>
  <c r="D82" i="37"/>
  <c r="D70" i="37"/>
  <c r="D35" i="37"/>
  <c r="D122" i="37"/>
  <c r="D85" i="37"/>
  <c r="D73" i="37"/>
  <c r="D83" i="37"/>
  <c r="D71" i="37"/>
  <c r="D81" i="37"/>
  <c r="D69" i="37"/>
  <c r="D34" i="37"/>
  <c r="E54" i="37"/>
  <c r="D53" i="37" s="1"/>
  <c r="D57" i="37" s="1"/>
  <c r="D63" i="37" s="1"/>
  <c r="D84" i="36"/>
  <c r="D80" i="36"/>
  <c r="D72" i="36"/>
  <c r="D68" i="36"/>
  <c r="D81" i="36"/>
  <c r="D83" i="36"/>
  <c r="D71" i="36"/>
  <c r="D122" i="36"/>
  <c r="D85" i="36"/>
  <c r="D69" i="36"/>
  <c r="D44" i="36"/>
  <c r="D34" i="36"/>
  <c r="D36" i="36" s="1"/>
  <c r="D61" i="36" s="1"/>
  <c r="D82" i="36"/>
  <c r="D70" i="36"/>
  <c r="D45" i="36"/>
  <c r="D35" i="36"/>
  <c r="D73" i="36"/>
  <c r="D40" i="36"/>
  <c r="E54" i="36"/>
  <c r="D53" i="36" s="1"/>
  <c r="D57" i="36" s="1"/>
  <c r="D63" i="36" s="1"/>
  <c r="D84" i="34"/>
  <c r="D80" i="34"/>
  <c r="D72" i="34"/>
  <c r="D68" i="34"/>
  <c r="D82" i="34"/>
  <c r="D70" i="34"/>
  <c r="D35" i="34"/>
  <c r="D122" i="34"/>
  <c r="D85" i="34"/>
  <c r="D81" i="34"/>
  <c r="D73" i="34"/>
  <c r="D69" i="34"/>
  <c r="D34" i="34"/>
  <c r="D36" i="34" s="1"/>
  <c r="D61" i="34" s="1"/>
  <c r="D83" i="34"/>
  <c r="D71" i="34"/>
  <c r="D42" i="34"/>
  <c r="D84" i="33"/>
  <c r="D80" i="33"/>
  <c r="D72" i="33"/>
  <c r="D68" i="33"/>
  <c r="D83" i="33"/>
  <c r="D71" i="33"/>
  <c r="D82" i="33"/>
  <c r="D70" i="33"/>
  <c r="D35" i="33"/>
  <c r="D122" i="33"/>
  <c r="D85" i="33"/>
  <c r="D81" i="33"/>
  <c r="D73" i="33"/>
  <c r="D69" i="33"/>
  <c r="D34" i="33"/>
  <c r="E54" i="33"/>
  <c r="D53" i="33" s="1"/>
  <c r="D57" i="33" s="1"/>
  <c r="D63" i="33" s="1"/>
  <c r="D84" i="32"/>
  <c r="D80" i="32"/>
  <c r="D72" i="32"/>
  <c r="D68" i="32"/>
  <c r="D70" i="32"/>
  <c r="D122" i="32"/>
  <c r="D81" i="32"/>
  <c r="D69" i="32"/>
  <c r="D34" i="32"/>
  <c r="D36" i="32" s="1"/>
  <c r="D61" i="32" s="1"/>
  <c r="D83" i="32"/>
  <c r="D71" i="32"/>
  <c r="D82" i="32"/>
  <c r="D35" i="32"/>
  <c r="D85" i="32"/>
  <c r="D73" i="32"/>
  <c r="E54" i="32"/>
  <c r="D53" i="32" s="1"/>
  <c r="D57" i="32" s="1"/>
  <c r="D63" i="32" s="1"/>
  <c r="D84" i="31"/>
  <c r="D80" i="31"/>
  <c r="D72" i="31"/>
  <c r="D68" i="31"/>
  <c r="D74" i="31" s="1"/>
  <c r="D124" i="31" s="1"/>
  <c r="D83" i="31"/>
  <c r="D71" i="31"/>
  <c r="D82" i="31"/>
  <c r="D70" i="31"/>
  <c r="D35" i="31"/>
  <c r="D122" i="31"/>
  <c r="D85" i="31"/>
  <c r="D81" i="31"/>
  <c r="D73" i="31"/>
  <c r="D69" i="31"/>
  <c r="D34" i="31"/>
  <c r="E54" i="31"/>
  <c r="D53" i="31" s="1"/>
  <c r="D57" i="31" s="1"/>
  <c r="D63" i="31" s="1"/>
  <c r="D84" i="30"/>
  <c r="D80" i="30"/>
  <c r="D72" i="30"/>
  <c r="D68" i="30"/>
  <c r="D122" i="30"/>
  <c r="D81" i="30"/>
  <c r="D69" i="30"/>
  <c r="D83" i="30"/>
  <c r="D71" i="30"/>
  <c r="D34" i="30"/>
  <c r="D82" i="30"/>
  <c r="D70" i="30"/>
  <c r="D35" i="30"/>
  <c r="D85" i="30"/>
  <c r="D73" i="30"/>
  <c r="E54" i="30"/>
  <c r="D53" i="30" s="1"/>
  <c r="D57" i="30" s="1"/>
  <c r="D63" i="30" s="1"/>
  <c r="D35" i="29"/>
  <c r="D36" i="29" s="1"/>
  <c r="E54" i="29"/>
  <c r="D53" i="29" s="1"/>
  <c r="D57" i="29" s="1"/>
  <c r="D63" i="29" s="1"/>
  <c r="D70" i="29"/>
  <c r="D82" i="29"/>
  <c r="D71" i="29"/>
  <c r="D83" i="29"/>
  <c r="D68" i="29"/>
  <c r="D74" i="29" s="1"/>
  <c r="D124" i="29" s="1"/>
  <c r="D72" i="29"/>
  <c r="D80" i="29"/>
  <c r="D84" i="28"/>
  <c r="D80" i="28"/>
  <c r="D72" i="28"/>
  <c r="D68" i="28"/>
  <c r="D74" i="28" s="1"/>
  <c r="D124" i="28" s="1"/>
  <c r="D83" i="28"/>
  <c r="D71" i="28"/>
  <c r="D82" i="28"/>
  <c r="D70" i="28"/>
  <c r="D35" i="28"/>
  <c r="D122" i="28"/>
  <c r="D85" i="28"/>
  <c r="D81" i="28"/>
  <c r="D73" i="28"/>
  <c r="D69" i="28"/>
  <c r="D34" i="28"/>
  <c r="E54" i="28"/>
  <c r="D53" i="28" s="1"/>
  <c r="D57" i="28" s="1"/>
  <c r="D63" i="28" s="1"/>
  <c r="D84" i="27"/>
  <c r="D80" i="27"/>
  <c r="D72" i="27"/>
  <c r="D68" i="27"/>
  <c r="D82" i="27"/>
  <c r="D70" i="27"/>
  <c r="D81" i="27"/>
  <c r="D69" i="27"/>
  <c r="D34" i="27"/>
  <c r="D36" i="27" s="1"/>
  <c r="D61" i="27" s="1"/>
  <c r="D83" i="27"/>
  <c r="D71" i="27"/>
  <c r="D35" i="27"/>
  <c r="D122" i="27"/>
  <c r="D85" i="27"/>
  <c r="D73" i="27"/>
  <c r="E54" i="27"/>
  <c r="D53" i="27" s="1"/>
  <c r="D57" i="27" s="1"/>
  <c r="D63" i="27" s="1"/>
  <c r="D84" i="26"/>
  <c r="D80" i="26"/>
  <c r="D72" i="26"/>
  <c r="D68" i="26"/>
  <c r="D83" i="26"/>
  <c r="D71" i="26"/>
  <c r="D82" i="26"/>
  <c r="D70" i="26"/>
  <c r="D35" i="26"/>
  <c r="D122" i="26"/>
  <c r="D85" i="26"/>
  <c r="D81" i="26"/>
  <c r="D73" i="26"/>
  <c r="D69" i="26"/>
  <c r="D34" i="26"/>
  <c r="D36" i="26" s="1"/>
  <c r="D61" i="26" s="1"/>
  <c r="D53" i="26"/>
  <c r="D57" i="26" s="1"/>
  <c r="D63" i="26" s="1"/>
  <c r="E54" i="26"/>
  <c r="D84" i="25"/>
  <c r="D80" i="25"/>
  <c r="D72" i="25"/>
  <c r="D68" i="25"/>
  <c r="D83" i="25"/>
  <c r="D71" i="25"/>
  <c r="D82" i="25"/>
  <c r="D70" i="25"/>
  <c r="D35" i="25"/>
  <c r="D122" i="25"/>
  <c r="D85" i="25"/>
  <c r="D81" i="25"/>
  <c r="D73" i="25"/>
  <c r="D69" i="25"/>
  <c r="D34" i="25"/>
  <c r="E54" i="25"/>
  <c r="D53" i="25" s="1"/>
  <c r="D57" i="25" s="1"/>
  <c r="D63" i="25" s="1"/>
  <c r="D84" i="24"/>
  <c r="D80" i="24"/>
  <c r="D86" i="24" s="1"/>
  <c r="D72" i="24"/>
  <c r="D68" i="24"/>
  <c r="D82" i="24"/>
  <c r="D70" i="24"/>
  <c r="D35" i="24"/>
  <c r="D122" i="24"/>
  <c r="D85" i="24"/>
  <c r="D73" i="24"/>
  <c r="D83" i="24"/>
  <c r="D71" i="24"/>
  <c r="D81" i="24"/>
  <c r="D69" i="24"/>
  <c r="D34" i="24"/>
  <c r="E54" i="24"/>
  <c r="D53" i="24" s="1"/>
  <c r="D57" i="24" s="1"/>
  <c r="D63" i="24" s="1"/>
  <c r="D84" i="23"/>
  <c r="D80" i="23"/>
  <c r="D72" i="23"/>
  <c r="D68" i="23"/>
  <c r="D122" i="23"/>
  <c r="D69" i="23"/>
  <c r="D83" i="23"/>
  <c r="D71" i="23"/>
  <c r="D85" i="23"/>
  <c r="D73" i="23"/>
  <c r="D82" i="23"/>
  <c r="D70" i="23"/>
  <c r="D35" i="23"/>
  <c r="D81" i="23"/>
  <c r="D34" i="23"/>
  <c r="E54" i="23"/>
  <c r="D53" i="23" s="1"/>
  <c r="D57" i="23" s="1"/>
  <c r="D63" i="23" s="1"/>
  <c r="D84" i="22"/>
  <c r="D80" i="22"/>
  <c r="D72" i="22"/>
  <c r="D68" i="22"/>
  <c r="D83" i="22"/>
  <c r="D71" i="22"/>
  <c r="D82" i="22"/>
  <c r="D70" i="22"/>
  <c r="D35" i="22"/>
  <c r="D34" i="22"/>
  <c r="D122" i="22"/>
  <c r="D85" i="22"/>
  <c r="D81" i="22"/>
  <c r="D73" i="22"/>
  <c r="D69" i="22"/>
  <c r="E54" i="22"/>
  <c r="D53" i="22" s="1"/>
  <c r="D57" i="22" s="1"/>
  <c r="D63" i="22" s="1"/>
  <c r="D84" i="21"/>
  <c r="D80" i="21"/>
  <c r="D72" i="21"/>
  <c r="D68" i="21"/>
  <c r="D69" i="21"/>
  <c r="D83" i="21"/>
  <c r="D71" i="21"/>
  <c r="D122" i="21"/>
  <c r="D85" i="21"/>
  <c r="D73" i="21"/>
  <c r="D82" i="21"/>
  <c r="D70" i="21"/>
  <c r="D35" i="21"/>
  <c r="D81" i="21"/>
  <c r="D34" i="21"/>
  <c r="E54" i="21"/>
  <c r="D53" i="21" s="1"/>
  <c r="D57" i="21" s="1"/>
  <c r="D63" i="21" s="1"/>
  <c r="D84" i="20"/>
  <c r="D80" i="20"/>
  <c r="D72" i="20"/>
  <c r="D68" i="20"/>
  <c r="D74" i="20" s="1"/>
  <c r="D124" i="20" s="1"/>
  <c r="D83" i="20"/>
  <c r="D71" i="20"/>
  <c r="D82" i="20"/>
  <c r="D70" i="20"/>
  <c r="D35" i="20"/>
  <c r="D122" i="20"/>
  <c r="D85" i="20"/>
  <c r="D81" i="20"/>
  <c r="D73" i="20"/>
  <c r="D69" i="20"/>
  <c r="D34" i="20"/>
  <c r="E54" i="20"/>
  <c r="D53" i="20" s="1"/>
  <c r="D57" i="20" s="1"/>
  <c r="D63" i="20" s="1"/>
  <c r="D84" i="19"/>
  <c r="D80" i="19"/>
  <c r="D72" i="19"/>
  <c r="D68" i="19"/>
  <c r="D43" i="19"/>
  <c r="D73" i="19"/>
  <c r="D44" i="19"/>
  <c r="D34" i="19"/>
  <c r="D36" i="19" s="1"/>
  <c r="D61" i="19" s="1"/>
  <c r="D83" i="19"/>
  <c r="D71" i="19"/>
  <c r="D46" i="19"/>
  <c r="D42" i="19"/>
  <c r="D82" i="19"/>
  <c r="D70" i="19"/>
  <c r="D45" i="19"/>
  <c r="D41" i="19"/>
  <c r="D35" i="19"/>
  <c r="D122" i="19"/>
  <c r="D85" i="19"/>
  <c r="D81" i="19"/>
  <c r="D69" i="19"/>
  <c r="D40" i="19"/>
  <c r="E54" i="19"/>
  <c r="D53" i="19" s="1"/>
  <c r="D57" i="19" s="1"/>
  <c r="D63" i="19" s="1"/>
  <c r="D84" i="18"/>
  <c r="D80" i="18"/>
  <c r="D72" i="18"/>
  <c r="D68" i="18"/>
  <c r="D71" i="18"/>
  <c r="D83" i="18"/>
  <c r="D82" i="18"/>
  <c r="D70" i="18"/>
  <c r="D35" i="18"/>
  <c r="D122" i="18"/>
  <c r="D85" i="18"/>
  <c r="D81" i="18"/>
  <c r="D73" i="18"/>
  <c r="D69" i="18"/>
  <c r="D34" i="18"/>
  <c r="D36" i="18" s="1"/>
  <c r="D61" i="18" s="1"/>
  <c r="E54" i="18"/>
  <c r="D53" i="18" s="1"/>
  <c r="D57" i="18" s="1"/>
  <c r="D63" i="18" s="1"/>
  <c r="D84" i="17"/>
  <c r="D80" i="17"/>
  <c r="D72" i="17"/>
  <c r="D68" i="17"/>
  <c r="D43" i="17"/>
  <c r="D40" i="17"/>
  <c r="D83" i="17"/>
  <c r="D71" i="17"/>
  <c r="D46" i="17"/>
  <c r="D42" i="17"/>
  <c r="D82" i="17"/>
  <c r="D70" i="17"/>
  <c r="D45" i="17"/>
  <c r="D41" i="17"/>
  <c r="D35" i="17"/>
  <c r="D122" i="17"/>
  <c r="D85" i="17"/>
  <c r="D81" i="17"/>
  <c r="D73" i="17"/>
  <c r="D69" i="17"/>
  <c r="D44" i="17"/>
  <c r="D34" i="17"/>
  <c r="D36" i="17" s="1"/>
  <c r="D61" i="17" s="1"/>
  <c r="E54" i="17"/>
  <c r="D53" i="17" s="1"/>
  <c r="D57" i="17" s="1"/>
  <c r="D63" i="17" s="1"/>
  <c r="D84" i="16"/>
  <c r="D80" i="16"/>
  <c r="D72" i="16"/>
  <c r="D68" i="16"/>
  <c r="D83" i="16"/>
  <c r="D71" i="16"/>
  <c r="D82" i="16"/>
  <c r="D70" i="16"/>
  <c r="D35" i="16"/>
  <c r="D122" i="16"/>
  <c r="D85" i="16"/>
  <c r="D81" i="16"/>
  <c r="D73" i="16"/>
  <c r="D69" i="16"/>
  <c r="D34" i="16"/>
  <c r="E54" i="16"/>
  <c r="D53" i="16" s="1"/>
  <c r="D57" i="16" s="1"/>
  <c r="D63" i="16" s="1"/>
  <c r="D84" i="14"/>
  <c r="D80" i="14"/>
  <c r="D72" i="14"/>
  <c r="D68" i="14"/>
  <c r="D83" i="14"/>
  <c r="D71" i="14"/>
  <c r="D82" i="14"/>
  <c r="D70" i="14"/>
  <c r="D35" i="14"/>
  <c r="D122" i="14"/>
  <c r="D85" i="14"/>
  <c r="D81" i="14"/>
  <c r="D73" i="14"/>
  <c r="D69" i="14"/>
  <c r="D34" i="14"/>
  <c r="D36" i="14" s="1"/>
  <c r="D61" i="14" s="1"/>
  <c r="E54" i="14"/>
  <c r="D53" i="14" s="1"/>
  <c r="D57" i="14" s="1"/>
  <c r="D63" i="14" s="1"/>
  <c r="D86" i="37" l="1"/>
  <c r="D36" i="37"/>
  <c r="D74" i="36"/>
  <c r="D124" i="36" s="1"/>
  <c r="D42" i="36"/>
  <c r="D41" i="36"/>
  <c r="D48" i="36" s="1"/>
  <c r="D62" i="36" s="1"/>
  <c r="D64" i="36" s="1"/>
  <c r="D46" i="36"/>
  <c r="D43" i="36"/>
  <c r="D86" i="36"/>
  <c r="D47" i="36"/>
  <c r="D47" i="34"/>
  <c r="D46" i="34"/>
  <c r="D40" i="34"/>
  <c r="D74" i="34"/>
  <c r="D124" i="34" s="1"/>
  <c r="D44" i="34"/>
  <c r="D41" i="34"/>
  <c r="D45" i="34"/>
  <c r="D43" i="34"/>
  <c r="D86" i="34"/>
  <c r="D86" i="29"/>
  <c r="D125" i="29" s="1"/>
  <c r="D74" i="17"/>
  <c r="D124" i="17" s="1"/>
  <c r="D86" i="33"/>
  <c r="D36" i="33"/>
  <c r="D74" i="33"/>
  <c r="D124" i="33" s="1"/>
  <c r="D42" i="32"/>
  <c r="D86" i="32"/>
  <c r="D40" i="32"/>
  <c r="D46" i="32"/>
  <c r="D44" i="32"/>
  <c r="D41" i="32"/>
  <c r="D47" i="32"/>
  <c r="D43" i="32"/>
  <c r="D45" i="32"/>
  <c r="D74" i="32"/>
  <c r="D124" i="32" s="1"/>
  <c r="D86" i="31"/>
  <c r="D36" i="31"/>
  <c r="D74" i="30"/>
  <c r="D124" i="30" s="1"/>
  <c r="D36" i="30"/>
  <c r="D86" i="30"/>
  <c r="D61" i="29"/>
  <c r="D40" i="29"/>
  <c r="D44" i="29"/>
  <c r="D46" i="29"/>
  <c r="D47" i="29"/>
  <c r="D41" i="29"/>
  <c r="D42" i="29"/>
  <c r="D45" i="29"/>
  <c r="D43" i="29"/>
  <c r="D96" i="29"/>
  <c r="D98" i="29" s="1"/>
  <c r="D86" i="28"/>
  <c r="D36" i="28"/>
  <c r="D74" i="27"/>
  <c r="D124" i="27" s="1"/>
  <c r="D42" i="27"/>
  <c r="D46" i="27"/>
  <c r="D44" i="27"/>
  <c r="D41" i="27"/>
  <c r="D43" i="27"/>
  <c r="D86" i="27"/>
  <c r="D40" i="27"/>
  <c r="D45" i="27"/>
  <c r="D47" i="27"/>
  <c r="D44" i="26"/>
  <c r="D41" i="26"/>
  <c r="D45" i="26"/>
  <c r="D42" i="26"/>
  <c r="D43" i="26"/>
  <c r="D86" i="26"/>
  <c r="D46" i="26"/>
  <c r="D47" i="26"/>
  <c r="D40" i="26"/>
  <c r="D48" i="26" s="1"/>
  <c r="D62" i="26" s="1"/>
  <c r="D64" i="26" s="1"/>
  <c r="D74" i="26"/>
  <c r="D124" i="26" s="1"/>
  <c r="D86" i="25"/>
  <c r="D36" i="25"/>
  <c r="D74" i="25"/>
  <c r="D124" i="25" s="1"/>
  <c r="D125" i="24"/>
  <c r="D96" i="24"/>
  <c r="D98" i="24" s="1"/>
  <c r="D36" i="24"/>
  <c r="D74" i="24"/>
  <c r="D124" i="24" s="1"/>
  <c r="D86" i="23"/>
  <c r="D36" i="23"/>
  <c r="D74" i="23"/>
  <c r="D124" i="23" s="1"/>
  <c r="D36" i="22"/>
  <c r="D86" i="22"/>
  <c r="D74" i="22"/>
  <c r="D124" i="22" s="1"/>
  <c r="D86" i="21"/>
  <c r="D36" i="21"/>
  <c r="D74" i="21"/>
  <c r="D124" i="21" s="1"/>
  <c r="D86" i="20"/>
  <c r="D36" i="20"/>
  <c r="D74" i="19"/>
  <c r="D124" i="19" s="1"/>
  <c r="D86" i="19"/>
  <c r="D48" i="19"/>
  <c r="D62" i="19" s="1"/>
  <c r="D64" i="19" s="1"/>
  <c r="D47" i="19"/>
  <c r="D74" i="18"/>
  <c r="D124" i="18" s="1"/>
  <c r="D44" i="18"/>
  <c r="D41" i="18"/>
  <c r="D40" i="18"/>
  <c r="D45" i="18"/>
  <c r="D42" i="18"/>
  <c r="D43" i="18"/>
  <c r="D86" i="18"/>
  <c r="D46" i="18"/>
  <c r="D47" i="18"/>
  <c r="D86" i="17"/>
  <c r="D47" i="17"/>
  <c r="D48" i="17" s="1"/>
  <c r="D62" i="17" s="1"/>
  <c r="D64" i="17" s="1"/>
  <c r="D86" i="16"/>
  <c r="D36" i="16"/>
  <c r="D74" i="16"/>
  <c r="D124" i="16" s="1"/>
  <c r="D46" i="14"/>
  <c r="D47" i="14"/>
  <c r="D40" i="14"/>
  <c r="D74" i="14"/>
  <c r="D124" i="14" s="1"/>
  <c r="D44" i="14"/>
  <c r="D41" i="14"/>
  <c r="D45" i="14"/>
  <c r="D42" i="14"/>
  <c r="D43" i="14"/>
  <c r="D86" i="14"/>
  <c r="D61" i="37" l="1"/>
  <c r="D47" i="37"/>
  <c r="D43" i="37"/>
  <c r="D45" i="37"/>
  <c r="D46" i="37"/>
  <c r="D40" i="37"/>
  <c r="D42" i="37"/>
  <c r="D41" i="37"/>
  <c r="D44" i="37"/>
  <c r="D125" i="37"/>
  <c r="D96" i="37"/>
  <c r="D98" i="37" s="1"/>
  <c r="D123" i="36"/>
  <c r="D125" i="36"/>
  <c r="D96" i="36"/>
  <c r="D98" i="36" s="1"/>
  <c r="D111" i="36" s="1"/>
  <c r="D48" i="34"/>
  <c r="D62" i="34" s="1"/>
  <c r="D64" i="34" s="1"/>
  <c r="D125" i="34"/>
  <c r="D96" i="34"/>
  <c r="D98" i="34" s="1"/>
  <c r="D61" i="33"/>
  <c r="D40" i="33"/>
  <c r="D47" i="33"/>
  <c r="D42" i="33"/>
  <c r="D41" i="33"/>
  <c r="D43" i="33"/>
  <c r="D46" i="33"/>
  <c r="D45" i="33"/>
  <c r="D44" i="33"/>
  <c r="D125" i="33"/>
  <c r="D96" i="33"/>
  <c r="D98" i="33" s="1"/>
  <c r="D48" i="32"/>
  <c r="D62" i="32" s="1"/>
  <c r="D64" i="32" s="1"/>
  <c r="D125" i="32"/>
  <c r="D96" i="32"/>
  <c r="D98" i="32" s="1"/>
  <c r="D61" i="31"/>
  <c r="D47" i="31"/>
  <c r="D43" i="31"/>
  <c r="D45" i="31"/>
  <c r="D42" i="31"/>
  <c r="D46" i="31"/>
  <c r="D41" i="31"/>
  <c r="D44" i="31"/>
  <c r="D40" i="31"/>
  <c r="D48" i="31" s="1"/>
  <c r="D62" i="31" s="1"/>
  <c r="D125" i="31"/>
  <c r="D96" i="31"/>
  <c r="D98" i="31" s="1"/>
  <c r="D61" i="30"/>
  <c r="D43" i="30"/>
  <c r="D40" i="30"/>
  <c r="D42" i="30"/>
  <c r="D45" i="30"/>
  <c r="D41" i="30"/>
  <c r="D47" i="30"/>
  <c r="D46" i="30"/>
  <c r="D44" i="30"/>
  <c r="D125" i="30"/>
  <c r="D96" i="30"/>
  <c r="D98" i="30" s="1"/>
  <c r="D48" i="29"/>
  <c r="D62" i="29" s="1"/>
  <c r="D64" i="29" s="1"/>
  <c r="D61" i="28"/>
  <c r="D47" i="28"/>
  <c r="D43" i="28"/>
  <c r="D45" i="28"/>
  <c r="D42" i="28"/>
  <c r="D46" i="28"/>
  <c r="D41" i="28"/>
  <c r="D44" i="28"/>
  <c r="D40" i="28"/>
  <c r="D48" i="28" s="1"/>
  <c r="D62" i="28" s="1"/>
  <c r="D125" i="28"/>
  <c r="D96" i="28"/>
  <c r="D98" i="28" s="1"/>
  <c r="D125" i="27"/>
  <c r="D96" i="27"/>
  <c r="D98" i="27" s="1"/>
  <c r="D48" i="27"/>
  <c r="D62" i="27" s="1"/>
  <c r="D64" i="27" s="1"/>
  <c r="D123" i="26"/>
  <c r="D125" i="26"/>
  <c r="D96" i="26"/>
  <c r="D98" i="26" s="1"/>
  <c r="D111" i="26" s="1"/>
  <c r="D112" i="26" s="1"/>
  <c r="D61" i="25"/>
  <c r="D40" i="25"/>
  <c r="D47" i="25"/>
  <c r="D46" i="25"/>
  <c r="D45" i="25"/>
  <c r="D42" i="25"/>
  <c r="D43" i="25"/>
  <c r="D41" i="25"/>
  <c r="D44" i="25"/>
  <c r="D125" i="25"/>
  <c r="D96" i="25"/>
  <c r="D98" i="25" s="1"/>
  <c r="D61" i="24"/>
  <c r="D45" i="24"/>
  <c r="D44" i="24"/>
  <c r="D40" i="24"/>
  <c r="D42" i="24"/>
  <c r="D47" i="24"/>
  <c r="D41" i="24"/>
  <c r="D43" i="24"/>
  <c r="D46" i="24"/>
  <c r="D61" i="23"/>
  <c r="D46" i="23"/>
  <c r="D40" i="23"/>
  <c r="D45" i="23"/>
  <c r="D44" i="23"/>
  <c r="D43" i="23"/>
  <c r="D47" i="23"/>
  <c r="D42" i="23"/>
  <c r="D41" i="23"/>
  <c r="D125" i="23"/>
  <c r="D96" i="23"/>
  <c r="D98" i="23" s="1"/>
  <c r="D125" i="22"/>
  <c r="D96" i="22"/>
  <c r="D98" i="22" s="1"/>
  <c r="D61" i="22"/>
  <c r="D42" i="22"/>
  <c r="D47" i="22"/>
  <c r="D44" i="22"/>
  <c r="D43" i="22"/>
  <c r="D45" i="22"/>
  <c r="D40" i="22"/>
  <c r="D46" i="22"/>
  <c r="D41" i="22"/>
  <c r="D61" i="21"/>
  <c r="D42" i="21"/>
  <c r="D47" i="21"/>
  <c r="D41" i="21"/>
  <c r="D46" i="21"/>
  <c r="D43" i="21"/>
  <c r="D44" i="21"/>
  <c r="D45" i="21"/>
  <c r="D40" i="21"/>
  <c r="D125" i="21"/>
  <c r="D96" i="21"/>
  <c r="D98" i="21" s="1"/>
  <c r="D61" i="20"/>
  <c r="D47" i="20"/>
  <c r="D46" i="20"/>
  <c r="D41" i="20"/>
  <c r="D44" i="20"/>
  <c r="D43" i="20"/>
  <c r="D42" i="20"/>
  <c r="D45" i="20"/>
  <c r="D40" i="20"/>
  <c r="D125" i="20"/>
  <c r="D96" i="20"/>
  <c r="D98" i="20" s="1"/>
  <c r="D123" i="19"/>
  <c r="D125" i="19"/>
  <c r="D96" i="19"/>
  <c r="D98" i="19" s="1"/>
  <c r="D111" i="19" s="1"/>
  <c r="D125" i="18"/>
  <c r="D96" i="18"/>
  <c r="D98" i="18" s="1"/>
  <c r="D48" i="18"/>
  <c r="D62" i="18" s="1"/>
  <c r="D64" i="18" s="1"/>
  <c r="D123" i="17"/>
  <c r="D125" i="17"/>
  <c r="D96" i="17"/>
  <c r="D98" i="17" s="1"/>
  <c r="D61" i="16"/>
  <c r="D40" i="16"/>
  <c r="D47" i="16"/>
  <c r="D46" i="16"/>
  <c r="D45" i="16"/>
  <c r="D42" i="16"/>
  <c r="D43" i="16"/>
  <c r="D41" i="16"/>
  <c r="D44" i="16"/>
  <c r="D125" i="16"/>
  <c r="D96" i="16"/>
  <c r="D98" i="16" s="1"/>
  <c r="D125" i="14"/>
  <c r="D96" i="14"/>
  <c r="D98" i="14" s="1"/>
  <c r="D48" i="14"/>
  <c r="D62" i="14" s="1"/>
  <c r="D64" i="14" s="1"/>
  <c r="D48" i="37" l="1"/>
  <c r="D62" i="37" s="1"/>
  <c r="D64" i="37" s="1"/>
  <c r="D112" i="36"/>
  <c r="D127" i="36"/>
  <c r="D123" i="34"/>
  <c r="D127" i="34" s="1"/>
  <c r="D111" i="34"/>
  <c r="D112" i="34" s="1"/>
  <c r="D48" i="33"/>
  <c r="D62" i="33" s="1"/>
  <c r="D64" i="33"/>
  <c r="D123" i="32"/>
  <c r="D127" i="32" s="1"/>
  <c r="D111" i="32"/>
  <c r="D112" i="32" s="1"/>
  <c r="D64" i="31"/>
  <c r="D48" i="30"/>
  <c r="D62" i="30" s="1"/>
  <c r="D64" i="30" s="1"/>
  <c r="D111" i="29"/>
  <c r="D112" i="29" s="1"/>
  <c r="D123" i="29"/>
  <c r="D127" i="29" s="1"/>
  <c r="D64" i="28"/>
  <c r="D123" i="27"/>
  <c r="D127" i="27" s="1"/>
  <c r="D111" i="27"/>
  <c r="D112" i="27" s="1"/>
  <c r="D127" i="26"/>
  <c r="D129" i="26" s="1"/>
  <c r="E22" i="2" s="1"/>
  <c r="I22" i="2" s="1"/>
  <c r="D48" i="25"/>
  <c r="D62" i="25" s="1"/>
  <c r="D64" i="25"/>
  <c r="D48" i="24"/>
  <c r="D62" i="24" s="1"/>
  <c r="D64" i="24"/>
  <c r="D48" i="23"/>
  <c r="D62" i="23" s="1"/>
  <c r="D64" i="23"/>
  <c r="D48" i="22"/>
  <c r="D62" i="22" s="1"/>
  <c r="D64" i="22" s="1"/>
  <c r="D48" i="21"/>
  <c r="D62" i="21" s="1"/>
  <c r="D64" i="21"/>
  <c r="D48" i="20"/>
  <c r="D62" i="20" s="1"/>
  <c r="D64" i="20"/>
  <c r="D112" i="19"/>
  <c r="D127" i="19"/>
  <c r="D123" i="18"/>
  <c r="D127" i="18" s="1"/>
  <c r="D111" i="18"/>
  <c r="D112" i="18" s="1"/>
  <c r="D111" i="17"/>
  <c r="D127" i="17"/>
  <c r="D48" i="16"/>
  <c r="D62" i="16" s="1"/>
  <c r="D64" i="16"/>
  <c r="D123" i="14"/>
  <c r="D127" i="14" s="1"/>
  <c r="D111" i="14"/>
  <c r="D123" i="37" l="1"/>
  <c r="D127" i="37" s="1"/>
  <c r="D111" i="37"/>
  <c r="D112" i="37" s="1"/>
  <c r="D129" i="36"/>
  <c r="E25" i="2" s="1"/>
  <c r="I25" i="2" s="1"/>
  <c r="D129" i="34"/>
  <c r="D129" i="19"/>
  <c r="E11" i="2" s="1"/>
  <c r="I11" i="2" s="1"/>
  <c r="D123" i="33"/>
  <c r="D127" i="33" s="1"/>
  <c r="D111" i="33"/>
  <c r="D112" i="33" s="1"/>
  <c r="D129" i="32"/>
  <c r="E27" i="2" s="1"/>
  <c r="I27" i="2" s="1"/>
  <c r="D123" i="31"/>
  <c r="D127" i="31" s="1"/>
  <c r="D111" i="31"/>
  <c r="D112" i="31" s="1"/>
  <c r="D123" i="30"/>
  <c r="D127" i="30" s="1"/>
  <c r="D111" i="30"/>
  <c r="D112" i="30" s="1"/>
  <c r="D129" i="29"/>
  <c r="E20" i="2" s="1"/>
  <c r="I20" i="2" s="1"/>
  <c r="D123" i="28"/>
  <c r="D127" i="28" s="1"/>
  <c r="D111" i="28"/>
  <c r="D112" i="28" s="1"/>
  <c r="D129" i="27"/>
  <c r="E18" i="2" s="1"/>
  <c r="I18" i="2" s="1"/>
  <c r="D115" i="26"/>
  <c r="D117" i="26"/>
  <c r="D116" i="26"/>
  <c r="D123" i="25"/>
  <c r="D127" i="25" s="1"/>
  <c r="D111" i="25"/>
  <c r="D112" i="25" s="1"/>
  <c r="D123" i="24"/>
  <c r="D127" i="24" s="1"/>
  <c r="D111" i="24"/>
  <c r="D112" i="24" s="1"/>
  <c r="D123" i="23"/>
  <c r="D127" i="23" s="1"/>
  <c r="D111" i="23"/>
  <c r="D112" i="23" s="1"/>
  <c r="D123" i="22"/>
  <c r="D127" i="22" s="1"/>
  <c r="D111" i="22"/>
  <c r="D112" i="22" s="1"/>
  <c r="D123" i="21"/>
  <c r="D127" i="21" s="1"/>
  <c r="D111" i="21"/>
  <c r="D123" i="20"/>
  <c r="D127" i="20" s="1"/>
  <c r="D111" i="20"/>
  <c r="D112" i="20" s="1"/>
  <c r="D129" i="18"/>
  <c r="E10" i="2" s="1"/>
  <c r="I10" i="2" s="1"/>
  <c r="D112" i="17"/>
  <c r="D129" i="17" s="1"/>
  <c r="E9" i="2" s="1"/>
  <c r="I9" i="2" s="1"/>
  <c r="D123" i="16"/>
  <c r="D127" i="16" s="1"/>
  <c r="D111" i="16"/>
  <c r="D112" i="16" s="1"/>
  <c r="D112" i="14"/>
  <c r="D129" i="14" s="1"/>
  <c r="E7" i="2" s="1"/>
  <c r="I7" i="2" s="1"/>
  <c r="D117" i="34" l="1"/>
  <c r="E24" i="2"/>
  <c r="I24" i="2" s="1"/>
  <c r="D117" i="19"/>
  <c r="D116" i="19"/>
  <c r="D129" i="37"/>
  <c r="E23" i="2" s="1"/>
  <c r="I23" i="2" s="1"/>
  <c r="D115" i="36"/>
  <c r="D116" i="36"/>
  <c r="D117" i="36"/>
  <c r="D115" i="34"/>
  <c r="D116" i="34"/>
  <c r="D115" i="19"/>
  <c r="D129" i="33"/>
  <c r="E28" i="2" s="1"/>
  <c r="I28" i="2" s="1"/>
  <c r="D115" i="32"/>
  <c r="D116" i="32"/>
  <c r="D117" i="32"/>
  <c r="D129" i="31"/>
  <c r="E26" i="2" s="1"/>
  <c r="I26" i="2" s="1"/>
  <c r="D129" i="30"/>
  <c r="E21" i="2" s="1"/>
  <c r="I21" i="2" s="1"/>
  <c r="D115" i="29"/>
  <c r="D116" i="29"/>
  <c r="D117" i="29"/>
  <c r="D129" i="28"/>
  <c r="E19" i="2" s="1"/>
  <c r="I19" i="2" s="1"/>
  <c r="D115" i="27"/>
  <c r="D117" i="27"/>
  <c r="D116" i="27"/>
  <c r="D118" i="26"/>
  <c r="D128" i="26" s="1"/>
  <c r="D129" i="25"/>
  <c r="E17" i="2" s="1"/>
  <c r="I17" i="2" s="1"/>
  <c r="D129" i="24"/>
  <c r="E16" i="2" s="1"/>
  <c r="I16" i="2" s="1"/>
  <c r="D129" i="23"/>
  <c r="E15" i="2" s="1"/>
  <c r="I15" i="2" s="1"/>
  <c r="D129" i="22"/>
  <c r="E14" i="2" s="1"/>
  <c r="I14" i="2" s="1"/>
  <c r="D112" i="21"/>
  <c r="D129" i="21" s="1"/>
  <c r="E13" i="2" s="1"/>
  <c r="I13" i="2" s="1"/>
  <c r="D129" i="20"/>
  <c r="E12" i="2" s="1"/>
  <c r="I12" i="2" s="1"/>
  <c r="D118" i="19"/>
  <c r="D128" i="19" s="1"/>
  <c r="D115" i="18"/>
  <c r="D117" i="18"/>
  <c r="D116" i="18"/>
  <c r="D115" i="17"/>
  <c r="D117" i="17"/>
  <c r="D116" i="17"/>
  <c r="D129" i="16"/>
  <c r="E8" i="2" s="1"/>
  <c r="I8" i="2" s="1"/>
  <c r="D115" i="14"/>
  <c r="D117" i="14"/>
  <c r="D116" i="14"/>
  <c r="D115" i="37" l="1"/>
  <c r="D117" i="37"/>
  <c r="D116" i="37"/>
  <c r="D118" i="36"/>
  <c r="D128" i="36" s="1"/>
  <c r="D118" i="34"/>
  <c r="D128" i="34" s="1"/>
  <c r="D115" i="33"/>
  <c r="D117" i="33"/>
  <c r="D116" i="33"/>
  <c r="D118" i="32"/>
  <c r="D128" i="32" s="1"/>
  <c r="D115" i="31"/>
  <c r="D117" i="31"/>
  <c r="D116" i="31"/>
  <c r="D115" i="30"/>
  <c r="D117" i="30"/>
  <c r="D116" i="30"/>
  <c r="D118" i="29"/>
  <c r="D128" i="29" s="1"/>
  <c r="D115" i="28"/>
  <c r="D117" i="28"/>
  <c r="D116" i="28"/>
  <c r="D118" i="27"/>
  <c r="D128" i="27" s="1"/>
  <c r="D115" i="25"/>
  <c r="D117" i="25"/>
  <c r="D116" i="25"/>
  <c r="D115" i="24"/>
  <c r="D117" i="24"/>
  <c r="D116" i="24"/>
  <c r="D115" i="23"/>
  <c r="D116" i="23"/>
  <c r="D117" i="23"/>
  <c r="D115" i="22"/>
  <c r="D117" i="22"/>
  <c r="D116" i="22"/>
  <c r="D115" i="21"/>
  <c r="D117" i="21"/>
  <c r="D116" i="21"/>
  <c r="D115" i="20"/>
  <c r="D117" i="20"/>
  <c r="D116" i="20"/>
  <c r="D118" i="18"/>
  <c r="D128" i="18" s="1"/>
  <c r="D118" i="17"/>
  <c r="D128" i="17" s="1"/>
  <c r="D115" i="16"/>
  <c r="D117" i="16"/>
  <c r="D116" i="16"/>
  <c r="D118" i="14"/>
  <c r="D128" i="14" s="1"/>
  <c r="F13" i="11"/>
  <c r="F12" i="11"/>
  <c r="E53" i="13"/>
  <c r="C113" i="13"/>
  <c r="C118" i="13" s="1"/>
  <c r="D106" i="13"/>
  <c r="D126" i="13" s="1"/>
  <c r="D92" i="13"/>
  <c r="D97" i="13" s="1"/>
  <c r="C86" i="13"/>
  <c r="C74" i="13"/>
  <c r="E54" i="13"/>
  <c r="D53" i="13"/>
  <c r="C48" i="13"/>
  <c r="C36" i="13"/>
  <c r="D23" i="13"/>
  <c r="D28" i="13" s="1"/>
  <c r="E53" i="10"/>
  <c r="D118" i="37" l="1"/>
  <c r="D128" i="37" s="1"/>
  <c r="D118" i="33"/>
  <c r="D128" i="33" s="1"/>
  <c r="D118" i="31"/>
  <c r="D128" i="31" s="1"/>
  <c r="D118" i="30"/>
  <c r="D128" i="30" s="1"/>
  <c r="D118" i="28"/>
  <c r="D128" i="28" s="1"/>
  <c r="D118" i="25"/>
  <c r="D128" i="25" s="1"/>
  <c r="D118" i="24"/>
  <c r="D128" i="24" s="1"/>
  <c r="D118" i="23"/>
  <c r="D128" i="23" s="1"/>
  <c r="D118" i="22"/>
  <c r="D128" i="22" s="1"/>
  <c r="D118" i="21"/>
  <c r="D128" i="21" s="1"/>
  <c r="D118" i="20"/>
  <c r="D128" i="20" s="1"/>
  <c r="D118" i="16"/>
  <c r="D128" i="16" s="1"/>
  <c r="D57" i="13"/>
  <c r="D63" i="13" s="1"/>
  <c r="D47" i="13"/>
  <c r="D83" i="13"/>
  <c r="D71" i="13"/>
  <c r="D82" i="13"/>
  <c r="D70" i="13"/>
  <c r="D41" i="13"/>
  <c r="D35" i="13"/>
  <c r="D42" i="13"/>
  <c r="D122" i="13"/>
  <c r="D85" i="13"/>
  <c r="D81" i="13"/>
  <c r="D73" i="13"/>
  <c r="D69" i="13"/>
  <c r="D40" i="13"/>
  <c r="D34" i="13"/>
  <c r="D36" i="13" s="1"/>
  <c r="D61" i="13" s="1"/>
  <c r="D84" i="13"/>
  <c r="D80" i="13"/>
  <c r="D72" i="13"/>
  <c r="D68" i="13"/>
  <c r="D43" i="13"/>
  <c r="F22" i="11"/>
  <c r="F23" i="11"/>
  <c r="F24" i="11"/>
  <c r="F10" i="11"/>
  <c r="F9" i="11"/>
  <c r="F7" i="11"/>
  <c r="F6" i="11"/>
  <c r="F5" i="11"/>
  <c r="F4" i="11"/>
  <c r="F3" i="11"/>
  <c r="D74" i="13" l="1"/>
  <c r="D124" i="13" s="1"/>
  <c r="D45" i="13"/>
  <c r="D46" i="13"/>
  <c r="D86" i="13"/>
  <c r="D44" i="13"/>
  <c r="F11" i="11"/>
  <c r="F14" i="11" s="1"/>
  <c r="F15" i="11" s="1"/>
  <c r="D48" i="13" l="1"/>
  <c r="D62" i="13" s="1"/>
  <c r="D64" i="13" s="1"/>
  <c r="D123" i="13" s="1"/>
  <c r="D125" i="13"/>
  <c r="D96" i="13"/>
  <c r="D98" i="13" s="1"/>
  <c r="D127" i="13" l="1"/>
  <c r="D111" i="13"/>
  <c r="D112" i="13" s="1"/>
  <c r="C113" i="12"/>
  <c r="C118" i="12" s="1"/>
  <c r="D106" i="12"/>
  <c r="D126" i="12" s="1"/>
  <c r="D92" i="12"/>
  <c r="D97" i="12" s="1"/>
  <c r="C86" i="12"/>
  <c r="C74" i="12"/>
  <c r="E54" i="12"/>
  <c r="E53" i="12"/>
  <c r="D53" i="12"/>
  <c r="C48" i="12"/>
  <c r="C36" i="12"/>
  <c r="D23" i="12"/>
  <c r="D28" i="12" s="1"/>
  <c r="F26" i="11"/>
  <c r="F25" i="11"/>
  <c r="F21" i="11"/>
  <c r="F20" i="11"/>
  <c r="F19" i="11"/>
  <c r="D129" i="13" l="1"/>
  <c r="E6" i="2" s="1"/>
  <c r="I6" i="2" s="1"/>
  <c r="D57" i="12"/>
  <c r="D63" i="12" s="1"/>
  <c r="F27" i="11"/>
  <c r="F28" i="11" s="1"/>
  <c r="D122" i="12"/>
  <c r="D85" i="12"/>
  <c r="D81" i="12"/>
  <c r="D73" i="12"/>
  <c r="D69" i="12"/>
  <c r="D34" i="12"/>
  <c r="D84" i="12"/>
  <c r="D80" i="12"/>
  <c r="D72" i="12"/>
  <c r="D68" i="12"/>
  <c r="D83" i="12"/>
  <c r="D71" i="12"/>
  <c r="D82" i="12"/>
  <c r="D70" i="12"/>
  <c r="D35" i="12"/>
  <c r="D117" i="13" l="1"/>
  <c r="D116" i="13"/>
  <c r="D115" i="13"/>
  <c r="D86" i="12"/>
  <c r="D74" i="12"/>
  <c r="D124" i="12" s="1"/>
  <c r="D36" i="12"/>
  <c r="C113" i="10"/>
  <c r="C118" i="10" s="1"/>
  <c r="D106" i="10"/>
  <c r="D126" i="10" s="1"/>
  <c r="D92" i="10"/>
  <c r="D97" i="10" s="1"/>
  <c r="C86" i="10"/>
  <c r="C74" i="10"/>
  <c r="E54" i="10"/>
  <c r="D53" i="10" s="1"/>
  <c r="C48" i="10"/>
  <c r="C36" i="10"/>
  <c r="D23" i="10"/>
  <c r="D28" i="10" s="1"/>
  <c r="D118" i="13" l="1"/>
  <c r="D128" i="13" s="1"/>
  <c r="D61" i="12"/>
  <c r="D45" i="12"/>
  <c r="D46" i="12"/>
  <c r="D47" i="12"/>
  <c r="D41" i="12"/>
  <c r="D44" i="12"/>
  <c r="D42" i="12"/>
  <c r="D43" i="12"/>
  <c r="D40" i="12"/>
  <c r="D96" i="12"/>
  <c r="D98" i="12" s="1"/>
  <c r="D125" i="12"/>
  <c r="D84" i="10"/>
  <c r="D80" i="10"/>
  <c r="D72" i="10"/>
  <c r="D68" i="10"/>
  <c r="D83" i="10"/>
  <c r="D71" i="10"/>
  <c r="D82" i="10"/>
  <c r="D35" i="10"/>
  <c r="D122" i="10"/>
  <c r="D85" i="10"/>
  <c r="D81" i="10"/>
  <c r="D73" i="10"/>
  <c r="D69" i="10"/>
  <c r="D34" i="10"/>
  <c r="D70" i="10"/>
  <c r="D57" i="10"/>
  <c r="D63" i="10" s="1"/>
  <c r="D48" i="12" l="1"/>
  <c r="D62" i="12" s="1"/>
  <c r="D64" i="12" s="1"/>
  <c r="D86" i="10"/>
  <c r="D74" i="10"/>
  <c r="D124" i="10" s="1"/>
  <c r="D36" i="10"/>
  <c r="D123" i="12" l="1"/>
  <c r="D127" i="12" s="1"/>
  <c r="D111" i="12"/>
  <c r="D112" i="12" s="1"/>
  <c r="D61" i="10"/>
  <c r="D41" i="10"/>
  <c r="D42" i="10"/>
  <c r="D47" i="10"/>
  <c r="D45" i="10"/>
  <c r="D44" i="10"/>
  <c r="D43" i="10"/>
  <c r="D46" i="10"/>
  <c r="D40" i="10"/>
  <c r="D125" i="10"/>
  <c r="D96" i="10"/>
  <c r="D98" i="10" s="1"/>
  <c r="D129" i="12" l="1"/>
  <c r="E5" i="2" s="1"/>
  <c r="I5" i="2" s="1"/>
  <c r="D48" i="10"/>
  <c r="D62" i="10" s="1"/>
  <c r="D64" i="10" s="1"/>
  <c r="D116" i="12" l="1"/>
  <c r="D115" i="12"/>
  <c r="D117" i="12"/>
  <c r="D123" i="10"/>
  <c r="D127" i="10" s="1"/>
  <c r="D111" i="10"/>
  <c r="D112" i="10" s="1"/>
  <c r="D118" i="12" l="1"/>
  <c r="D128" i="12" s="1"/>
  <c r="D129" i="10"/>
  <c r="E4" i="2" l="1"/>
  <c r="D115" i="10"/>
  <c r="D117" i="10"/>
  <c r="D116" i="10"/>
  <c r="D118" i="10" l="1"/>
  <c r="D128" i="10" s="1"/>
  <c r="I4" i="2" l="1"/>
  <c r="I29" i="2" s="1"/>
  <c r="H29" i="2"/>
</calcChain>
</file>

<file path=xl/sharedStrings.xml><?xml version="1.0" encoding="utf-8"?>
<sst xmlns="http://schemas.openxmlformats.org/spreadsheetml/2006/main" count="4959" uniqueCount="193">
  <si>
    <t>PLANILHA DE CUSTOS E FORMAÇÃO DE PREÇOS</t>
  </si>
  <si>
    <t>Discriminação dos Serviços</t>
  </si>
  <si>
    <t>A</t>
  </si>
  <si>
    <t>Data de apresentação da proposta</t>
  </si>
  <si>
    <t>B</t>
  </si>
  <si>
    <t>Município</t>
  </si>
  <si>
    <t>C</t>
  </si>
  <si>
    <t>Ano do Acordo, Convenção ou Dissídio Coletivo</t>
  </si>
  <si>
    <t>RJ000186/2024</t>
  </si>
  <si>
    <t>D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</si>
  <si>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</si>
  <si>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</si>
  <si>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</si>
  <si>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</si>
  <si>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</si>
  <si>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</si>
  <si>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</si>
  <si>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</si>
  <si>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</si>
  <si>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</si>
  <si>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</si>
  <si>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Módulo 1 - Composição da Remuneração</t>
  </si>
  <si>
    <t>Composição da Remuneração</t>
  </si>
  <si>
    <t>Valor (R$)</t>
  </si>
  <si>
    <t>Salário-Base</t>
  </si>
  <si>
    <t>Adicional de Periculosidade</t>
  </si>
  <si>
    <t>Adicional de Insalubridade</t>
  </si>
  <si>
    <t>Adicional Noturno</t>
  </si>
  <si>
    <t>E</t>
  </si>
  <si>
    <t>Adicional de Hora Noturna Reduzida</t>
  </si>
  <si>
    <t>F</t>
  </si>
  <si>
    <t>Módulo 2 - Encargos e Benefícios Anuais, Mensais e Diários</t>
  </si>
  <si>
    <t>Submódulo 2.1 - 13º (décimo terceiro) Salário e Adicional de Férias</t>
  </si>
  <si>
    <t>2.1</t>
  </si>
  <si>
    <t>13º (décimo terceiro) Salário e Adicional de Férias</t>
  </si>
  <si>
    <t>13º (décimo terceiro) Salário</t>
  </si>
  <si>
    <t>Adicional de Férias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</si>
  <si>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</si>
  <si>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</si>
  <si>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</si>
  <si>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</si>
  <si>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</si>
  <si>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</si>
  <si>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</si>
  <si>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</si>
  <si>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</si>
  <si>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</si>
  <si>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</si>
  <si>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</si>
  <si>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</si>
  <si>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>Submódulo 2.3 - Benefícios Mensais e Diários.</t>
  </si>
  <si>
    <t>2.3</t>
  </si>
  <si>
    <t>Benefícios Mensais e Diários</t>
  </si>
  <si>
    <t>Quadro-Resumo do Módulo 2 - Encargos e Benefícios anuais, mensais e diários</t>
  </si>
  <si>
    <t>Encargos e Benefícios Anuais, Mensais e Diários</t>
  </si>
  <si>
    <t>13º (décimo terceiro) Salário, Férias e Adicional de Férias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</si>
  <si>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</si>
  <si>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</si>
  <si>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</si>
  <si>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</si>
  <si>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</si>
  <si>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</si>
  <si>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Aviso Prévio Trabalhado</t>
  </si>
  <si>
    <t>Multa do FGTS e Contribuição Social sobre o Aviso Prévio Trabalhado.</t>
  </si>
  <si>
    <t>Módulo 4 - Custo de Reposição do Profissional Ausente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</si>
  <si>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</si>
  <si>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</si>
  <si>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</si>
  <si>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</si>
  <si>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</si>
  <si>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</si>
  <si>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Outros (especificar)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</si>
  <si>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</si>
  <si>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</si>
  <si>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</si>
  <si>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</si>
  <si>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</si>
  <si>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</si>
  <si>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</si>
  <si>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</si>
  <si>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</si>
  <si>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</si>
  <si>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</si>
  <si>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</si>
  <si>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</si>
  <si>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</si>
  <si>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</si>
  <si>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</t>
  </si>
  <si>
    <t>SIMPLES NACIONAL</t>
  </si>
  <si>
    <t>C.2. Tributos Estaduais (especificar)</t>
  </si>
  <si>
    <t>C.3. Tributos Municipais ISSQN</t>
  </si>
  <si>
    <t>Mão de obra vinculada à execução contratual (valor por empregado)</t>
  </si>
  <si>
    <t>Subtotal (A + B +C+ D+E)</t>
  </si>
  <si>
    <t>Módulo 6 – Custos Indiretos, Tributos e Lucro</t>
  </si>
  <si>
    <t xml:space="preserve">Valor Mensal por Empregado </t>
  </si>
  <si>
    <t>MÓDULO 1 - COMPOSIÇÃO DA REMUNERAÇÃO</t>
  </si>
  <si>
    <t>TOTAL DO MÓDULO 1</t>
  </si>
  <si>
    <t>TOTAL SUBMÓDULO 2.1</t>
  </si>
  <si>
    <t>Submódulo 2.2 - GPS, FGTS e Outras Contribuições</t>
  </si>
  <si>
    <t>TOTAL SUBMÓDULO 2.2</t>
  </si>
  <si>
    <t>TOTAL SUBMÓDULO 2.3</t>
  </si>
  <si>
    <t>TOTAL DO MÓDULO 2</t>
  </si>
  <si>
    <t>TOTAL DO MÓDULO 3</t>
  </si>
  <si>
    <t>Submódulo 4.1 - Substituto nas Ausências Legais</t>
  </si>
  <si>
    <t>TOTAL SUBMÓDULO 4.1</t>
  </si>
  <si>
    <t>Submódulo 4.2 - Substituto na Intrajornada</t>
  </si>
  <si>
    <t>TOTAL SUBMÓDULO 4.2</t>
  </si>
  <si>
    <t>TOTAL DO MÓDULO 4</t>
  </si>
  <si>
    <t>TOTAL DO MÓDULO 5</t>
  </si>
  <si>
    <t>TOTAL DO MÓDULO 6</t>
  </si>
  <si>
    <t>QUADRO-RESUMO DO CUSTO POR EMPREGADO</t>
  </si>
  <si>
    <t>ITEM</t>
  </si>
  <si>
    <t>VALOR TOTAL</t>
  </si>
  <si>
    <t>GRUPO ÚNICO</t>
  </si>
  <si>
    <t xml:space="preserve">TIPO DE SERVIÇO </t>
  </si>
  <si>
    <t>CBO</t>
  </si>
  <si>
    <t>Valor Proposto por Empregado</t>
  </si>
  <si>
    <t>Valor Mensal do Serviço</t>
  </si>
  <si>
    <t xml:space="preserve">Transporte </t>
  </si>
  <si>
    <t xml:space="preserve">Auxílio-Refeição/Alimentação  </t>
  </si>
  <si>
    <t xml:space="preserve">Auxílio Familiar </t>
  </si>
  <si>
    <t xml:space="preserve">Triênio </t>
  </si>
  <si>
    <t xml:space="preserve">Outros (especificar) Seguro de Vida e Funeral </t>
  </si>
  <si>
    <t>QUADRO RESUMO DO VALOR MENSAL E TOTAL ESTIMADO DOS SERVIÇOS</t>
  </si>
  <si>
    <t>Vigilante Desarmado</t>
  </si>
  <si>
    <t xml:space="preserve">Vigilante Desarmado </t>
  </si>
  <si>
    <t>Rio de Janeiro</t>
  </si>
  <si>
    <t>5173-30</t>
  </si>
  <si>
    <t>ESPECIFICAÇÃO EQUIPAMENTO</t>
  </si>
  <si>
    <t>UNIDADE</t>
  </si>
  <si>
    <t>VALOR UNITÁRIO</t>
  </si>
  <si>
    <t>Unidade</t>
  </si>
  <si>
    <t>UNIFORMES</t>
  </si>
  <si>
    <t>UNID DE MEDIDA</t>
  </si>
  <si>
    <t>Qtde</t>
  </si>
  <si>
    <t>Valor Anual do Serviço</t>
  </si>
  <si>
    <t>COLABORADORES</t>
  </si>
  <si>
    <t>Conjunto completo do tipo calça e blazer com emblema da empresa no lado esquerdo superior do blazer, confeccionado em tecido Oxford, na cor preta</t>
  </si>
  <si>
    <t>Jaqueta em tecido nylon impermeável, na cor preta com emblema da empresa</t>
  </si>
  <si>
    <t>Camisa manga comprida, confeccionada no tecido Poliéster, na cor branca</t>
  </si>
  <si>
    <t>Cinto com fivela, em couro, na cor preta</t>
  </si>
  <si>
    <t>Meia social, em algodão/ poliamida, na cor preta</t>
  </si>
  <si>
    <t>Gravata, na cor vermelha</t>
  </si>
  <si>
    <t>Crachá com identificação, em PVC</t>
  </si>
  <si>
    <t>Sapato em couro, na cor preta</t>
  </si>
  <si>
    <t>Capa de chuva</t>
  </si>
  <si>
    <t>Distintivo tipo broche</t>
  </si>
  <si>
    <t>Livro de Ocorrência</t>
  </si>
  <si>
    <t>Lanterna</t>
  </si>
  <si>
    <t>Pilhas para lanterna</t>
  </si>
  <si>
    <t>Radiotransmissores</t>
  </si>
  <si>
    <t>Prancheta</t>
  </si>
  <si>
    <t>Caneta</t>
  </si>
  <si>
    <t>Lápis</t>
  </si>
  <si>
    <t>Borracha</t>
  </si>
  <si>
    <t>Régua</t>
  </si>
  <si>
    <t>VALOR POR VIGILANTE</t>
  </si>
  <si>
    <t xml:space="preserve">EQUIPAMENTOS </t>
  </si>
  <si>
    <t>Colaboradores</t>
  </si>
  <si>
    <t>VIGILANCIA DESARMADA 44H DIURNA (ARARUAMA)</t>
  </si>
  <si>
    <t>VIGILANCIA DESARMADA DIURNA 12X36H (RESENDE)</t>
  </si>
  <si>
    <t>VIGILANCIA DESARMADA NOTURNO 12X36H (RESENDE)</t>
  </si>
  <si>
    <t>VIGILANCIA DESARMADA DIURNA 12X36H (PETROPOLIS)</t>
  </si>
  <si>
    <t>VIGILANCIA DESARMADA NOTURNO 12X36H (PETROPOLIS)</t>
  </si>
  <si>
    <t>VIGILANCIA DESARMADA DIURNA 12X36H (TRES RIOS)</t>
  </si>
  <si>
    <t>VIGILANCIA DESARMADA NOTURNO 12X36H (TRES RIOS)</t>
  </si>
  <si>
    <t>VIGILANCIA DESARMADA DIURNA 12X36H (MACAE)</t>
  </si>
  <si>
    <t>VIGILANCIA DESARMADA NOTURNO 12X36H (MACAE)</t>
  </si>
  <si>
    <t>VIGILANCIA DESARMADA DIURNA 12X36H (ANGRA)</t>
  </si>
  <si>
    <t>VIGILANCIA DESARMADA NOTURNO 12X36H (ANGRA)</t>
  </si>
  <si>
    <t>VIGILANCIA DESARMADA DIURNA 12X36H (B PIRAI)</t>
  </si>
  <si>
    <t>VIGILANCIA DESARMADA NOTURNO 12X36H (B PIRAI)</t>
  </si>
  <si>
    <t>VIGILANCIA DESARMADA DIURNA 12X36H (TERESOPOLIS)</t>
  </si>
  <si>
    <t>VIGILANCIA DESARMADA NOTURNO 12X36H (TERESOPOLIS)</t>
  </si>
  <si>
    <t>VIGILANCIA DESARMADA 44H DIURNA (PARATY)</t>
  </si>
  <si>
    <t>VIGILANCIA DESARMADA DIURNA 12X36H (CAMPOS)</t>
  </si>
  <si>
    <t>VIGILANCIA DESARMADA NOTURNO 12X36H (CAMPOS)</t>
  </si>
  <si>
    <t>VIGILANCIA DESARMADA 44H DIURNA (CAMPOS</t>
  </si>
  <si>
    <t>Aux. Doença</t>
  </si>
  <si>
    <t>QUANTIDADE ANUAL</t>
  </si>
  <si>
    <t>**</t>
  </si>
  <si>
    <t>Equipamento</t>
  </si>
  <si>
    <t>Quant Anual</t>
  </si>
  <si>
    <t>Valor Unit</t>
  </si>
  <si>
    <t>Valor Por Vigilante Mensal</t>
  </si>
  <si>
    <t>RADIO TRANSMISSOR VIGILANTE 12X36H</t>
  </si>
  <si>
    <t>RADIO TRANSMISSOR VIGILANTE 44H</t>
  </si>
  <si>
    <t>VIGILANCIA DESARMADA 44H DIURNA (SEDE E MENEZES)</t>
  </si>
  <si>
    <t>VIGILANCIA DESARMADA DIURNA 12X36H (SEDE E MENEZES)</t>
  </si>
  <si>
    <t>VIGILANCIA DESARMADA NOTURNO 12X36H (SEDE E MENEZES)</t>
  </si>
  <si>
    <t>VIGILANCIA DESARMADA DIURNA 12X36H (DEMAIS LOCALIDADES)</t>
  </si>
  <si>
    <t>VIGILANCIA DESARMADA NOTURNA 12X36H (DEMAIS LOCALIDADES)</t>
  </si>
  <si>
    <t>VIGILANCIA DESARMADA 44H DIURNA (DEMAIS LOCALIDADES)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</si>
</sst>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0000%"/>
    <numFmt numFmtId="166" formatCode="_(* #,##0.00_);_(* \(#,##0.00\);_(* \-??_);_(@_)"/>
    <numFmt numFmtId="167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indexed="64"/>
      <name val="Calibri"/>
      <family val="2"/>
      <scheme val="minor"/>
    </font>
    <font>
      <b/>
      <sz val="12"/>
      <name val="Times New Roman"/>
      <family val="1"/>
    </font>
    <font>
      <sz val="12"/>
      <color indexed="64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4" fillId="0" borderId="0"/>
    <xf numFmtId="166" fontId="14" fillId="0" borderId="0" applyFill="0" applyBorder="0" applyAlignment="0" applyProtection="0"/>
  </cellStyleXfs>
  <cellXfs count="83">
    <xf numFmtId="0" fontId="0" fillId="0" borderId="0" xfId="0"/>
    <xf numFmtId="0" fontId="6" fillId="0" borderId="9" xfId="3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3" fillId="0" borderId="0" xfId="0" applyFont="1"/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43" fontId="3" fillId="0" borderId="15" xfId="1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9" fontId="3" fillId="0" borderId="15" xfId="1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0" fontId="3" fillId="0" borderId="15" xfId="0" applyNumberFormat="1" applyFont="1" applyBorder="1" applyAlignment="1">
      <alignment horizontal="center" vertical="center" wrapText="1"/>
    </xf>
    <xf numFmtId="43" fontId="3" fillId="0" borderId="15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3" fontId="3" fillId="0" borderId="18" xfId="1" applyFont="1" applyBorder="1" applyAlignment="1">
      <alignment horizontal="center" vertical="center" wrapText="1"/>
    </xf>
    <xf numFmtId="10" fontId="3" fillId="4" borderId="15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justify" vertical="center" wrapText="1"/>
    </xf>
    <xf numFmtId="43" fontId="3" fillId="0" borderId="15" xfId="0" applyNumberFormat="1" applyFont="1" applyBorder="1" applyAlignment="1">
      <alignment horizontal="left" vertical="top" wrapText="1"/>
    </xf>
    <xf numFmtId="10" fontId="10" fillId="0" borderId="15" xfId="0" applyNumberFormat="1" applyFont="1" applyBorder="1" applyAlignment="1">
      <alignment horizontal="center" vertical="center" wrapText="1"/>
    </xf>
    <xf numFmtId="164" fontId="3" fillId="0" borderId="19" xfId="2" applyNumberFormat="1" applyFont="1" applyBorder="1" applyAlignment="1">
      <alignment horizontal="right"/>
    </xf>
    <xf numFmtId="0" fontId="7" fillId="0" borderId="13" xfId="0" applyFont="1" applyBorder="1" applyAlignment="1">
      <alignment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3" fontId="3" fillId="0" borderId="15" xfId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3" fontId="11" fillId="0" borderId="0" xfId="0" applyNumberFormat="1" applyFont="1" applyAlignment="1">
      <alignment horizontal="left" wrapText="1"/>
    </xf>
    <xf numFmtId="0" fontId="2" fillId="6" borderId="9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5" fillId="5" borderId="9" xfId="4" applyFont="1" applyFill="1" applyBorder="1" applyAlignment="1">
      <alignment vertical="center" wrapText="1"/>
    </xf>
    <xf numFmtId="0" fontId="1" fillId="5" borderId="9" xfId="1" applyNumberFormat="1" applyFill="1" applyBorder="1" applyAlignment="1">
      <alignment horizontal="center" vertical="center"/>
    </xf>
    <xf numFmtId="164" fontId="1" fillId="5" borderId="9" xfId="1" applyNumberFormat="1" applyFill="1" applyBorder="1" applyAlignment="1">
      <alignment vertical="center"/>
    </xf>
    <xf numFmtId="164" fontId="2" fillId="5" borderId="9" xfId="1" applyNumberFormat="1" applyFont="1" applyFill="1" applyBorder="1" applyAlignment="1">
      <alignment vertical="center"/>
    </xf>
    <xf numFmtId="44" fontId="10" fillId="0" borderId="15" xfId="0" applyNumberFormat="1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0" fillId="0" borderId="9" xfId="0" applyBorder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/>
    <xf numFmtId="167" fontId="3" fillId="0" borderId="1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44" fontId="6" fillId="0" borderId="6" xfId="3" applyNumberFormat="1" applyFont="1" applyBorder="1" applyAlignment="1">
      <alignment horizontal="center" vertical="center"/>
    </xf>
    <xf numFmtId="44" fontId="6" fillId="0" borderId="8" xfId="3" applyNumberFormat="1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14" fontId="6" fillId="0" borderId="9" xfId="3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2" borderId="9" xfId="3" applyFont="1" applyFill="1" applyBorder="1" applyAlignment="1">
      <alignment horizontal="center" vertical="center"/>
    </xf>
    <xf numFmtId="0" fontId="6" fillId="0" borderId="10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/>
    </xf>
    <xf numFmtId="0" fontId="6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6">
    <cellStyle name="Moeda" xfId="2" builtinId="4"/>
    <cellStyle name="Normal" xfId="0" builtinId="0"/>
    <cellStyle name="Normal 2" xfId="3" xr:uid="{43C1DB16-7879-4FBF-8A59-38D42FD34640}"/>
    <cellStyle name="Normal 2 2 2" xfId="4" xr:uid="{233BB76B-090E-4CD8-B80F-9C2B4D4AF792}"/>
    <cellStyle name="Vírgula" xfId="1" builtinId="3"/>
    <cellStyle name="Vírgula 2" xfId="5" xr:uid="{304EC3EC-2E23-4FA6-B712-F7EAC435A5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F531E-1CF9-486F-8446-3D4EA90445EA}">
  <dimension ref="A1:I29"/>
  <sheetViews>
    <sheetView tabSelected="1" workbookViewId="0">
      <selection activeCell="E4" sqref="E4"/>
    </sheetView>
  </sheetViews>
  <sheetFormatPr defaultRowHeight="14.4" x14ac:dyDescent="0.3"/>
  <cols>
    <col min="2" max="2" width="5.88671875" bestFit="1" customWidth="1"/>
    <col min="3" max="3" width="37" customWidth="1"/>
    <col min="4" max="4" width="7.6640625" bestFit="1" customWidth="1"/>
    <col min="5" max="5" width="14.6640625" customWidth="1"/>
    <col min="6" max="6" width="15.77734375" bestFit="1" customWidth="1"/>
    <col min="7" max="7" width="8.21875" bestFit="1" customWidth="1"/>
    <col min="8" max="8" width="14.33203125" bestFit="1" customWidth="1"/>
    <col min="9" max="9" width="15.33203125" bestFit="1" customWidth="1"/>
  </cols>
  <sheetData>
    <row r="1" spans="1:9" ht="14.4" customHeight="1" x14ac:dyDescent="0.3">
      <c r="A1" s="50" t="s">
        <v>123</v>
      </c>
      <c r="B1" s="50"/>
      <c r="C1" s="50"/>
      <c r="D1" s="50"/>
      <c r="E1" s="50"/>
      <c r="F1" s="50"/>
      <c r="G1" s="50"/>
      <c r="H1" s="50"/>
      <c r="I1" s="50"/>
    </row>
    <row r="2" spans="1:9" ht="14.4" customHeight="1" x14ac:dyDescent="0.3">
      <c r="A2" s="50"/>
      <c r="B2" s="50"/>
      <c r="C2" s="50"/>
      <c r="D2" s="50"/>
      <c r="E2" s="50"/>
      <c r="F2" s="50"/>
      <c r="G2" s="50"/>
      <c r="H2" s="50"/>
      <c r="I2" s="50"/>
    </row>
    <row r="3" spans="1:9" ht="28.8" x14ac:dyDescent="0.3">
      <c r="A3" s="51" t="s">
        <v>113</v>
      </c>
      <c r="B3" s="39" t="s">
        <v>111</v>
      </c>
      <c r="C3" s="40" t="s">
        <v>114</v>
      </c>
      <c r="D3" s="40" t="s">
        <v>115</v>
      </c>
      <c r="E3" s="32" t="s">
        <v>116</v>
      </c>
      <c r="F3" s="32" t="s">
        <v>133</v>
      </c>
      <c r="G3" s="32" t="s">
        <v>134</v>
      </c>
      <c r="H3" s="32" t="s">
        <v>117</v>
      </c>
      <c r="I3" s="32" t="s">
        <v>135</v>
      </c>
    </row>
    <row r="4" spans="1:9" ht="28.8" x14ac:dyDescent="0.3">
      <c r="A4" s="52"/>
      <c r="B4" s="33">
        <v>1</v>
      </c>
      <c r="C4" s="34" t="s">
        <v>190</v>
      </c>
      <c r="D4" s="34" t="s">
        <v>127</v>
      </c>
      <c r="E4" s="36">
        <f>'SEG DESARMADO DIURNO'!D129</f>
        <v>5634.3186264728274</v>
      </c>
      <c r="F4" s="35" t="s">
        <v>136</v>
      </c>
      <c r="G4" s="35">
        <v>22</v>
      </c>
      <c r="H4" s="36">
        <v>123955.04</v>
      </c>
      <c r="I4" s="36">
        <f t="shared" ref="I4:I28" si="0">H4*24</f>
        <v>2974920.96</v>
      </c>
    </row>
    <row r="5" spans="1:9" ht="28.8" x14ac:dyDescent="0.3">
      <c r="A5" s="52"/>
      <c r="B5" s="33">
        <v>2</v>
      </c>
      <c r="C5" s="34" t="s">
        <v>191</v>
      </c>
      <c r="D5" s="34" t="s">
        <v>127</v>
      </c>
      <c r="E5" s="36">
        <f>'SEG DESARMADO NOTURNO'!D129</f>
        <v>6175.820791142336</v>
      </c>
      <c r="F5" s="35" t="s">
        <v>136</v>
      </c>
      <c r="G5" s="35">
        <v>22</v>
      </c>
      <c r="H5" s="36">
        <v>135868.04</v>
      </c>
      <c r="I5" s="36">
        <f t="shared" si="0"/>
        <v>3260832.96</v>
      </c>
    </row>
    <row r="6" spans="1:9" ht="28.8" x14ac:dyDescent="0.3">
      <c r="A6" s="52"/>
      <c r="B6" s="33">
        <v>3</v>
      </c>
      <c r="C6" s="34" t="s">
        <v>192</v>
      </c>
      <c r="D6" s="34" t="s">
        <v>127</v>
      </c>
      <c r="E6" s="36">
        <f>'SEG DESARMADO DIURNO 44H'!D129</f>
        <v>6004.8479893628109</v>
      </c>
      <c r="F6" s="35" t="s">
        <v>136</v>
      </c>
      <c r="G6" s="35">
        <v>7</v>
      </c>
      <c r="H6" s="36">
        <v>42033.95</v>
      </c>
      <c r="I6" s="36">
        <f t="shared" si="0"/>
        <v>1008814.7999999999</v>
      </c>
    </row>
    <row r="7" spans="1:9" ht="28.8" x14ac:dyDescent="0.3">
      <c r="A7" s="52"/>
      <c r="B7" s="33">
        <v>4</v>
      </c>
      <c r="C7" s="34" t="s">
        <v>159</v>
      </c>
      <c r="D7" s="34" t="s">
        <v>127</v>
      </c>
      <c r="E7" s="36">
        <f>ARARUAMA!D129</f>
        <v>5829.2837857503309</v>
      </c>
      <c r="F7" s="35" t="s">
        <v>136</v>
      </c>
      <c r="G7" s="35">
        <v>1</v>
      </c>
      <c r="H7" s="36">
        <v>5829.28</v>
      </c>
      <c r="I7" s="36">
        <f t="shared" si="0"/>
        <v>139902.72</v>
      </c>
    </row>
    <row r="8" spans="1:9" ht="28.8" x14ac:dyDescent="0.3">
      <c r="A8" s="52"/>
      <c r="B8" s="33">
        <f>B7+1</f>
        <v>5</v>
      </c>
      <c r="C8" s="34" t="s">
        <v>160</v>
      </c>
      <c r="D8" s="34" t="s">
        <v>127</v>
      </c>
      <c r="E8" s="36">
        <f>'RESENDE DIURNO 12X36H'!D129</f>
        <v>5495.9784786895752</v>
      </c>
      <c r="F8" s="35" t="s">
        <v>136</v>
      </c>
      <c r="G8" s="35">
        <v>2</v>
      </c>
      <c r="H8" s="36">
        <v>10991.96</v>
      </c>
      <c r="I8" s="36">
        <f t="shared" si="0"/>
        <v>263807.03999999998</v>
      </c>
    </row>
    <row r="9" spans="1:9" ht="28.8" x14ac:dyDescent="0.3">
      <c r="A9" s="52"/>
      <c r="B9" s="33">
        <f t="shared" ref="B9:B28" si="1">B8+1</f>
        <v>6</v>
      </c>
      <c r="C9" s="34" t="s">
        <v>161</v>
      </c>
      <c r="D9" s="34" t="s">
        <v>127</v>
      </c>
      <c r="E9" s="36">
        <f>'RESENDE NOTURNO 12X36H'!D129</f>
        <v>6037.4806433590838</v>
      </c>
      <c r="F9" s="35" t="s">
        <v>136</v>
      </c>
      <c r="G9" s="35">
        <v>2</v>
      </c>
      <c r="H9" s="36">
        <v>12074.96</v>
      </c>
      <c r="I9" s="36">
        <f t="shared" si="0"/>
        <v>289799.03999999998</v>
      </c>
    </row>
    <row r="10" spans="1:9" ht="28.8" x14ac:dyDescent="0.3">
      <c r="A10" s="52"/>
      <c r="B10" s="33">
        <f t="shared" si="1"/>
        <v>7</v>
      </c>
      <c r="C10" s="34" t="s">
        <v>162</v>
      </c>
      <c r="D10" s="34" t="s">
        <v>127</v>
      </c>
      <c r="E10" s="36">
        <f>'PETROPOLIS DIURNO 12X36H'!D129</f>
        <v>5520.9797102166694</v>
      </c>
      <c r="F10" s="35" t="s">
        <v>136</v>
      </c>
      <c r="G10" s="35">
        <v>2</v>
      </c>
      <c r="H10" s="36">
        <v>11041.96</v>
      </c>
      <c r="I10" s="36">
        <f t="shared" si="0"/>
        <v>265007.03999999998</v>
      </c>
    </row>
    <row r="11" spans="1:9" ht="28.8" x14ac:dyDescent="0.3">
      <c r="A11" s="52"/>
      <c r="B11" s="33">
        <f t="shared" si="1"/>
        <v>8</v>
      </c>
      <c r="C11" s="34" t="s">
        <v>163</v>
      </c>
      <c r="D11" s="34" t="s">
        <v>127</v>
      </c>
      <c r="E11" s="36">
        <f>'PETROPOLIS NOTURNO 12X36H'!D129</f>
        <v>6062.481874886178</v>
      </c>
      <c r="F11" s="35" t="s">
        <v>136</v>
      </c>
      <c r="G11" s="35">
        <v>2</v>
      </c>
      <c r="H11" s="36">
        <v>12124.96</v>
      </c>
      <c r="I11" s="36">
        <f t="shared" si="0"/>
        <v>290999.03999999998</v>
      </c>
    </row>
    <row r="12" spans="1:9" ht="28.8" x14ac:dyDescent="0.3">
      <c r="A12" s="52"/>
      <c r="B12" s="33">
        <f t="shared" si="1"/>
        <v>9</v>
      </c>
      <c r="C12" s="34" t="s">
        <v>164</v>
      </c>
      <c r="D12" s="34" t="s">
        <v>127</v>
      </c>
      <c r="E12" s="36">
        <f>'TRES RIOS DIURNO 12X36H'!D129</f>
        <v>5499.3119762265214</v>
      </c>
      <c r="F12" s="35" t="s">
        <v>136</v>
      </c>
      <c r="G12" s="35">
        <v>2</v>
      </c>
      <c r="H12" s="36">
        <v>10998.62</v>
      </c>
      <c r="I12" s="36">
        <f t="shared" si="0"/>
        <v>263966.88</v>
      </c>
    </row>
    <row r="13" spans="1:9" ht="28.8" x14ac:dyDescent="0.3">
      <c r="A13" s="52"/>
      <c r="B13" s="33">
        <f t="shared" si="1"/>
        <v>10</v>
      </c>
      <c r="C13" s="34" t="s">
        <v>165</v>
      </c>
      <c r="D13" s="34" t="s">
        <v>127</v>
      </c>
      <c r="E13" s="36">
        <f>'TRES RIOS NOTURNO 12X36H'!D129</f>
        <v>6040.81414089603</v>
      </c>
      <c r="F13" s="35" t="s">
        <v>136</v>
      </c>
      <c r="G13" s="35">
        <v>2</v>
      </c>
      <c r="H13" s="36">
        <v>12081.62</v>
      </c>
      <c r="I13" s="36">
        <f t="shared" si="0"/>
        <v>289958.88</v>
      </c>
    </row>
    <row r="14" spans="1:9" ht="28.8" x14ac:dyDescent="0.3">
      <c r="A14" s="52"/>
      <c r="B14" s="33">
        <f t="shared" si="1"/>
        <v>11</v>
      </c>
      <c r="C14" s="34" t="s">
        <v>166</v>
      </c>
      <c r="D14" s="34" t="s">
        <v>127</v>
      </c>
      <c r="E14" s="36">
        <f>'MACAE DIURNO 12X36H'!D129</f>
        <v>5580.9826658816946</v>
      </c>
      <c r="F14" s="35" t="s">
        <v>136</v>
      </c>
      <c r="G14" s="35">
        <v>2</v>
      </c>
      <c r="H14" s="36">
        <v>11161.96</v>
      </c>
      <c r="I14" s="36">
        <f t="shared" si="0"/>
        <v>267887.03999999998</v>
      </c>
    </row>
    <row r="15" spans="1:9" ht="28.8" x14ac:dyDescent="0.3">
      <c r="A15" s="52"/>
      <c r="B15" s="33">
        <f t="shared" si="1"/>
        <v>12</v>
      </c>
      <c r="C15" s="34" t="s">
        <v>167</v>
      </c>
      <c r="D15" s="34" t="s">
        <v>127</v>
      </c>
      <c r="E15" s="36">
        <f>'MACAE NOTURNO 12X36H'!D129</f>
        <v>6122.4848305512032</v>
      </c>
      <c r="F15" s="35" t="s">
        <v>136</v>
      </c>
      <c r="G15" s="35">
        <v>2</v>
      </c>
      <c r="H15" s="36">
        <v>12244.96</v>
      </c>
      <c r="I15" s="36">
        <f t="shared" si="0"/>
        <v>293879.03999999998</v>
      </c>
    </row>
    <row r="16" spans="1:9" ht="28.8" x14ac:dyDescent="0.3">
      <c r="A16" s="52"/>
      <c r="B16" s="33">
        <f t="shared" si="1"/>
        <v>13</v>
      </c>
      <c r="C16" s="34" t="s">
        <v>168</v>
      </c>
      <c r="D16" s="34" t="s">
        <v>127</v>
      </c>
      <c r="E16" s="36">
        <f>'ANGRA DIURNO 12X36H '!D129</f>
        <v>5529.3134540590345</v>
      </c>
      <c r="F16" s="35" t="s">
        <v>136</v>
      </c>
      <c r="G16" s="35">
        <v>2</v>
      </c>
      <c r="H16" s="36">
        <v>11058.62</v>
      </c>
      <c r="I16" s="36">
        <f t="shared" si="0"/>
        <v>265406.88</v>
      </c>
    </row>
    <row r="17" spans="1:9" ht="28.8" x14ac:dyDescent="0.3">
      <c r="A17" s="52"/>
      <c r="B17" s="33">
        <f t="shared" si="1"/>
        <v>14</v>
      </c>
      <c r="C17" s="34" t="s">
        <v>169</v>
      </c>
      <c r="D17" s="34" t="s">
        <v>127</v>
      </c>
      <c r="E17" s="36">
        <f>'ANGRA NOTURNO 12X36H '!D129</f>
        <v>6070.8156187285422</v>
      </c>
      <c r="F17" s="35" t="s">
        <v>136</v>
      </c>
      <c r="G17" s="35">
        <v>2</v>
      </c>
      <c r="H17" s="36">
        <v>12141.64</v>
      </c>
      <c r="I17" s="36">
        <f t="shared" si="0"/>
        <v>291399.36</v>
      </c>
    </row>
    <row r="18" spans="1:9" ht="28.8" x14ac:dyDescent="0.3">
      <c r="A18" s="52"/>
      <c r="B18" s="33">
        <f t="shared" si="1"/>
        <v>15</v>
      </c>
      <c r="C18" s="34" t="s">
        <v>170</v>
      </c>
      <c r="D18" s="34" t="s">
        <v>127</v>
      </c>
      <c r="E18" s="36">
        <f>'B PIRAI DIURNO 12X36H '!D129</f>
        <v>5637.6521240097727</v>
      </c>
      <c r="F18" s="35" t="s">
        <v>136</v>
      </c>
      <c r="G18" s="35">
        <v>2</v>
      </c>
      <c r="H18" s="36">
        <v>11275.3</v>
      </c>
      <c r="I18" s="36">
        <f t="shared" si="0"/>
        <v>270607.19999999995</v>
      </c>
    </row>
    <row r="19" spans="1:9" ht="28.8" x14ac:dyDescent="0.3">
      <c r="A19" s="52"/>
      <c r="B19" s="33">
        <f t="shared" si="1"/>
        <v>16</v>
      </c>
      <c r="C19" s="34" t="s">
        <v>171</v>
      </c>
      <c r="D19" s="34" t="s">
        <v>127</v>
      </c>
      <c r="E19" s="36">
        <f>'B PIRAI NOTURNO 12X36H'!D129</f>
        <v>6179.1542886792804</v>
      </c>
      <c r="F19" s="35" t="s">
        <v>136</v>
      </c>
      <c r="G19" s="35">
        <v>2</v>
      </c>
      <c r="H19" s="36">
        <v>12358.3</v>
      </c>
      <c r="I19" s="36">
        <f t="shared" si="0"/>
        <v>296599.19999999995</v>
      </c>
    </row>
    <row r="20" spans="1:9" ht="28.8" x14ac:dyDescent="0.3">
      <c r="A20" s="52"/>
      <c r="B20" s="33">
        <f t="shared" si="1"/>
        <v>17</v>
      </c>
      <c r="C20" s="34" t="s">
        <v>172</v>
      </c>
      <c r="D20" s="34" t="s">
        <v>127</v>
      </c>
      <c r="E20" s="36">
        <f>'TERESOPOLIS DIURNO 12X36H'!D129</f>
        <v>5512.6459663743044</v>
      </c>
      <c r="F20" s="35" t="s">
        <v>136</v>
      </c>
      <c r="G20" s="35">
        <v>2</v>
      </c>
      <c r="H20" s="36">
        <v>11025.3</v>
      </c>
      <c r="I20" s="36">
        <f t="shared" si="0"/>
        <v>264607.19999999995</v>
      </c>
    </row>
    <row r="21" spans="1:9" ht="28.8" x14ac:dyDescent="0.3">
      <c r="A21" s="52"/>
      <c r="B21" s="33">
        <f t="shared" si="1"/>
        <v>18</v>
      </c>
      <c r="C21" s="34" t="s">
        <v>173</v>
      </c>
      <c r="D21" s="34" t="s">
        <v>127</v>
      </c>
      <c r="E21" s="36">
        <f>'TERESOPOLIS NOTURNO 12X36H'!D129</f>
        <v>6054.148131043813</v>
      </c>
      <c r="F21" s="35" t="s">
        <v>136</v>
      </c>
      <c r="G21" s="35">
        <v>2</v>
      </c>
      <c r="H21" s="36">
        <v>12108.3</v>
      </c>
      <c r="I21" s="36">
        <f t="shared" si="0"/>
        <v>290599.19999999995</v>
      </c>
    </row>
    <row r="22" spans="1:9" ht="28.8" x14ac:dyDescent="0.3">
      <c r="A22" s="52"/>
      <c r="B22" s="33">
        <f t="shared" si="1"/>
        <v>19</v>
      </c>
      <c r="C22" s="34" t="s">
        <v>174</v>
      </c>
      <c r="D22" s="34" t="s">
        <v>127</v>
      </c>
      <c r="E22" s="36">
        <f>PARATY!D129</f>
        <v>5841.5066100524655</v>
      </c>
      <c r="F22" s="35" t="s">
        <v>136</v>
      </c>
      <c r="G22" s="35">
        <v>1</v>
      </c>
      <c r="H22" s="36">
        <v>5841.51</v>
      </c>
      <c r="I22" s="36">
        <f t="shared" si="0"/>
        <v>140196.24</v>
      </c>
    </row>
    <row r="23" spans="1:9" ht="28.8" x14ac:dyDescent="0.3">
      <c r="A23" s="52"/>
      <c r="B23" s="33">
        <f t="shared" si="1"/>
        <v>20</v>
      </c>
      <c r="C23" s="34" t="s">
        <v>187</v>
      </c>
      <c r="D23" s="34" t="s">
        <v>127</v>
      </c>
      <c r="E23" s="36">
        <f>'SEDE E MENEZES 44H'!D129</f>
        <v>6010.403818591054</v>
      </c>
      <c r="F23" s="35" t="s">
        <v>136</v>
      </c>
      <c r="G23" s="35">
        <v>12</v>
      </c>
      <c r="H23" s="36">
        <v>72124.800000000003</v>
      </c>
      <c r="I23" s="36">
        <f t="shared" si="0"/>
        <v>1730995.2000000002</v>
      </c>
    </row>
    <row r="24" spans="1:9" ht="28.8" x14ac:dyDescent="0.3">
      <c r="A24" s="52"/>
      <c r="B24" s="33">
        <f t="shared" si="1"/>
        <v>21</v>
      </c>
      <c r="C24" s="34" t="s">
        <v>188</v>
      </c>
      <c r="D24" s="34" t="s">
        <v>127</v>
      </c>
      <c r="E24" s="36">
        <f>'SEDE E MENEZES DIURNO 12X36H'!D129</f>
        <v>5637.0965410869485</v>
      </c>
      <c r="F24" s="35" t="s">
        <v>136</v>
      </c>
      <c r="G24" s="35">
        <v>14</v>
      </c>
      <c r="H24" s="36">
        <v>78919.399999999994</v>
      </c>
      <c r="I24" s="36">
        <f t="shared" si="0"/>
        <v>1894065.5999999999</v>
      </c>
    </row>
    <row r="25" spans="1:9" ht="28.8" x14ac:dyDescent="0.3">
      <c r="A25" s="52"/>
      <c r="B25" s="33">
        <f t="shared" si="1"/>
        <v>22</v>
      </c>
      <c r="C25" s="34" t="s">
        <v>189</v>
      </c>
      <c r="D25" s="34" t="s">
        <v>127</v>
      </c>
      <c r="E25" s="36">
        <f>'SEDE E MENEZES NOTURNO 12X36H'!D129</f>
        <v>6178.5987057564571</v>
      </c>
      <c r="F25" s="35" t="s">
        <v>136</v>
      </c>
      <c r="G25" s="35">
        <v>10</v>
      </c>
      <c r="H25" s="36">
        <v>61786</v>
      </c>
      <c r="I25" s="36">
        <f t="shared" si="0"/>
        <v>1482864</v>
      </c>
    </row>
    <row r="26" spans="1:9" ht="28.8" x14ac:dyDescent="0.3">
      <c r="A26" s="52"/>
      <c r="B26" s="33">
        <f t="shared" si="1"/>
        <v>23</v>
      </c>
      <c r="C26" s="34" t="s">
        <v>175</v>
      </c>
      <c r="D26" s="34" t="s">
        <v>127</v>
      </c>
      <c r="E26" s="36">
        <f>'CAMPOS DIURNO 12X36H'!D129</f>
        <v>5499.3119762265214</v>
      </c>
      <c r="F26" s="35" t="s">
        <v>136</v>
      </c>
      <c r="G26" s="35">
        <v>2</v>
      </c>
      <c r="H26" s="36">
        <v>10998.62</v>
      </c>
      <c r="I26" s="36">
        <f t="shared" si="0"/>
        <v>263966.88</v>
      </c>
    </row>
    <row r="27" spans="1:9" ht="28.8" x14ac:dyDescent="0.3">
      <c r="A27" s="52"/>
      <c r="B27" s="33">
        <f t="shared" si="1"/>
        <v>24</v>
      </c>
      <c r="C27" s="34" t="s">
        <v>176</v>
      </c>
      <c r="D27" s="34" t="s">
        <v>127</v>
      </c>
      <c r="E27" s="36">
        <f>'CAMPOS NOTURNO 12X36H'!D129</f>
        <v>6044.3809832605612</v>
      </c>
      <c r="F27" s="35" t="s">
        <v>136</v>
      </c>
      <c r="G27" s="35">
        <v>2</v>
      </c>
      <c r="H27" s="36">
        <v>12088.76</v>
      </c>
      <c r="I27" s="36">
        <f t="shared" si="0"/>
        <v>290130.24</v>
      </c>
    </row>
    <row r="28" spans="1:9" ht="28.8" x14ac:dyDescent="0.3">
      <c r="A28" s="53"/>
      <c r="B28" s="33">
        <f t="shared" si="1"/>
        <v>25</v>
      </c>
      <c r="C28" s="34" t="s">
        <v>177</v>
      </c>
      <c r="D28" s="34" t="s">
        <v>127</v>
      </c>
      <c r="E28" s="36">
        <f>'CAMPOS 44H'!D129</f>
        <v>5810.3939663743049</v>
      </c>
      <c r="F28" s="35" t="s">
        <v>136</v>
      </c>
      <c r="G28" s="35">
        <v>2</v>
      </c>
      <c r="H28" s="36">
        <v>11620.78</v>
      </c>
      <c r="I28" s="36">
        <f t="shared" si="0"/>
        <v>278898.72000000003</v>
      </c>
    </row>
    <row r="29" spans="1:9" x14ac:dyDescent="0.3">
      <c r="A29" s="41"/>
      <c r="B29" s="49" t="s">
        <v>112</v>
      </c>
      <c r="C29" s="49"/>
      <c r="D29" s="49"/>
      <c r="E29" s="49"/>
      <c r="F29" s="49"/>
      <c r="G29" s="49"/>
      <c r="H29" s="37">
        <f>SUM(H4:H28)</f>
        <v>723754.64000000025</v>
      </c>
      <c r="I29" s="37">
        <f>SUM(I4:I28)</f>
        <v>17370111.359999996</v>
      </c>
    </row>
  </sheetData>
  <mergeCells count="3">
    <mergeCell ref="B29:G29"/>
    <mergeCell ref="A1:I2"/>
    <mergeCell ref="A3:A28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40AD-41D0-4BC6-86EA-2564AD70F773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5.15*2*15-(D22*6%)</f>
        <v>39.359400000000008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571.08939999999996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571.08939999999996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2141.3064175626996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24.843184893763496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49.934801636464627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35.886368116408349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165.62939130650008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276.04898551083346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552.34273146397004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2141.3064175626996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4968.6369787526992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552.34273146397004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5520.9797102166694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D732-4D15-477E-BC47-5D93805F8290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272.39999999999998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2767.1129999999998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334.82067299999994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565.32118589999993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666.48683717999995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83.310854647499994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49.986512788499994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49.986512788499994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33.324341859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19.994605115399999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6.664868371799999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266.594734872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1176.3492676227002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5.15*2*15-(D22*6%)</f>
        <v>39.359400000000008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571.08939999999996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565.32118589999993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1176.3492676227002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571.08939999999996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2312.7598535226998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1.8" thickBot="1" x14ac:dyDescent="0.35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2" thickBot="1" x14ac:dyDescent="0.35">
      <c r="A74" s="54" t="s">
        <v>102</v>
      </c>
      <c r="B74" s="55"/>
      <c r="C74" s="14">
        <f>SUM(C68:C73)</f>
        <v>7.1069999999999994E-2</v>
      </c>
      <c r="D74" s="15">
        <f>SUM(D68:D73)</f>
        <v>196.65872090999997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38.435199569999995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57.943346219999995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57.943346219999995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27.279824603263503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54.832447452559634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39.406132186760154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181.87445624658534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303.12409374430894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606.51695423347758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2312.7598535226998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5455.9649206527001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606.51695423347758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6062.481874886178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C433-FF30-4158-A12D-FF1EF636236F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4.5*2*15-(D22*6%)</f>
        <v>19.859400000000008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551.58940000000007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551.58940000000007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2121.8064175626996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24.745684893763496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49.73882663646463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35.745527845472388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164.97935928679564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274.96559881132606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550.17499747382226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2121.8064175626996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4949.1369787526992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550.17499747382226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5499.3119762265214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77D8-E4FF-431B-9BC9-79D52A50ADA6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272.39999999999998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2767.1129999999998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334.82067299999994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565.32118589999993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666.48683717999995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83.310854647499994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49.986512788499994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49.986512788499994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33.324341859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19.994605115399999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6.664868371799999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266.594734872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1176.3492676227002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4.5*2*15-(D22*6%)</f>
        <v>19.859400000000008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551.58940000000007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565.32118589999993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1176.3492676227002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551.58940000000007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2293.2598535226998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1.8" thickBot="1" x14ac:dyDescent="0.35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2" thickBot="1" x14ac:dyDescent="0.35">
      <c r="A74" s="54" t="s">
        <v>102</v>
      </c>
      <c r="B74" s="55"/>
      <c r="C74" s="14">
        <f>SUM(C68:C73)</f>
        <v>7.1069999999999994E-2</v>
      </c>
      <c r="D74" s="15">
        <f>SUM(D68:D73)</f>
        <v>196.65872090999997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38.435199569999995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57.943346219999995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57.943346219999995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27.182324603263503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54.636472452559637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39.265291915824193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181.2244242268809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302.04070704480154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604.34922024332968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2293.2598535226998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5436.4649206527001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604.34922024332968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6040.81414089603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93ED3-5A2D-4005-BA93-A74052DCFB94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6.95*2*15-(D22*6%)</f>
        <v>93.359400000000008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625.08939999999996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625.08939999999996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2195.3064175626996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25.113184893763496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50.477501636464631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36.27638732823101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167.42947997645084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279.04913329408475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558.34568712899477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2195.3064175626996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5022.6369787526992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558.34568712899477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5580.9826658816946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FE881-0EC4-4BEA-8ADF-F54DEFC88DC7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272.39999999999998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2767.1129999999998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334.82067299999994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565.32118589999993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666.48683717999995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83.310854647499994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49.986512788499994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49.986512788499994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33.324341859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19.994605115399999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6.664868371799999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266.594734872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1176.3492676227002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6.95*2*15-(D22*6%)</f>
        <v>93.359400000000008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625.08939999999996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565.32118589999993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1176.3492676227002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625.08939999999996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2366.7598535226998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1.8" thickBot="1" x14ac:dyDescent="0.35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2" thickBot="1" x14ac:dyDescent="0.35">
      <c r="A74" s="54" t="s">
        <v>102</v>
      </c>
      <c r="B74" s="55"/>
      <c r="C74" s="14">
        <f>SUM(C68:C73)</f>
        <v>7.1069999999999994E-2</v>
      </c>
      <c r="D74" s="15">
        <f>SUM(D68:D73)</f>
        <v>196.65872090999997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38.435199569999995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57.943346219999995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57.943346219999995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27.549824603263502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55.375147452559645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39.796151398582822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183.67454491653609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306.12424152756017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612.51990989850219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2366.7598535226998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5509.9649206527001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612.51990989850219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6122.4848305512032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9B36-91FC-4042-A4C3-B0439AAE2814}">
  <dimension ref="A1:E129"/>
  <sheetViews>
    <sheetView topLeftCell="A113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5.4*2*15-(D22*6%)</f>
        <v>46.859400000000008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578.58939999999996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578.58939999999996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2148.8064175626996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24.880684893763497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50.010176636464628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35.940537451383726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165.87940362177102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276.46567270295174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553.17647530633462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2148.8064175626996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4976.1369787526992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553.17647530633462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5529.3134540590345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820C-4545-4845-970F-F8FEB526B9EB}">
  <dimension ref="A1:E129"/>
  <sheetViews>
    <sheetView topLeftCell="A113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272.39999999999998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2767.1129999999998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334.82067299999994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565.32118589999993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666.48683717999995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83.310854647499994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49.986512788499994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49.986512788499994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33.324341859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19.994605115399999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6.664868371799999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266.594734872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1176.3492676227002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5.4*2*15-(D22*6%)</f>
        <v>46.859400000000008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578.58939999999996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565.32118589999993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1176.3492676227002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578.58939999999996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2320.2598535226998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1.8" thickBot="1" x14ac:dyDescent="0.35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2" thickBot="1" x14ac:dyDescent="0.35">
      <c r="A74" s="54" t="s">
        <v>102</v>
      </c>
      <c r="B74" s="55"/>
      <c r="C74" s="14">
        <f>SUM(C68:C73)</f>
        <v>7.1069999999999994E-2</v>
      </c>
      <c r="D74" s="15">
        <f>SUM(D68:D73)</f>
        <v>196.65872090999997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38.435199569999995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57.943346219999995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57.943346219999995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27.317324603263501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54.907822452559643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39.460301521735524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182.12446856185625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303.5407809364271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607.35069807584205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2320.2598535226998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5463.4649206527001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607.35069807584205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6070.8156187285422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9248-023D-4D55-A31D-A677C5CDB897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8.65*2*15-(D22*6%)</f>
        <v>144.35939999999999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676.08939999999996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676.08939999999996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2246.3064175626996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25.368184893763498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50.990051636464621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36.644738806063522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169.12956372029316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281.88260620048862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564.01514525707341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2246.3064175626996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5073.6369787526992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564.01514525707341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5637.6521240097727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B801-CAF1-485A-AE8C-8415102EA96F}">
  <dimension ref="A1:E129"/>
  <sheetViews>
    <sheetView topLeftCell="A113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272.39999999999998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2767.1129999999998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334.82067299999994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565.32118589999993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666.48683717999995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83.310854647499994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49.986512788499994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49.986512788499994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33.324341859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19.994605115399999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6.664868371799999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266.594734872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1176.3492676227002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8.65*2*15-(D22*6%)</f>
        <v>144.35939999999999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676.08939999999996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565.32118589999993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1176.3492676227002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676.08939999999996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2417.7598535226998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1.8" thickBot="1" x14ac:dyDescent="0.35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2" thickBot="1" x14ac:dyDescent="0.35">
      <c r="A74" s="54" t="s">
        <v>102</v>
      </c>
      <c r="B74" s="55"/>
      <c r="C74" s="14">
        <f>SUM(C68:C73)</f>
        <v>7.1069999999999994E-2</v>
      </c>
      <c r="D74" s="15">
        <f>SUM(D68:D73)</f>
        <v>196.65872090999997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38.435199569999995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57.943346219999995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57.943346219999995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27.804824603263501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55.887697452559635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40.16450287641532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185.37462866037839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308.95771443396404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618.18936802658095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2417.7598535226998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5560.9649206527001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618.18936802658095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6179.1542886792804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9E8F-4F7A-41B8-8D3C-03F47690C29D}">
  <dimension ref="A1:E129"/>
  <sheetViews>
    <sheetView topLeftCell="A99" workbookViewId="0">
      <selection activeCell="C42" sqref="C42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14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8.55*2*15-(D22*6%)</f>
        <v>141.35939999999999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673.08939999999996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673.08939999999996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2243.3064175626996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15.36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123.99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25.365684893763497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50.985026636464625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36.641127517065165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169.11289623260845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281.85482705434742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563.9595623342492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2243.3064175626996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123.99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5073.1369787526992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563.9595623342492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5637.0965410869485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10D0-D5D2-4496-99F6-372A8E381E2C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4.9*2*15-(D22*6%)</f>
        <v>31.859400000000008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563.58939999999996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563.58939999999996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2133.8064175626996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24.805684893763498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49.859426636464626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35.832198781432979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165.37937899122912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275.63229831871524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551.50898762160546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2133.8064175626996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4961.1369787526992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551.50898762160546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5512.6459663743044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D80B-A609-447E-AB1C-4DB9F0061E92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272.39999999999998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2767.1129999999998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334.82067299999994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565.32118589999993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666.48683717999995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83.310854647499994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49.986512788499994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49.986512788499994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33.324341859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19.994605115399999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6.664868371799999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266.594734872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1176.3492676227002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4.9*2*15-(D22*6%)</f>
        <v>31.859400000000008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563.58939999999996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565.32118589999993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1176.3492676227002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563.58939999999996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2305.2598535226998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1.8" thickBot="1" x14ac:dyDescent="0.35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2" thickBot="1" x14ac:dyDescent="0.35">
      <c r="A74" s="54" t="s">
        <v>102</v>
      </c>
      <c r="B74" s="55"/>
      <c r="C74" s="14">
        <f>SUM(C68:C73)</f>
        <v>7.1069999999999994E-2</v>
      </c>
      <c r="D74" s="15">
        <f>SUM(D68:D73)</f>
        <v>196.65872090999997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38.435199569999995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57.943346219999995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57.943346219999995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27.242324603263501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54.757072452559633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39.351962851784783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181.62444393131437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302.70740655219066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605.68321039111288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2305.2598535226998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5448.4649206527001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605.68321039111288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6054.148131043813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4D42A-A606-44F8-9058-0DDAB2E2D7B0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4.5*2*15-(D22*6%)</f>
        <v>19.859400000000008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551.58940000000007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551.58940000000007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2121.8064175626996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24.745684893763496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49.73882663646463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35.745527845472388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164.97935928679564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274.96559881132606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550.17499747382226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2121.8064175626996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4949.1369787526992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550.17499747382226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5499.3119762265214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704B-9BAC-45F3-B077-B2194732C81B}">
  <dimension ref="A1:E129"/>
  <sheetViews>
    <sheetView topLeftCell="A99" workbookViewId="0">
      <selection activeCell="D56" sqref="D56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272.39999999999998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2767.1129999999998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334.82067299999994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565.32118589999993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666.48683717999995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83.310854647499994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49.986512788499994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49.986512788499994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33.324341859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19.994605115399999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6.664868371799999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266.594734872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1176.3492676227002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4.5*2*15-(D22*6%)</f>
        <v>19.859400000000008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33.549999999999997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554.79939999999999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565.32118589999993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1176.3492676227002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554.79939999999999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2296.4698535226999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1.8" thickBot="1" x14ac:dyDescent="0.35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2" thickBot="1" x14ac:dyDescent="0.35">
      <c r="A74" s="54" t="s">
        <v>102</v>
      </c>
      <c r="B74" s="55"/>
      <c r="C74" s="14">
        <f>SUM(C68:C73)</f>
        <v>7.1069999999999994E-2</v>
      </c>
      <c r="D74" s="15">
        <f>SUM(D68:D73)</f>
        <v>196.65872090999997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38.435199569999995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57.943346219999995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57.943346219999995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27.198374603263495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54.66873295255963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39.288476391193647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181.33142949781683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302.21904916302805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604.70606260786167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2296.4698535226999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5439.6749206526993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604.70606260786167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6044.3809832605612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40D5-4118-4047-BC52-3255F846CC56}">
  <dimension ref="A1:E129"/>
  <sheetViews>
    <sheetView topLeftCell="A99" workbookViewId="0">
      <selection activeCell="D104" sqref="D104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4.5*2*22-(D22*6%)</f>
        <v>82.859400000000008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166.54000000000002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826.54940000000011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826.54940000000011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2396.7664175626996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17.86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126.49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26.145484893763495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52.552424636464629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37.767560781432984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174.31181899122913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290.51969831871526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581.29698762160547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2396.7664175626996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126.49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5229.0969787526992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581.29698762160547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5810.3939663743049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EFAAC-5EB0-4755-ADE4-9B10668AB640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1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5*2*22-(D22*6%)</f>
        <v>104.85940000000001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166.54000000000002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848.54940000000011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848.54940000000011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2418.7664175626996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26.230484893763496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52.72327463646463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37.890344607377152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174.87851357250992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291.46418928751655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583.18680699763172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2418.7664175626996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5246.0969787526992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583.18680699763172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5829.2837857503309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088B-B4D7-4E4E-AA26-6D1C09D4D878}">
  <dimension ref="A1:E129"/>
  <sheetViews>
    <sheetView topLeftCell="A107" workbookViewId="0">
      <selection activeCell="C115" sqref="C115:C117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1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5.25*2*22-(D22*6%)</f>
        <v>115.85940000000001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166.54000000000002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859.54940000000011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859.54940000000011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2429.7664175626996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26.285484893763496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52.833824636464627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37.969792965341021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175.24519830157396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292.07533050262327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584.40963129976637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2429.7664175626996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5257.0969787526992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584.40963129976637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5841.5066100524655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81A2-659B-4215-8A58-D00D63722268}">
  <dimension ref="A1:L28"/>
  <sheetViews>
    <sheetView workbookViewId="0">
      <selection activeCell="F15" activeCellId="1" sqref="L3 F15"/>
    </sheetView>
  </sheetViews>
  <sheetFormatPr defaultRowHeight="14.4" x14ac:dyDescent="0.3"/>
  <cols>
    <col min="2" max="2" width="31.109375" bestFit="1" customWidth="1"/>
    <col min="4" max="4" width="12.44140625" bestFit="1" customWidth="1"/>
    <col min="5" max="5" width="15.44140625" bestFit="1" customWidth="1"/>
    <col min="6" max="6" width="13.33203125" customWidth="1"/>
    <col min="8" max="8" width="17" bestFit="1" customWidth="1"/>
  </cols>
  <sheetData>
    <row r="1" spans="1:12" x14ac:dyDescent="0.3">
      <c r="A1" s="82" t="s">
        <v>157</v>
      </c>
      <c r="B1" s="82"/>
      <c r="C1" s="82"/>
      <c r="D1" s="82"/>
      <c r="E1" s="82"/>
      <c r="F1" s="82"/>
      <c r="H1" s="82" t="s">
        <v>185</v>
      </c>
      <c r="I1" s="82"/>
      <c r="J1" s="82"/>
      <c r="K1" s="82"/>
      <c r="L1" s="82"/>
    </row>
    <row r="2" spans="1:12" ht="43.2" x14ac:dyDescent="0.3">
      <c r="A2" s="43" t="s">
        <v>111</v>
      </c>
      <c r="B2" s="43" t="s">
        <v>128</v>
      </c>
      <c r="C2" s="43" t="s">
        <v>129</v>
      </c>
      <c r="D2" s="42" t="s">
        <v>179</v>
      </c>
      <c r="E2" s="43" t="s">
        <v>130</v>
      </c>
      <c r="F2" s="42" t="s">
        <v>112</v>
      </c>
      <c r="H2" s="44" t="s">
        <v>181</v>
      </c>
      <c r="I2" s="44" t="s">
        <v>131</v>
      </c>
      <c r="J2" s="48" t="s">
        <v>182</v>
      </c>
      <c r="K2" s="44" t="s">
        <v>183</v>
      </c>
      <c r="L2" s="48" t="s">
        <v>184</v>
      </c>
    </row>
    <row r="3" spans="1:12" x14ac:dyDescent="0.3">
      <c r="A3" s="43">
        <v>1</v>
      </c>
      <c r="B3" s="47" t="s">
        <v>145</v>
      </c>
      <c r="C3" s="44" t="s">
        <v>131</v>
      </c>
      <c r="D3" s="44">
        <v>1</v>
      </c>
      <c r="E3" s="45">
        <v>20</v>
      </c>
      <c r="F3" s="45">
        <f t="shared" ref="F3:F10" si="0">E3*D3</f>
        <v>20</v>
      </c>
      <c r="H3" s="41" t="s">
        <v>150</v>
      </c>
      <c r="I3" s="41" t="s">
        <v>131</v>
      </c>
      <c r="J3" s="41">
        <v>1</v>
      </c>
      <c r="K3" s="45">
        <v>60</v>
      </c>
      <c r="L3" s="45">
        <f>K3/2/12</f>
        <v>2.5</v>
      </c>
    </row>
    <row r="4" spans="1:12" x14ac:dyDescent="0.3">
      <c r="A4" s="43">
        <v>2</v>
      </c>
      <c r="B4" s="47" t="s">
        <v>146</v>
      </c>
      <c r="C4" s="44" t="s">
        <v>131</v>
      </c>
      <c r="D4" s="44">
        <v>1</v>
      </c>
      <c r="E4" s="45">
        <v>9.5</v>
      </c>
      <c r="F4" s="45">
        <f t="shared" si="0"/>
        <v>9.5</v>
      </c>
    </row>
    <row r="5" spans="1:12" x14ac:dyDescent="0.3">
      <c r="A5" s="43">
        <v>3</v>
      </c>
      <c r="B5" s="47" t="s">
        <v>147</v>
      </c>
      <c r="C5" s="44" t="s">
        <v>131</v>
      </c>
      <c r="D5" s="44">
        <v>4</v>
      </c>
      <c r="E5" s="45">
        <v>18</v>
      </c>
      <c r="F5" s="45">
        <f t="shared" si="0"/>
        <v>72</v>
      </c>
      <c r="H5" s="82" t="s">
        <v>186</v>
      </c>
      <c r="I5" s="82"/>
      <c r="J5" s="82"/>
      <c r="K5" s="82"/>
      <c r="L5" s="82"/>
    </row>
    <row r="6" spans="1:12" ht="43.2" x14ac:dyDescent="0.3">
      <c r="A6" s="43">
        <v>4</v>
      </c>
      <c r="B6" s="47" t="s">
        <v>148</v>
      </c>
      <c r="C6" s="44" t="s">
        <v>131</v>
      </c>
      <c r="D6" s="44">
        <v>1</v>
      </c>
      <c r="E6" s="45">
        <v>15</v>
      </c>
      <c r="F6" s="45">
        <f t="shared" si="0"/>
        <v>15</v>
      </c>
      <c r="H6" s="44" t="s">
        <v>181</v>
      </c>
      <c r="I6" s="44" t="s">
        <v>131</v>
      </c>
      <c r="J6" s="48" t="s">
        <v>182</v>
      </c>
      <c r="K6" s="44" t="s">
        <v>183</v>
      </c>
      <c r="L6" s="48" t="s">
        <v>184</v>
      </c>
    </row>
    <row r="7" spans="1:12" x14ac:dyDescent="0.3">
      <c r="A7" s="43">
        <v>5</v>
      </c>
      <c r="B7" s="47" t="s">
        <v>149</v>
      </c>
      <c r="C7" s="44" t="s">
        <v>131</v>
      </c>
      <c r="D7" s="44">
        <v>4</v>
      </c>
      <c r="E7" s="45">
        <v>3.5</v>
      </c>
      <c r="F7" s="45">
        <f t="shared" si="0"/>
        <v>14</v>
      </c>
      <c r="H7" s="41" t="s">
        <v>150</v>
      </c>
      <c r="I7" s="41" t="s">
        <v>131</v>
      </c>
      <c r="J7" s="41">
        <v>1</v>
      </c>
      <c r="K7" s="45">
        <v>60</v>
      </c>
      <c r="L7" s="45">
        <f>K7/1/12</f>
        <v>5</v>
      </c>
    </row>
    <row r="8" spans="1:12" x14ac:dyDescent="0.3">
      <c r="A8" s="43">
        <v>6</v>
      </c>
      <c r="B8" s="47" t="s">
        <v>150</v>
      </c>
      <c r="C8" s="44" t="s">
        <v>131</v>
      </c>
      <c r="D8" s="44" t="s">
        <v>180</v>
      </c>
      <c r="E8" s="45">
        <v>60</v>
      </c>
      <c r="F8" s="45">
        <v>0</v>
      </c>
    </row>
    <row r="9" spans="1:12" x14ac:dyDescent="0.3">
      <c r="A9" s="43">
        <v>7</v>
      </c>
      <c r="B9" s="47" t="s">
        <v>151</v>
      </c>
      <c r="C9" s="44" t="s">
        <v>131</v>
      </c>
      <c r="D9" s="44">
        <v>1</v>
      </c>
      <c r="E9" s="45">
        <v>11.2</v>
      </c>
      <c r="F9" s="45">
        <f t="shared" si="0"/>
        <v>11.2</v>
      </c>
    </row>
    <row r="10" spans="1:12" x14ac:dyDescent="0.3">
      <c r="A10" s="43">
        <v>8</v>
      </c>
      <c r="B10" s="47" t="s">
        <v>152</v>
      </c>
      <c r="C10" s="44" t="s">
        <v>131</v>
      </c>
      <c r="D10" s="44">
        <v>4</v>
      </c>
      <c r="E10" s="45">
        <v>1.2</v>
      </c>
      <c r="F10" s="45">
        <f t="shared" si="0"/>
        <v>4.8</v>
      </c>
    </row>
    <row r="11" spans="1:12" x14ac:dyDescent="0.3">
      <c r="A11" s="43">
        <v>9</v>
      </c>
      <c r="B11" s="41" t="s">
        <v>153</v>
      </c>
      <c r="C11" s="44" t="s">
        <v>131</v>
      </c>
      <c r="D11" s="44">
        <v>4</v>
      </c>
      <c r="E11" s="45">
        <v>0.95</v>
      </c>
      <c r="F11" s="45">
        <f t="shared" ref="F11" si="1">E11*D11</f>
        <v>3.8</v>
      </c>
    </row>
    <row r="12" spans="1:12" x14ac:dyDescent="0.3">
      <c r="A12" s="43">
        <v>10</v>
      </c>
      <c r="B12" s="41" t="s">
        <v>154</v>
      </c>
      <c r="C12" s="44" t="s">
        <v>131</v>
      </c>
      <c r="D12" s="44">
        <v>1</v>
      </c>
      <c r="E12" s="45">
        <v>1</v>
      </c>
      <c r="F12" s="45">
        <f t="shared" ref="F12:F13" si="2">E12*D12</f>
        <v>1</v>
      </c>
    </row>
    <row r="13" spans="1:12" x14ac:dyDescent="0.3">
      <c r="A13" s="43">
        <v>11</v>
      </c>
      <c r="B13" s="41" t="s">
        <v>155</v>
      </c>
      <c r="C13" s="44" t="s">
        <v>131</v>
      </c>
      <c r="D13" s="44">
        <v>1</v>
      </c>
      <c r="E13" s="45">
        <v>3</v>
      </c>
      <c r="F13" s="45">
        <f t="shared" si="2"/>
        <v>3</v>
      </c>
    </row>
    <row r="14" spans="1:12" x14ac:dyDescent="0.3">
      <c r="A14" s="82" t="s">
        <v>112</v>
      </c>
      <c r="B14" s="82"/>
      <c r="C14" s="82"/>
      <c r="D14" s="82"/>
      <c r="E14" s="82"/>
      <c r="F14" s="45">
        <f>SUM(F3:F13)</f>
        <v>154.30000000000001</v>
      </c>
    </row>
    <row r="15" spans="1:12" x14ac:dyDescent="0.3">
      <c r="A15" s="82" t="s">
        <v>156</v>
      </c>
      <c r="B15" s="82"/>
      <c r="C15" s="82"/>
      <c r="D15" s="82"/>
      <c r="E15" s="82"/>
      <c r="F15" s="45">
        <f>F14/12</f>
        <v>12.858333333333334</v>
      </c>
    </row>
    <row r="17" spans="1:6" x14ac:dyDescent="0.3">
      <c r="A17" s="82" t="s">
        <v>132</v>
      </c>
      <c r="B17" s="82"/>
      <c r="C17" s="82"/>
      <c r="D17" s="82"/>
      <c r="E17" s="82"/>
      <c r="F17" s="82"/>
    </row>
    <row r="18" spans="1:6" ht="28.8" x14ac:dyDescent="0.3">
      <c r="A18" s="43" t="s">
        <v>111</v>
      </c>
      <c r="B18" s="43" t="s">
        <v>128</v>
      </c>
      <c r="C18" s="43" t="s">
        <v>129</v>
      </c>
      <c r="D18" s="42" t="s">
        <v>179</v>
      </c>
      <c r="E18" s="43" t="s">
        <v>130</v>
      </c>
      <c r="F18" s="42" t="s">
        <v>112</v>
      </c>
    </row>
    <row r="19" spans="1:6" x14ac:dyDescent="0.3">
      <c r="A19" s="43">
        <v>1</v>
      </c>
      <c r="B19" s="41" t="s">
        <v>137</v>
      </c>
      <c r="C19" s="41" t="s">
        <v>131</v>
      </c>
      <c r="D19" s="44">
        <v>4</v>
      </c>
      <c r="E19" s="45">
        <v>200</v>
      </c>
      <c r="F19" s="45">
        <f>E19*D19</f>
        <v>800</v>
      </c>
    </row>
    <row r="20" spans="1:6" x14ac:dyDescent="0.3">
      <c r="A20" s="43">
        <v>2</v>
      </c>
      <c r="B20" s="41" t="s">
        <v>138</v>
      </c>
      <c r="C20" s="41" t="s">
        <v>131</v>
      </c>
      <c r="D20" s="44">
        <v>1</v>
      </c>
      <c r="E20" s="45">
        <v>80</v>
      </c>
      <c r="F20" s="45">
        <f t="shared" ref="F20:F26" si="3">E20*D20</f>
        <v>80</v>
      </c>
    </row>
    <row r="21" spans="1:6" x14ac:dyDescent="0.3">
      <c r="A21" s="43">
        <v>3</v>
      </c>
      <c r="B21" s="41" t="s">
        <v>139</v>
      </c>
      <c r="C21" s="41" t="s">
        <v>131</v>
      </c>
      <c r="D21" s="44">
        <v>4</v>
      </c>
      <c r="E21" s="45">
        <v>30</v>
      </c>
      <c r="F21" s="45">
        <f t="shared" si="3"/>
        <v>120</v>
      </c>
    </row>
    <row r="22" spans="1:6" x14ac:dyDescent="0.3">
      <c r="A22" s="43">
        <v>4</v>
      </c>
      <c r="B22" s="41" t="s">
        <v>140</v>
      </c>
      <c r="C22" s="44" t="s">
        <v>131</v>
      </c>
      <c r="D22" s="44">
        <v>4</v>
      </c>
      <c r="E22" s="45">
        <v>20</v>
      </c>
      <c r="F22" s="45">
        <f t="shared" si="3"/>
        <v>80</v>
      </c>
    </row>
    <row r="23" spans="1:6" x14ac:dyDescent="0.3">
      <c r="A23" s="43">
        <v>5</v>
      </c>
      <c r="B23" s="41" t="s">
        <v>141</v>
      </c>
      <c r="C23" s="44" t="s">
        <v>131</v>
      </c>
      <c r="D23" s="44">
        <v>4</v>
      </c>
      <c r="E23" s="45">
        <v>10</v>
      </c>
      <c r="F23" s="45">
        <f t="shared" si="3"/>
        <v>40</v>
      </c>
    </row>
    <row r="24" spans="1:6" x14ac:dyDescent="0.3">
      <c r="A24" s="43">
        <v>6</v>
      </c>
      <c r="B24" s="47" t="s">
        <v>142</v>
      </c>
      <c r="C24" s="44" t="s">
        <v>131</v>
      </c>
      <c r="D24" s="44">
        <v>2</v>
      </c>
      <c r="E24" s="45">
        <v>20</v>
      </c>
      <c r="F24" s="45">
        <f t="shared" si="3"/>
        <v>40</v>
      </c>
    </row>
    <row r="25" spans="1:6" x14ac:dyDescent="0.3">
      <c r="A25" s="43">
        <v>7</v>
      </c>
      <c r="B25" s="41" t="s">
        <v>143</v>
      </c>
      <c r="C25" s="41" t="s">
        <v>131</v>
      </c>
      <c r="D25" s="44">
        <v>1</v>
      </c>
      <c r="E25" s="45">
        <v>3.5</v>
      </c>
      <c r="F25" s="45">
        <f t="shared" si="3"/>
        <v>3.5</v>
      </c>
    </row>
    <row r="26" spans="1:6" x14ac:dyDescent="0.3">
      <c r="A26" s="43">
        <v>8</v>
      </c>
      <c r="B26" s="41" t="s">
        <v>144</v>
      </c>
      <c r="C26" s="41" t="s">
        <v>131</v>
      </c>
      <c r="D26" s="44">
        <v>2</v>
      </c>
      <c r="E26" s="45">
        <v>70</v>
      </c>
      <c r="F26" s="45">
        <f t="shared" si="3"/>
        <v>140</v>
      </c>
    </row>
    <row r="27" spans="1:6" x14ac:dyDescent="0.3">
      <c r="A27" s="82" t="s">
        <v>112</v>
      </c>
      <c r="B27" s="82"/>
      <c r="C27" s="82"/>
      <c r="D27" s="82"/>
      <c r="E27" s="82"/>
      <c r="F27" s="45">
        <f>SUM(F19:F26)</f>
        <v>1303.5</v>
      </c>
    </row>
    <row r="28" spans="1:6" x14ac:dyDescent="0.3">
      <c r="A28" s="82" t="s">
        <v>156</v>
      </c>
      <c r="B28" s="82"/>
      <c r="C28" s="82"/>
      <c r="D28" s="82"/>
      <c r="E28" s="82"/>
      <c r="F28" s="45">
        <f>F27/12</f>
        <v>108.625</v>
      </c>
    </row>
  </sheetData>
  <mergeCells count="8">
    <mergeCell ref="A28:E28"/>
    <mergeCell ref="A14:E14"/>
    <mergeCell ref="A15:E15"/>
    <mergeCell ref="H1:L1"/>
    <mergeCell ref="H5:L5"/>
    <mergeCell ref="A1:F1"/>
    <mergeCell ref="A17:F17"/>
    <mergeCell ref="A27:E2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F337B-1B68-46A5-900C-6D816C744982}">
  <dimension ref="A1:E129"/>
  <sheetViews>
    <sheetView topLeftCell="A113" workbookViewId="0">
      <selection activeCell="D56" sqref="D56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10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272.39999999999998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2767.1129999999998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334.82067299999994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565.32118589999993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666.48683717999995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83.310854647499994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49.986512788499994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49.986512788499994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33.324341859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19.994605115399999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6.664868371799999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266.594734872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1176.3492676227002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8.55*2*15-(D22*6%)</f>
        <v>141.35939999999999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673.08939999999996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565.32118589999993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1176.3492676227002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673.08939999999996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2414.7598535226998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1.8" thickBot="1" x14ac:dyDescent="0.35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2" thickBot="1" x14ac:dyDescent="0.35">
      <c r="A74" s="54" t="s">
        <v>102</v>
      </c>
      <c r="B74" s="55"/>
      <c r="C74" s="14">
        <f>SUM(C68:C73)</f>
        <v>7.1069999999999994E-2</v>
      </c>
      <c r="D74" s="15">
        <f>SUM(D68:D73)</f>
        <v>196.65872090999997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38.435199569999995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57.943346219999995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57.943346219999995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15.36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123.99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27.8023246032635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55.882672452559639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40.16089158741697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185.35796117269371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308.9299352878229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618.13378510375674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2414.7598535226998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123.99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5560.4649206527001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618.13378510375674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6178.5987057564571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C555-44B3-410F-901F-81C60C74C611}">
  <dimension ref="A1:E129"/>
  <sheetViews>
    <sheetView topLeftCell="A85" workbookViewId="0">
      <selection activeCell="D56" sqref="D56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12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8.55*2*22-(D22*6%)</f>
        <v>261.05940000000004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31.46</v>
      </c>
      <c r="E54" s="31">
        <f>E53*20%</f>
        <v>166.54000000000002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1006.5494000000002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1006.5494000000002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2576.7664175627001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17.86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126.49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27.045484893763497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54.361424636464626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39.06762482084185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180.3121145577316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300.52019092955271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601.30683983835434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2576.7664175627001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126.49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5409.0969787526992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601.30683983835434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6010.403818591054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C20E-7E35-419B-A785-810A2841E32A}">
  <dimension ref="A1:E129"/>
  <sheetViews>
    <sheetView topLeftCell="A113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8.55*2*15-(D22*6%)</f>
        <v>141.35939999999999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673.08939999999996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673.08939999999996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2243.3064175626996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25.353184893763498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50.959901636464629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36.62307107207338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169.02955879418482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281.71593132364137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563.68164772012767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2243.3064175626996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5070.6369787526992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563.68164772012767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5634.3186264728274</v>
      </c>
    </row>
  </sheetData>
  <mergeCells count="44">
    <mergeCell ref="A120:D120"/>
    <mergeCell ref="A127:B127"/>
    <mergeCell ref="A129:B129"/>
    <mergeCell ref="A94:D94"/>
    <mergeCell ref="A98:B98"/>
    <mergeCell ref="A100:D100"/>
    <mergeCell ref="A106:B106"/>
    <mergeCell ref="A108:D108"/>
    <mergeCell ref="A118:B118"/>
    <mergeCell ref="A92:B92"/>
    <mergeCell ref="A38:D38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36:B36"/>
    <mergeCell ref="A13:D13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10:A11"/>
    <mergeCell ref="B10:B11"/>
    <mergeCell ref="C10:D11"/>
    <mergeCell ref="A1:D1"/>
    <mergeCell ref="A2:D2"/>
    <mergeCell ref="C3:D3"/>
    <mergeCell ref="C4:D4"/>
    <mergeCell ref="C5:D5"/>
    <mergeCell ref="C6:D6"/>
    <mergeCell ref="A8:D8"/>
    <mergeCell ref="C9:D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0C9F-3E9C-481B-851C-F4370083DACC}">
  <dimension ref="A1:E129"/>
  <sheetViews>
    <sheetView topLeftCell="A113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272.39999999999998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2767.1129999999998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334.82067299999994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565.32118589999993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666.48683717999995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83.310854647499994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49.986512788499994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49.986512788499994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33.324341859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19.994605115399999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6.664868371799999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266.594734872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1176.3492676227002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8.55*2*15-(D22*6%)</f>
        <v>141.35939999999999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673.08939999999996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565.32118589999993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1176.3492676227002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673.08939999999996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2414.7598535226998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1.8" thickBot="1" x14ac:dyDescent="0.35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2" thickBot="1" x14ac:dyDescent="0.35">
      <c r="A74" s="54" t="s">
        <v>102</v>
      </c>
      <c r="B74" s="55"/>
      <c r="C74" s="14">
        <f>SUM(C68:C73)</f>
        <v>7.1069999999999994E-2</v>
      </c>
      <c r="D74" s="15">
        <f>SUM(D68:D73)</f>
        <v>196.65872090999997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38.435199569999995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57.943346219999995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57.943346219999995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27.789824603263501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55.857547452559636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40.142835142425184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185.27462373427008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308.79103955711685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617.85587048963521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2414.7598535226998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5557.9649206527001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617.85587048963521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6175.820791142336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6D2B-045E-4AFC-915F-AB5C60AA5534}">
  <dimension ref="A1:E129"/>
  <sheetViews>
    <sheetView topLeftCell="A99" workbookViewId="0">
      <selection activeCell="C115" sqref="C115:C117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23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8.55*2*22-(D22*6%)</f>
        <v>261.05940000000004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666.16000000000008</v>
      </c>
      <c r="E53" s="31">
        <f>C53*22</f>
        <v>832.7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31.46</v>
      </c>
      <c r="E54" s="31">
        <f>E53*20%</f>
        <v>166.54000000000002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1006.5494000000002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1006.5494000000002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2576.7664175627001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27.020484893763495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54.311174636464628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39.031511930858272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180.14543968088432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300.24239946814055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600.75101061011128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2576.7664175627001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5404.0969787526992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600.75101061011128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6004.8479893628109</v>
      </c>
    </row>
  </sheetData>
  <mergeCells count="44">
    <mergeCell ref="A127:B127"/>
    <mergeCell ref="A129:B129"/>
    <mergeCell ref="A98:B98"/>
    <mergeCell ref="A100:D100"/>
    <mergeCell ref="A106:B106"/>
    <mergeCell ref="A108:D108"/>
    <mergeCell ref="A118:B118"/>
    <mergeCell ref="A120:D120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06C1-B287-4348-A993-DCB3E714D692}">
  <dimension ref="A1:E129"/>
  <sheetViews>
    <sheetView topLeftCell="A99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0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2494.7129999999997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207.80959289999998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301.86027299999995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509.66986589999993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600.87657317999992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75.10957164749999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45.065742988499991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45.065742988499991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30.043828658999995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18.026297195399998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6.0087657317999996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240.35062927199996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1060.5471516626999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4.4*2*15-(D22*6%)</f>
        <v>16.859400000000008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548.58940000000007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509.66986589999993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1060.5471516626999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548.58940000000007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2118.8064175626996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10.40295321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0.74841389999999985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79.830815999999999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48.397432199999997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17.961933599999998</v>
      </c>
    </row>
    <row r="73" spans="1:4" ht="31.8" thickBot="1" x14ac:dyDescent="0.35">
      <c r="A73" s="8" t="s">
        <v>30</v>
      </c>
      <c r="B73" s="21" t="s">
        <v>63</v>
      </c>
      <c r="C73" s="46">
        <v>6.2E-4</v>
      </c>
      <c r="D73" s="22">
        <f t="shared" si="1"/>
        <v>1.5467220599999998</v>
      </c>
    </row>
    <row r="74" spans="1:4" ht="16.2" thickBot="1" x14ac:dyDescent="0.35">
      <c r="A74" s="54" t="s">
        <v>102</v>
      </c>
      <c r="B74" s="55"/>
      <c r="C74" s="14">
        <f>SUM(C68:C73)</f>
        <v>6.3689999999999997E-2</v>
      </c>
      <c r="D74" s="15">
        <f>SUM(D68:D73)</f>
        <v>158.88827097000001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6.9103550099999991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0.52388972999999994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8.3073942899999995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1.8460876199999998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34.651563569999993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52.239290219999987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52.239290219999987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52.239290219999987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24.730684893763495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49.708676636464624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35.723860111482239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164.87935436068724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274.79892393447875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549.84149993687629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2494.7129999999997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2118.8064175626996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158.88827097000001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52.239290219999987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4946.1369787526992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549.84149993687629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5495.9784786895752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00426-719E-48EA-B99A-360BFB9E5ECB}">
  <dimension ref="A1:E129"/>
  <sheetViews>
    <sheetView topLeftCell="A113" workbookViewId="0">
      <selection activeCell="D103" sqref="D103"/>
    </sheetView>
  </sheetViews>
  <sheetFormatPr defaultRowHeight="14.4" x14ac:dyDescent="0.3"/>
  <cols>
    <col min="1" max="1" width="15.44140625" bestFit="1" customWidth="1"/>
    <col min="2" max="2" width="57" bestFit="1" customWidth="1"/>
    <col min="3" max="3" width="13.5546875" bestFit="1" customWidth="1"/>
    <col min="4" max="4" width="13.77734375" customWidth="1"/>
  </cols>
  <sheetData>
    <row r="1" spans="1:4" ht="15.6" x14ac:dyDescent="0.3">
      <c r="A1" s="79" t="s">
        <v>0</v>
      </c>
      <c r="B1" s="80"/>
      <c r="C1" s="80"/>
      <c r="D1" s="81"/>
    </row>
    <row r="2" spans="1:4" ht="15.6" x14ac:dyDescent="0.3">
      <c r="A2" s="76" t="s">
        <v>1</v>
      </c>
      <c r="B2" s="77"/>
      <c r="C2" s="77"/>
      <c r="D2" s="78"/>
    </row>
    <row r="3" spans="1:4" ht="15.6" x14ac:dyDescent="0.3">
      <c r="A3" s="1" t="s">
        <v>2</v>
      </c>
      <c r="B3" s="2" t="s">
        <v>3</v>
      </c>
      <c r="C3" s="65">
        <v>45846</v>
      </c>
      <c r="D3" s="61"/>
    </row>
    <row r="4" spans="1:4" ht="15.6" x14ac:dyDescent="0.3">
      <c r="A4" s="1" t="s">
        <v>4</v>
      </c>
      <c r="B4" s="2" t="s">
        <v>5</v>
      </c>
      <c r="C4" s="61" t="s">
        <v>126</v>
      </c>
      <c r="D4" s="61"/>
    </row>
    <row r="5" spans="1:4" ht="15.6" customHeight="1" x14ac:dyDescent="0.3">
      <c r="A5" s="1" t="s">
        <v>6</v>
      </c>
      <c r="B5" s="2" t="s">
        <v>7</v>
      </c>
      <c r="C5" s="60" t="s">
        <v>8</v>
      </c>
      <c r="D5" s="61"/>
    </row>
    <row r="6" spans="1:4" ht="15.6" x14ac:dyDescent="0.3">
      <c r="A6" s="1" t="s">
        <v>9</v>
      </c>
      <c r="B6" s="2" t="s">
        <v>10</v>
      </c>
      <c r="C6" s="61">
        <v>24</v>
      </c>
      <c r="D6" s="61"/>
    </row>
    <row r="7" spans="1:4" ht="15.6" x14ac:dyDescent="0.3">
      <c r="A7" s="3"/>
      <c r="B7" s="4"/>
      <c r="C7" s="4"/>
      <c r="D7" s="4"/>
    </row>
    <row r="8" spans="1:4" ht="15.6" x14ac:dyDescent="0.3">
      <c r="A8" s="67" t="s">
        <v>11</v>
      </c>
      <c r="B8" s="67"/>
      <c r="C8" s="67"/>
      <c r="D8" s="67"/>
    </row>
    <row r="9" spans="1:4" ht="43.2" customHeight="1" x14ac:dyDescent="0.3">
      <c r="A9" s="2" t="s">
        <v>12</v>
      </c>
      <c r="B9" s="1" t="s">
        <v>13</v>
      </c>
      <c r="C9" s="60" t="s">
        <v>14</v>
      </c>
      <c r="D9" s="60"/>
    </row>
    <row r="10" spans="1:4" ht="36" customHeight="1" x14ac:dyDescent="0.3">
      <c r="A10" s="68" t="s">
        <v>125</v>
      </c>
      <c r="B10" s="70" t="s">
        <v>158</v>
      </c>
      <c r="C10" s="72">
        <v>2</v>
      </c>
      <c r="D10" s="73"/>
    </row>
    <row r="11" spans="1:4" ht="51" customHeight="1" x14ac:dyDescent="0.3">
      <c r="A11" s="69"/>
      <c r="B11" s="71"/>
      <c r="C11" s="74"/>
      <c r="D11" s="75"/>
    </row>
    <row r="12" spans="1:4" ht="15.6" x14ac:dyDescent="0.3">
      <c r="A12" s="3"/>
      <c r="B12" s="3"/>
      <c r="C12" s="4"/>
      <c r="D12" s="4"/>
    </row>
    <row r="13" spans="1:4" ht="15.6" x14ac:dyDescent="0.3">
      <c r="A13" s="76" t="s">
        <v>15</v>
      </c>
      <c r="B13" s="77"/>
      <c r="C13" s="77"/>
      <c r="D13" s="78"/>
    </row>
    <row r="14" spans="1:4" ht="30" customHeight="1" x14ac:dyDescent="0.3">
      <c r="A14" s="1">
        <v>1</v>
      </c>
      <c r="B14" s="2" t="s">
        <v>16</v>
      </c>
      <c r="C14" s="60" t="s">
        <v>124</v>
      </c>
      <c r="D14" s="60"/>
    </row>
    <row r="15" spans="1:4" ht="15.6" x14ac:dyDescent="0.3">
      <c r="A15" s="1">
        <v>2</v>
      </c>
      <c r="B15" s="2" t="s">
        <v>17</v>
      </c>
      <c r="C15" s="61" t="s">
        <v>127</v>
      </c>
      <c r="D15" s="61"/>
    </row>
    <row r="16" spans="1:4" ht="15.6" x14ac:dyDescent="0.3">
      <c r="A16" s="1">
        <v>3</v>
      </c>
      <c r="B16" s="2" t="s">
        <v>18</v>
      </c>
      <c r="C16" s="62">
        <v>1919.01</v>
      </c>
      <c r="D16" s="63"/>
    </row>
    <row r="17" spans="1:4" ht="15.6" x14ac:dyDescent="0.3">
      <c r="A17" s="1">
        <v>4</v>
      </c>
      <c r="B17" s="2" t="s">
        <v>19</v>
      </c>
      <c r="C17" s="64"/>
      <c r="D17" s="64"/>
    </row>
    <row r="18" spans="1:4" ht="15.6" x14ac:dyDescent="0.3">
      <c r="A18" s="1">
        <v>5</v>
      </c>
      <c r="B18" s="2" t="s">
        <v>20</v>
      </c>
      <c r="C18" s="65">
        <v>45658</v>
      </c>
      <c r="D18" s="61"/>
    </row>
    <row r="19" spans="1:4" ht="15.6" x14ac:dyDescent="0.3">
      <c r="A19" s="66"/>
      <c r="B19" s="66"/>
      <c r="C19" s="5"/>
      <c r="D19" s="5"/>
    </row>
    <row r="20" spans="1:4" ht="16.2" thickBot="1" x14ac:dyDescent="0.35">
      <c r="A20" s="56" t="s">
        <v>95</v>
      </c>
      <c r="B20" s="56"/>
      <c r="C20" s="56"/>
      <c r="D20" s="56"/>
    </row>
    <row r="21" spans="1:4" ht="16.2" thickBot="1" x14ac:dyDescent="0.35">
      <c r="A21" s="6">
        <v>1</v>
      </c>
      <c r="B21" s="7" t="s">
        <v>22</v>
      </c>
      <c r="C21" s="7"/>
      <c r="D21" s="7" t="s">
        <v>23</v>
      </c>
    </row>
    <row r="22" spans="1:4" ht="16.2" thickBot="1" x14ac:dyDescent="0.35">
      <c r="A22" s="8" t="s">
        <v>2</v>
      </c>
      <c r="B22" s="9" t="s">
        <v>24</v>
      </c>
      <c r="C22" s="10"/>
      <c r="D22" s="10">
        <v>1919.01</v>
      </c>
    </row>
    <row r="23" spans="1:4" ht="16.2" thickBot="1" x14ac:dyDescent="0.35">
      <c r="A23" s="8" t="s">
        <v>4</v>
      </c>
      <c r="B23" s="11" t="s">
        <v>25</v>
      </c>
      <c r="C23" s="12">
        <v>0.3</v>
      </c>
      <c r="D23" s="10">
        <f>D22*C23</f>
        <v>575.70299999999997</v>
      </c>
    </row>
    <row r="24" spans="1:4" ht="16.2" thickBot="1" x14ac:dyDescent="0.35">
      <c r="A24" s="8" t="s">
        <v>6</v>
      </c>
      <c r="B24" s="9" t="s">
        <v>26</v>
      </c>
      <c r="C24" s="12"/>
      <c r="D24" s="10">
        <v>0</v>
      </c>
    </row>
    <row r="25" spans="1:4" ht="16.2" thickBot="1" x14ac:dyDescent="0.35">
      <c r="A25" s="8" t="s">
        <v>9</v>
      </c>
      <c r="B25" s="9" t="s">
        <v>27</v>
      </c>
      <c r="C25" s="10">
        <v>0</v>
      </c>
      <c r="D25" s="38">
        <v>272.39999999999998</v>
      </c>
    </row>
    <row r="26" spans="1:4" ht="16.2" thickBot="1" x14ac:dyDescent="0.35">
      <c r="A26" s="8" t="s">
        <v>28</v>
      </c>
      <c r="B26" s="9" t="s">
        <v>29</v>
      </c>
      <c r="C26" s="10"/>
      <c r="D26" s="38"/>
    </row>
    <row r="27" spans="1:4" ht="16.2" thickBot="1" x14ac:dyDescent="0.35">
      <c r="A27" s="8" t="s">
        <v>30</v>
      </c>
      <c r="B27" s="9" t="s">
        <v>71</v>
      </c>
      <c r="C27" s="10"/>
      <c r="D27" s="10">
        <v>0</v>
      </c>
    </row>
    <row r="28" spans="1:4" ht="16.2" thickBot="1" x14ac:dyDescent="0.35">
      <c r="A28" s="54" t="s">
        <v>96</v>
      </c>
      <c r="B28" s="55"/>
      <c r="C28" s="10"/>
      <c r="D28" s="10">
        <f>SUM(D22:D27)</f>
        <v>2767.1129999999998</v>
      </c>
    </row>
    <row r="29" spans="1:4" ht="15.6" x14ac:dyDescent="0.3">
      <c r="A29" s="5"/>
      <c r="B29" s="5"/>
      <c r="C29" s="5"/>
      <c r="D29" s="5"/>
    </row>
    <row r="30" spans="1:4" ht="15.6" x14ac:dyDescent="0.3">
      <c r="A30" s="56" t="s">
        <v>31</v>
      </c>
      <c r="B30" s="56"/>
      <c r="C30" s="56"/>
      <c r="D30" s="56"/>
    </row>
    <row r="31" spans="1:4" ht="15.6" x14ac:dyDescent="0.3">
      <c r="A31" s="57" t="s">
        <v>32</v>
      </c>
      <c r="B31" s="57"/>
      <c r="C31" s="57"/>
      <c r="D31" s="57"/>
    </row>
    <row r="32" spans="1:4" ht="16.2" thickBot="1" x14ac:dyDescent="0.35">
      <c r="A32" s="5"/>
      <c r="B32" s="5"/>
      <c r="C32" s="5"/>
      <c r="D32" s="5"/>
    </row>
    <row r="33" spans="1:4" ht="16.2" thickBot="1" x14ac:dyDescent="0.35">
      <c r="A33" s="6" t="s">
        <v>33</v>
      </c>
      <c r="B33" s="7" t="s">
        <v>34</v>
      </c>
      <c r="C33" s="7"/>
      <c r="D33" s="7" t="s">
        <v>23</v>
      </c>
    </row>
    <row r="34" spans="1:4" ht="16.2" thickBot="1" x14ac:dyDescent="0.35">
      <c r="A34" s="8" t="s">
        <v>2</v>
      </c>
      <c r="B34" s="9" t="s">
        <v>35</v>
      </c>
      <c r="C34" s="14">
        <v>8.3299999999999999E-2</v>
      </c>
      <c r="D34" s="15">
        <f>D28*C34</f>
        <v>230.50051289999999</v>
      </c>
    </row>
    <row r="35" spans="1:4" ht="16.2" thickBot="1" x14ac:dyDescent="0.35">
      <c r="A35" s="8" t="s">
        <v>4</v>
      </c>
      <c r="B35" s="9" t="s">
        <v>36</v>
      </c>
      <c r="C35" s="14">
        <v>0.121</v>
      </c>
      <c r="D35" s="15">
        <f>D28*C35</f>
        <v>334.82067299999994</v>
      </c>
    </row>
    <row r="36" spans="1:4" ht="16.2" thickBot="1" x14ac:dyDescent="0.35">
      <c r="A36" s="54" t="s">
        <v>97</v>
      </c>
      <c r="B36" s="55"/>
      <c r="C36" s="14">
        <f>SUM(C34:C35)</f>
        <v>0.20429999999999998</v>
      </c>
      <c r="D36" s="15">
        <f>SUM(D34:D35)</f>
        <v>565.32118589999993</v>
      </c>
    </row>
    <row r="37" spans="1:4" ht="15.6" x14ac:dyDescent="0.3">
      <c r="A37" s="5"/>
      <c r="B37" s="5"/>
      <c r="C37" s="5"/>
      <c r="D37" s="5"/>
    </row>
    <row r="38" spans="1:4" ht="16.2" thickBot="1" x14ac:dyDescent="0.35">
      <c r="A38" s="59" t="s">
        <v>98</v>
      </c>
      <c r="B38" s="59"/>
      <c r="C38" s="59"/>
      <c r="D38" s="59"/>
    </row>
    <row r="39" spans="1:4" ht="31.8" thickBot="1" x14ac:dyDescent="0.35">
      <c r="A39" s="6" t="s">
        <v>37</v>
      </c>
      <c r="B39" s="7" t="s">
        <v>38</v>
      </c>
      <c r="C39" s="7" t="s">
        <v>39</v>
      </c>
      <c r="D39" s="16" t="s">
        <v>23</v>
      </c>
    </row>
    <row r="40" spans="1:4" ht="16.2" thickBot="1" x14ac:dyDescent="0.35">
      <c r="A40" s="8" t="s">
        <v>2</v>
      </c>
      <c r="B40" s="9" t="s">
        <v>40</v>
      </c>
      <c r="C40" s="14">
        <v>0.2</v>
      </c>
      <c r="D40" s="17">
        <f t="shared" ref="D40:D47" si="0">($D$28+$D$36)*C40</f>
        <v>666.48683717999995</v>
      </c>
    </row>
    <row r="41" spans="1:4" ht="16.2" thickBot="1" x14ac:dyDescent="0.35">
      <c r="A41" s="8" t="s">
        <v>4</v>
      </c>
      <c r="B41" s="9" t="s">
        <v>41</v>
      </c>
      <c r="C41" s="14">
        <v>2.5000000000000001E-2</v>
      </c>
      <c r="D41" s="17">
        <f t="shared" si="0"/>
        <v>83.310854647499994</v>
      </c>
    </row>
    <row r="42" spans="1:4" ht="16.2" thickBot="1" x14ac:dyDescent="0.35">
      <c r="A42" s="8" t="s">
        <v>6</v>
      </c>
      <c r="B42" s="9" t="s">
        <v>42</v>
      </c>
      <c r="C42" s="18">
        <v>1.4999999999999999E-2</v>
      </c>
      <c r="D42" s="17">
        <f t="shared" si="0"/>
        <v>49.986512788499994</v>
      </c>
    </row>
    <row r="43" spans="1:4" ht="16.2" thickBot="1" x14ac:dyDescent="0.35">
      <c r="A43" s="8" t="s">
        <v>9</v>
      </c>
      <c r="B43" s="9" t="s">
        <v>43</v>
      </c>
      <c r="C43" s="14">
        <v>1.4999999999999999E-2</v>
      </c>
      <c r="D43" s="17">
        <f t="shared" si="0"/>
        <v>49.986512788499994</v>
      </c>
    </row>
    <row r="44" spans="1:4" ht="16.2" thickBot="1" x14ac:dyDescent="0.35">
      <c r="A44" s="8" t="s">
        <v>28</v>
      </c>
      <c r="B44" s="9" t="s">
        <v>44</v>
      </c>
      <c r="C44" s="14">
        <v>0.01</v>
      </c>
      <c r="D44" s="17">
        <f t="shared" si="0"/>
        <v>33.324341859</v>
      </c>
    </row>
    <row r="45" spans="1:4" ht="16.2" thickBot="1" x14ac:dyDescent="0.35">
      <c r="A45" s="8" t="s">
        <v>30</v>
      </c>
      <c r="B45" s="9" t="s">
        <v>45</v>
      </c>
      <c r="C45" s="14">
        <v>6.0000000000000001E-3</v>
      </c>
      <c r="D45" s="17">
        <f t="shared" si="0"/>
        <v>19.994605115399999</v>
      </c>
    </row>
    <row r="46" spans="1:4" ht="16.2" thickBot="1" x14ac:dyDescent="0.35">
      <c r="A46" s="8" t="s">
        <v>46</v>
      </c>
      <c r="B46" s="9" t="s">
        <v>47</v>
      </c>
      <c r="C46" s="14">
        <v>2E-3</v>
      </c>
      <c r="D46" s="17">
        <f t="shared" si="0"/>
        <v>6.664868371799999</v>
      </c>
    </row>
    <row r="47" spans="1:4" ht="16.2" thickBot="1" x14ac:dyDescent="0.35">
      <c r="A47" s="8" t="s">
        <v>48</v>
      </c>
      <c r="B47" s="9" t="s">
        <v>49</v>
      </c>
      <c r="C47" s="14">
        <v>0.08</v>
      </c>
      <c r="D47" s="17">
        <f t="shared" si="0"/>
        <v>266.594734872</v>
      </c>
    </row>
    <row r="48" spans="1:4" ht="16.2" thickBot="1" x14ac:dyDescent="0.35">
      <c r="A48" s="54" t="s">
        <v>99</v>
      </c>
      <c r="B48" s="55"/>
      <c r="C48" s="14">
        <f>SUM(C40:C47)</f>
        <v>0.35300000000000004</v>
      </c>
      <c r="D48" s="17">
        <f>SUM(D40:D47)</f>
        <v>1176.3492676227002</v>
      </c>
    </row>
    <row r="49" spans="1:5" x14ac:dyDescent="0.3">
      <c r="A49" s="29"/>
      <c r="B49" s="29"/>
      <c r="C49" s="29"/>
      <c r="D49" s="29"/>
    </row>
    <row r="50" spans="1:5" ht="16.2" thickBot="1" x14ac:dyDescent="0.35">
      <c r="A50" s="57" t="s">
        <v>50</v>
      </c>
      <c r="B50" s="57"/>
      <c r="C50" s="57"/>
      <c r="D50" s="57"/>
    </row>
    <row r="51" spans="1:5" ht="16.2" thickBot="1" x14ac:dyDescent="0.35">
      <c r="A51" s="6" t="s">
        <v>51</v>
      </c>
      <c r="B51" s="7" t="s">
        <v>52</v>
      </c>
      <c r="C51" s="7"/>
      <c r="D51" s="7" t="s">
        <v>23</v>
      </c>
    </row>
    <row r="52" spans="1:5" ht="16.2" thickBot="1" x14ac:dyDescent="0.35">
      <c r="A52" s="8" t="s">
        <v>2</v>
      </c>
      <c r="B52" s="9" t="s">
        <v>118</v>
      </c>
      <c r="C52" s="10"/>
      <c r="D52" s="10">
        <f>4.4*2*15-(D22*6%)</f>
        <v>16.859400000000008</v>
      </c>
    </row>
    <row r="53" spans="1:5" ht="16.2" thickBot="1" x14ac:dyDescent="0.35">
      <c r="A53" s="8" t="s">
        <v>4</v>
      </c>
      <c r="B53" s="9" t="s">
        <v>119</v>
      </c>
      <c r="C53" s="10">
        <v>37.85</v>
      </c>
      <c r="D53" s="10">
        <f>E53-E54</f>
        <v>454.2</v>
      </c>
      <c r="E53" s="31">
        <f>C53*15</f>
        <v>567.75</v>
      </c>
    </row>
    <row r="54" spans="1:5" ht="16.2" thickBot="1" x14ac:dyDescent="0.35">
      <c r="A54" s="8" t="s">
        <v>6</v>
      </c>
      <c r="B54" s="9" t="s">
        <v>120</v>
      </c>
      <c r="C54" s="10"/>
      <c r="D54" s="10">
        <v>29.66</v>
      </c>
      <c r="E54" s="31">
        <f>E53*20%</f>
        <v>113.55000000000001</v>
      </c>
    </row>
    <row r="55" spans="1:5" ht="16.2" thickBot="1" x14ac:dyDescent="0.35">
      <c r="A55" s="8" t="s">
        <v>9</v>
      </c>
      <c r="B55" s="9" t="s">
        <v>121</v>
      </c>
      <c r="C55" s="10"/>
      <c r="D55" s="10">
        <v>17.53</v>
      </c>
    </row>
    <row r="56" spans="1:5" ht="16.2" thickBot="1" x14ac:dyDescent="0.35">
      <c r="A56" s="8" t="s">
        <v>28</v>
      </c>
      <c r="B56" s="9" t="s">
        <v>122</v>
      </c>
      <c r="C56" s="19"/>
      <c r="D56" s="10">
        <v>30.34</v>
      </c>
    </row>
    <row r="57" spans="1:5" ht="16.2" thickBot="1" x14ac:dyDescent="0.35">
      <c r="A57" s="54" t="s">
        <v>100</v>
      </c>
      <c r="B57" s="55"/>
      <c r="C57" s="19"/>
      <c r="D57" s="10">
        <f>SUM(D52:D56)</f>
        <v>548.58940000000007</v>
      </c>
    </row>
    <row r="58" spans="1:5" x14ac:dyDescent="0.3">
      <c r="A58" s="29"/>
      <c r="B58" s="29"/>
      <c r="C58" s="29"/>
      <c r="D58" s="29"/>
    </row>
    <row r="59" spans="1:5" ht="16.2" thickBot="1" x14ac:dyDescent="0.35">
      <c r="A59" s="58" t="s">
        <v>53</v>
      </c>
      <c r="B59" s="58"/>
      <c r="C59" s="58"/>
      <c r="D59" s="58"/>
    </row>
    <row r="60" spans="1:5" ht="16.2" thickBot="1" x14ac:dyDescent="0.35">
      <c r="A60" s="6">
        <v>2</v>
      </c>
      <c r="B60" s="7" t="s">
        <v>54</v>
      </c>
      <c r="C60" s="7"/>
      <c r="D60" s="7" t="s">
        <v>23</v>
      </c>
    </row>
    <row r="61" spans="1:5" ht="16.2" thickBot="1" x14ac:dyDescent="0.35">
      <c r="A61" s="8" t="s">
        <v>33</v>
      </c>
      <c r="B61" s="9" t="s">
        <v>55</v>
      </c>
      <c r="C61" s="19"/>
      <c r="D61" s="15">
        <f>D36</f>
        <v>565.32118589999993</v>
      </c>
    </row>
    <row r="62" spans="1:5" ht="16.2" thickBot="1" x14ac:dyDescent="0.35">
      <c r="A62" s="8" t="s">
        <v>37</v>
      </c>
      <c r="B62" s="9" t="s">
        <v>38</v>
      </c>
      <c r="C62" s="19"/>
      <c r="D62" s="15">
        <f>D48</f>
        <v>1176.3492676227002</v>
      </c>
    </row>
    <row r="63" spans="1:5" ht="16.2" thickBot="1" x14ac:dyDescent="0.35">
      <c r="A63" s="8" t="s">
        <v>51</v>
      </c>
      <c r="B63" s="9" t="s">
        <v>52</v>
      </c>
      <c r="C63" s="19"/>
      <c r="D63" s="15">
        <f>D57</f>
        <v>548.58940000000007</v>
      </c>
    </row>
    <row r="64" spans="1:5" ht="16.2" thickBot="1" x14ac:dyDescent="0.35">
      <c r="A64" s="54" t="s">
        <v>101</v>
      </c>
      <c r="B64" s="55"/>
      <c r="C64" s="19"/>
      <c r="D64" s="15">
        <f>SUM(D61:D63)</f>
        <v>2290.2598535226998</v>
      </c>
    </row>
    <row r="65" spans="1:4" ht="15.6" x14ac:dyDescent="0.3">
      <c r="A65" s="20"/>
      <c r="B65" s="5"/>
      <c r="C65" s="5"/>
      <c r="D65" s="5"/>
    </row>
    <row r="66" spans="1:4" ht="16.2" thickBot="1" x14ac:dyDescent="0.35">
      <c r="A66" s="56" t="s">
        <v>56</v>
      </c>
      <c r="B66" s="56"/>
      <c r="C66" s="56"/>
      <c r="D66" s="56"/>
    </row>
    <row r="67" spans="1:4" ht="16.2" thickBot="1" x14ac:dyDescent="0.35">
      <c r="A67" s="6">
        <v>3</v>
      </c>
      <c r="B67" s="7" t="s">
        <v>57</v>
      </c>
      <c r="C67" s="7"/>
      <c r="D67" s="7" t="s">
        <v>23</v>
      </c>
    </row>
    <row r="68" spans="1:4" ht="16.2" thickBot="1" x14ac:dyDescent="0.35">
      <c r="A68" s="8" t="s">
        <v>2</v>
      </c>
      <c r="B68" s="21" t="s">
        <v>58</v>
      </c>
      <c r="C68" s="14">
        <v>4.1700000000000001E-3</v>
      </c>
      <c r="D68" s="15">
        <f>$D$28*C68</f>
        <v>11.53886121</v>
      </c>
    </row>
    <row r="69" spans="1:4" ht="16.2" thickBot="1" x14ac:dyDescent="0.35">
      <c r="A69" s="8" t="s">
        <v>4</v>
      </c>
      <c r="B69" s="21" t="s">
        <v>59</v>
      </c>
      <c r="C69" s="14">
        <v>2.9999999999999997E-4</v>
      </c>
      <c r="D69" s="15">
        <f t="shared" ref="D69:D73" si="1">$D$28*C69</f>
        <v>0.83013389999999987</v>
      </c>
    </row>
    <row r="70" spans="1:4" ht="31.8" thickBot="1" x14ac:dyDescent="0.35">
      <c r="A70" s="8" t="s">
        <v>6</v>
      </c>
      <c r="B70" s="21" t="s">
        <v>60</v>
      </c>
      <c r="C70" s="14">
        <v>3.2000000000000001E-2</v>
      </c>
      <c r="D70" s="15">
        <f t="shared" si="1"/>
        <v>88.547615999999991</v>
      </c>
    </row>
    <row r="71" spans="1:4" ht="16.2" thickBot="1" x14ac:dyDescent="0.35">
      <c r="A71" s="8" t="s">
        <v>9</v>
      </c>
      <c r="B71" s="21" t="s">
        <v>61</v>
      </c>
      <c r="C71" s="14">
        <v>1.9400000000000001E-2</v>
      </c>
      <c r="D71" s="15">
        <f t="shared" si="1"/>
        <v>53.681992199999996</v>
      </c>
    </row>
    <row r="72" spans="1:4" ht="31.8" thickBot="1" x14ac:dyDescent="0.35">
      <c r="A72" s="8" t="s">
        <v>28</v>
      </c>
      <c r="B72" s="21" t="s">
        <v>62</v>
      </c>
      <c r="C72" s="14">
        <v>7.1999999999999998E-3</v>
      </c>
      <c r="D72" s="15">
        <f t="shared" si="1"/>
        <v>19.923213599999997</v>
      </c>
    </row>
    <row r="73" spans="1:4" ht="31.8" thickBot="1" x14ac:dyDescent="0.35">
      <c r="A73" s="8" t="s">
        <v>30</v>
      </c>
      <c r="B73" s="21" t="s">
        <v>63</v>
      </c>
      <c r="C73" s="14">
        <v>8.0000000000000002E-3</v>
      </c>
      <c r="D73" s="22">
        <f t="shared" si="1"/>
        <v>22.136903999999998</v>
      </c>
    </row>
    <row r="74" spans="1:4" ht="16.2" thickBot="1" x14ac:dyDescent="0.35">
      <c r="A74" s="54" t="s">
        <v>102</v>
      </c>
      <c r="B74" s="55"/>
      <c r="C74" s="14">
        <f>SUM(C68:C73)</f>
        <v>7.1069999999999994E-2</v>
      </c>
      <c r="D74" s="15">
        <f>SUM(D68:D73)</f>
        <v>196.65872090999997</v>
      </c>
    </row>
    <row r="75" spans="1:4" ht="15.6" x14ac:dyDescent="0.3">
      <c r="A75" s="5"/>
      <c r="B75" s="5"/>
      <c r="C75" s="5"/>
      <c r="D75" s="5"/>
    </row>
    <row r="76" spans="1:4" ht="15.6" x14ac:dyDescent="0.3">
      <c r="A76" s="56" t="s">
        <v>64</v>
      </c>
      <c r="B76" s="56"/>
      <c r="C76" s="56"/>
      <c r="D76" s="56"/>
    </row>
    <row r="77" spans="1:4" ht="15.6" x14ac:dyDescent="0.3">
      <c r="A77" s="5"/>
      <c r="B77" s="30" t="s">
        <v>103</v>
      </c>
      <c r="C77" s="13"/>
      <c r="D77" s="5"/>
    </row>
    <row r="78" spans="1:4" ht="16.2" thickBot="1" x14ac:dyDescent="0.35">
      <c r="A78" s="13"/>
      <c r="B78" s="5"/>
      <c r="C78" s="5"/>
      <c r="D78" s="5"/>
    </row>
    <row r="79" spans="1:4" ht="16.2" thickBot="1" x14ac:dyDescent="0.35">
      <c r="A79" s="6" t="s">
        <v>65</v>
      </c>
      <c r="B79" s="7" t="s">
        <v>66</v>
      </c>
      <c r="C79" s="7"/>
      <c r="D79" s="7" t="s">
        <v>23</v>
      </c>
    </row>
    <row r="80" spans="1:4" ht="16.2" thickBot="1" x14ac:dyDescent="0.35">
      <c r="A80" s="8" t="s">
        <v>2</v>
      </c>
      <c r="B80" s="9" t="s">
        <v>67</v>
      </c>
      <c r="C80" s="23">
        <v>0</v>
      </c>
      <c r="D80" s="24">
        <f>D$28*C80</f>
        <v>0</v>
      </c>
    </row>
    <row r="81" spans="1:4" ht="16.2" thickBot="1" x14ac:dyDescent="0.35">
      <c r="A81" s="8" t="s">
        <v>4</v>
      </c>
      <c r="B81" s="9" t="s">
        <v>66</v>
      </c>
      <c r="C81" s="23">
        <v>2.7699999999999999E-3</v>
      </c>
      <c r="D81" s="24">
        <f t="shared" ref="D81:D85" si="2">D$28*C81</f>
        <v>7.6649030099999989</v>
      </c>
    </row>
    <row r="82" spans="1:4" ht="16.2" thickBot="1" x14ac:dyDescent="0.35">
      <c r="A82" s="8" t="s">
        <v>6</v>
      </c>
      <c r="B82" s="9" t="s">
        <v>68</v>
      </c>
      <c r="C82" s="23">
        <v>2.1000000000000001E-4</v>
      </c>
      <c r="D82" s="24">
        <f t="shared" si="2"/>
        <v>0.58109372999999997</v>
      </c>
    </row>
    <row r="83" spans="1:4" ht="16.2" thickBot="1" x14ac:dyDescent="0.35">
      <c r="A83" s="8" t="s">
        <v>9</v>
      </c>
      <c r="B83" s="9" t="s">
        <v>69</v>
      </c>
      <c r="C83" s="23">
        <v>3.3300000000000001E-3</v>
      </c>
      <c r="D83" s="24">
        <f t="shared" si="2"/>
        <v>9.21448629</v>
      </c>
    </row>
    <row r="84" spans="1:4" ht="16.2" thickBot="1" x14ac:dyDescent="0.35">
      <c r="A84" s="8" t="s">
        <v>28</v>
      </c>
      <c r="B84" s="9" t="s">
        <v>70</v>
      </c>
      <c r="C84" s="23">
        <v>7.3999999999999999E-4</v>
      </c>
      <c r="D84" s="24">
        <f t="shared" si="2"/>
        <v>2.0476636199999998</v>
      </c>
    </row>
    <row r="85" spans="1:4" ht="16.2" thickBot="1" x14ac:dyDescent="0.35">
      <c r="A85" s="8" t="s">
        <v>30</v>
      </c>
      <c r="B85" s="9" t="s">
        <v>178</v>
      </c>
      <c r="C85" s="23">
        <v>1.389E-2</v>
      </c>
      <c r="D85" s="24">
        <f t="shared" si="2"/>
        <v>38.435199569999995</v>
      </c>
    </row>
    <row r="86" spans="1:4" ht="16.2" thickBot="1" x14ac:dyDescent="0.35">
      <c r="A86" s="54" t="s">
        <v>104</v>
      </c>
      <c r="B86" s="55"/>
      <c r="C86" s="14">
        <f>SUM(C80:C85)</f>
        <v>2.094E-2</v>
      </c>
      <c r="D86" s="15">
        <f>SUM(D80:D85)</f>
        <v>57.943346219999995</v>
      </c>
    </row>
    <row r="87" spans="1:4" ht="15.6" x14ac:dyDescent="0.3">
      <c r="A87" s="5"/>
      <c r="B87" s="5"/>
      <c r="C87" s="5"/>
      <c r="D87" s="5"/>
    </row>
    <row r="88" spans="1:4" ht="15.6" x14ac:dyDescent="0.3">
      <c r="A88" s="57" t="s">
        <v>105</v>
      </c>
      <c r="B88" s="57"/>
      <c r="C88" s="57"/>
      <c r="D88" s="57"/>
    </row>
    <row r="89" spans="1:4" ht="16.2" thickBot="1" x14ac:dyDescent="0.35">
      <c r="A89" s="13"/>
      <c r="B89" s="5"/>
      <c r="C89" s="5"/>
      <c r="D89" s="5"/>
    </row>
    <row r="90" spans="1:4" ht="16.2" thickBot="1" x14ac:dyDescent="0.35">
      <c r="A90" s="6" t="s">
        <v>72</v>
      </c>
      <c r="B90" s="7" t="s">
        <v>73</v>
      </c>
      <c r="C90" s="7"/>
      <c r="D90" s="7" t="s">
        <v>23</v>
      </c>
    </row>
    <row r="91" spans="1:4" ht="16.2" thickBot="1" x14ac:dyDescent="0.35">
      <c r="A91" s="8" t="s">
        <v>2</v>
      </c>
      <c r="B91" s="9" t="s">
        <v>74</v>
      </c>
      <c r="C91" s="19"/>
      <c r="D91" s="10">
        <v>0</v>
      </c>
    </row>
    <row r="92" spans="1:4" ht="16.2" thickBot="1" x14ac:dyDescent="0.35">
      <c r="A92" s="54" t="s">
        <v>106</v>
      </c>
      <c r="B92" s="55"/>
      <c r="C92" s="19"/>
      <c r="D92" s="10">
        <f>D91</f>
        <v>0</v>
      </c>
    </row>
    <row r="93" spans="1:4" ht="15.6" x14ac:dyDescent="0.3">
      <c r="A93" s="5"/>
      <c r="B93" s="5"/>
      <c r="C93" s="5"/>
      <c r="D93" s="5"/>
    </row>
    <row r="94" spans="1:4" ht="16.2" thickBot="1" x14ac:dyDescent="0.35">
      <c r="A94" s="56" t="s">
        <v>75</v>
      </c>
      <c r="B94" s="56"/>
      <c r="C94" s="56"/>
      <c r="D94" s="56"/>
    </row>
    <row r="95" spans="1:4" ht="16.2" thickBot="1" x14ac:dyDescent="0.35">
      <c r="A95" s="6">
        <v>4</v>
      </c>
      <c r="B95" s="7" t="s">
        <v>76</v>
      </c>
      <c r="C95" s="7"/>
      <c r="D95" s="7" t="s">
        <v>23</v>
      </c>
    </row>
    <row r="96" spans="1:4" ht="16.2" thickBot="1" x14ac:dyDescent="0.35">
      <c r="A96" s="8" t="s">
        <v>65</v>
      </c>
      <c r="B96" s="9" t="s">
        <v>66</v>
      </c>
      <c r="C96" s="19"/>
      <c r="D96" s="10">
        <f>D86</f>
        <v>57.943346219999995</v>
      </c>
    </row>
    <row r="97" spans="1:4" ht="16.2" thickBot="1" x14ac:dyDescent="0.35">
      <c r="A97" s="8" t="s">
        <v>72</v>
      </c>
      <c r="B97" s="9" t="s">
        <v>73</v>
      </c>
      <c r="C97" s="19"/>
      <c r="D97" s="15">
        <f>D92</f>
        <v>0</v>
      </c>
    </row>
    <row r="98" spans="1:4" ht="16.2" thickBot="1" x14ac:dyDescent="0.35">
      <c r="A98" s="54" t="s">
        <v>107</v>
      </c>
      <c r="B98" s="55"/>
      <c r="C98" s="19"/>
      <c r="D98" s="15">
        <f>SUM(D96:D97)</f>
        <v>57.943346219999995</v>
      </c>
    </row>
    <row r="99" spans="1:4" ht="15.6" x14ac:dyDescent="0.3">
      <c r="A99" s="5"/>
      <c r="B99" s="5"/>
      <c r="C99" s="5"/>
      <c r="D99" s="5"/>
    </row>
    <row r="100" spans="1:4" ht="16.2" thickBot="1" x14ac:dyDescent="0.35">
      <c r="A100" s="56" t="s">
        <v>77</v>
      </c>
      <c r="B100" s="56"/>
      <c r="C100" s="56"/>
      <c r="D100" s="56"/>
    </row>
    <row r="101" spans="1:4" ht="16.2" thickBot="1" x14ac:dyDescent="0.35">
      <c r="A101" s="6">
        <v>5</v>
      </c>
      <c r="B101" s="25" t="s">
        <v>78</v>
      </c>
      <c r="C101" s="7"/>
      <c r="D101" s="7" t="s">
        <v>23</v>
      </c>
    </row>
    <row r="102" spans="1:4" ht="16.2" thickBot="1" x14ac:dyDescent="0.35">
      <c r="A102" s="8" t="s">
        <v>2</v>
      </c>
      <c r="B102" s="9" t="s">
        <v>79</v>
      </c>
      <c r="C102" s="19"/>
      <c r="D102" s="10">
        <v>108.63</v>
      </c>
    </row>
    <row r="103" spans="1:4" ht="16.2" thickBot="1" x14ac:dyDescent="0.35">
      <c r="A103" s="8" t="s">
        <v>4</v>
      </c>
      <c r="B103" s="9" t="s">
        <v>80</v>
      </c>
      <c r="C103" s="19"/>
      <c r="D103" s="10">
        <v>12.86</v>
      </c>
    </row>
    <row r="104" spans="1:4" ht="16.2" thickBot="1" x14ac:dyDescent="0.35">
      <c r="A104" s="8" t="s">
        <v>6</v>
      </c>
      <c r="B104" s="9" t="s">
        <v>81</v>
      </c>
      <c r="C104" s="19"/>
      <c r="D104" s="10"/>
    </row>
    <row r="105" spans="1:4" ht="16.2" thickBot="1" x14ac:dyDescent="0.35">
      <c r="A105" s="8" t="s">
        <v>9</v>
      </c>
      <c r="B105" s="9" t="s">
        <v>71</v>
      </c>
      <c r="C105" s="19"/>
      <c r="D105" s="10">
        <v>0</v>
      </c>
    </row>
    <row r="106" spans="1:4" ht="16.2" thickBot="1" x14ac:dyDescent="0.35">
      <c r="A106" s="54" t="s">
        <v>108</v>
      </c>
      <c r="B106" s="55"/>
      <c r="C106" s="19"/>
      <c r="D106" s="10">
        <f>SUM(D102:D105)</f>
        <v>121.49</v>
      </c>
    </row>
    <row r="107" spans="1:4" ht="15.6" x14ac:dyDescent="0.3">
      <c r="A107" s="5"/>
      <c r="B107" s="5"/>
      <c r="C107" s="5"/>
      <c r="D107" s="5"/>
    </row>
    <row r="108" spans="1:4" ht="15.6" x14ac:dyDescent="0.3">
      <c r="A108" s="56" t="s">
        <v>82</v>
      </c>
      <c r="B108" s="56"/>
      <c r="C108" s="56"/>
      <c r="D108" s="56"/>
    </row>
    <row r="109" spans="1:4" ht="16.2" thickBot="1" x14ac:dyDescent="0.35">
      <c r="A109" s="5"/>
      <c r="B109" s="5"/>
      <c r="C109" s="5"/>
      <c r="D109" s="5"/>
    </row>
    <row r="110" spans="1:4" ht="31.8" thickBot="1" x14ac:dyDescent="0.35">
      <c r="A110" s="6">
        <v>6</v>
      </c>
      <c r="B110" s="25" t="s">
        <v>83</v>
      </c>
      <c r="C110" s="7" t="s">
        <v>39</v>
      </c>
      <c r="D110" s="7" t="s">
        <v>23</v>
      </c>
    </row>
    <row r="111" spans="1:4" ht="16.2" thickBot="1" x14ac:dyDescent="0.35">
      <c r="A111" s="8" t="s">
        <v>2</v>
      </c>
      <c r="B111" s="9" t="s">
        <v>84</v>
      </c>
      <c r="C111" s="26">
        <v>5.0000000000000001E-3</v>
      </c>
      <c r="D111" s="10">
        <f>SUM(D28+D64+D74+D98+D106)*C111</f>
        <v>27.167324603263502</v>
      </c>
    </row>
    <row r="112" spans="1:4" ht="16.2" thickBot="1" x14ac:dyDescent="0.35">
      <c r="A112" s="8" t="s">
        <v>4</v>
      </c>
      <c r="B112" s="9" t="s">
        <v>85</v>
      </c>
      <c r="C112" s="26">
        <v>0.01</v>
      </c>
      <c r="D112" s="10">
        <f>SUM(D28+D64+D74+D98+D106+D111)*C112</f>
        <v>54.606322452559638</v>
      </c>
    </row>
    <row r="113" spans="1:4" ht="16.2" thickBot="1" x14ac:dyDescent="0.35">
      <c r="A113" s="8" t="s">
        <v>6</v>
      </c>
      <c r="B113" s="9" t="s">
        <v>86</v>
      </c>
      <c r="C113" s="14">
        <f>SUM(C115:C117)</f>
        <v>8.6499999999999994E-2</v>
      </c>
      <c r="D113" s="10"/>
    </row>
    <row r="114" spans="1:4" ht="16.2" thickBot="1" x14ac:dyDescent="0.35">
      <c r="A114" s="8"/>
      <c r="B114" s="9" t="s">
        <v>87</v>
      </c>
      <c r="C114" s="14"/>
      <c r="D114" s="10"/>
    </row>
    <row r="115" spans="1:4" ht="16.2" thickBot="1" x14ac:dyDescent="0.35">
      <c r="A115" s="8"/>
      <c r="B115" s="9" t="s">
        <v>88</v>
      </c>
      <c r="C115" s="14">
        <v>6.4999999999999997E-3</v>
      </c>
      <c r="D115" s="10">
        <f>D129*C115</f>
        <v>39.243624181834043</v>
      </c>
    </row>
    <row r="116" spans="1:4" ht="16.2" thickBot="1" x14ac:dyDescent="0.35">
      <c r="A116" s="8"/>
      <c r="B116" s="9" t="s">
        <v>89</v>
      </c>
      <c r="C116" s="14">
        <v>0.03</v>
      </c>
      <c r="D116" s="10">
        <f>D129*C116</f>
        <v>181.1244193007725</v>
      </c>
    </row>
    <row r="117" spans="1:4" ht="16.2" thickBot="1" x14ac:dyDescent="0.35">
      <c r="A117" s="8"/>
      <c r="B117" s="9" t="s">
        <v>90</v>
      </c>
      <c r="C117" s="14">
        <v>0.05</v>
      </c>
      <c r="D117" s="10">
        <f>D129*C117</f>
        <v>301.87403216795423</v>
      </c>
    </row>
    <row r="118" spans="1:4" ht="16.2" thickBot="1" x14ac:dyDescent="0.35">
      <c r="A118" s="54" t="s">
        <v>109</v>
      </c>
      <c r="B118" s="55"/>
      <c r="C118" s="14">
        <f>SUM(C111:C113)</f>
        <v>0.10149999999999999</v>
      </c>
      <c r="D118" s="10">
        <f>SUM(D111:D117)</f>
        <v>604.01572270638394</v>
      </c>
    </row>
    <row r="119" spans="1:4" ht="15.6" x14ac:dyDescent="0.3">
      <c r="A119" s="5"/>
      <c r="B119" s="5"/>
      <c r="C119" s="5"/>
      <c r="D119" s="5"/>
    </row>
    <row r="120" spans="1:4" ht="16.2" thickBot="1" x14ac:dyDescent="0.35">
      <c r="A120" s="56" t="s">
        <v>110</v>
      </c>
      <c r="B120" s="56"/>
      <c r="C120" s="56"/>
      <c r="D120" s="56"/>
    </row>
    <row r="121" spans="1:4" ht="31.8" thickBot="1" x14ac:dyDescent="0.35">
      <c r="A121" s="6"/>
      <c r="B121" s="7" t="s">
        <v>91</v>
      </c>
      <c r="C121" s="7"/>
      <c r="D121" s="7" t="s">
        <v>23</v>
      </c>
    </row>
    <row r="122" spans="1:4" ht="16.2" thickBot="1" x14ac:dyDescent="0.35">
      <c r="A122" s="27" t="s">
        <v>2</v>
      </c>
      <c r="B122" s="9" t="s">
        <v>21</v>
      </c>
      <c r="C122" s="9"/>
      <c r="D122" s="28">
        <f>D28</f>
        <v>2767.1129999999998</v>
      </c>
    </row>
    <row r="123" spans="1:4" ht="16.2" thickBot="1" x14ac:dyDescent="0.35">
      <c r="A123" s="27" t="s">
        <v>4</v>
      </c>
      <c r="B123" s="9" t="s">
        <v>31</v>
      </c>
      <c r="C123" s="9"/>
      <c r="D123" s="28">
        <f>D64</f>
        <v>2290.2598535226998</v>
      </c>
    </row>
    <row r="124" spans="1:4" ht="16.2" thickBot="1" x14ac:dyDescent="0.35">
      <c r="A124" s="27" t="s">
        <v>6</v>
      </c>
      <c r="B124" s="9" t="s">
        <v>56</v>
      </c>
      <c r="C124" s="9"/>
      <c r="D124" s="28">
        <f>D74</f>
        <v>196.65872090999997</v>
      </c>
    </row>
    <row r="125" spans="1:4" ht="16.2" thickBot="1" x14ac:dyDescent="0.35">
      <c r="A125" s="27" t="s">
        <v>9</v>
      </c>
      <c r="B125" s="9" t="s">
        <v>64</v>
      </c>
      <c r="C125" s="9"/>
      <c r="D125" s="28">
        <f>D86</f>
        <v>57.943346219999995</v>
      </c>
    </row>
    <row r="126" spans="1:4" ht="16.2" thickBot="1" x14ac:dyDescent="0.35">
      <c r="A126" s="27" t="s">
        <v>28</v>
      </c>
      <c r="B126" s="9" t="s">
        <v>77</v>
      </c>
      <c r="C126" s="9"/>
      <c r="D126" s="28">
        <f>D106</f>
        <v>121.49</v>
      </c>
    </row>
    <row r="127" spans="1:4" ht="16.2" thickBot="1" x14ac:dyDescent="0.35">
      <c r="A127" s="54" t="s">
        <v>92</v>
      </c>
      <c r="B127" s="55"/>
      <c r="C127" s="9"/>
      <c r="D127" s="28">
        <f>SUM(D122+D123+D124+D125+D126)</f>
        <v>5433.4649206527001</v>
      </c>
    </row>
    <row r="128" spans="1:4" ht="16.2" thickBot="1" x14ac:dyDescent="0.35">
      <c r="A128" s="27" t="s">
        <v>30</v>
      </c>
      <c r="B128" s="9" t="s">
        <v>93</v>
      </c>
      <c r="C128" s="9"/>
      <c r="D128" s="28">
        <f>D118</f>
        <v>604.01572270638394</v>
      </c>
    </row>
    <row r="129" spans="1:4" ht="16.2" thickBot="1" x14ac:dyDescent="0.35">
      <c r="A129" s="54" t="s">
        <v>94</v>
      </c>
      <c r="B129" s="55"/>
      <c r="C129" s="9"/>
      <c r="D129" s="28">
        <f>(D127+D111+D112)/(1-C113)</f>
        <v>6037.4806433590838</v>
      </c>
    </row>
  </sheetData>
  <mergeCells count="44">
    <mergeCell ref="A13:D13"/>
    <mergeCell ref="A1:D1"/>
    <mergeCell ref="A2:D2"/>
    <mergeCell ref="C3:D3"/>
    <mergeCell ref="C4:D4"/>
    <mergeCell ref="C5:D5"/>
    <mergeCell ref="C6:D6"/>
    <mergeCell ref="A8:D8"/>
    <mergeCell ref="C9:D9"/>
    <mergeCell ref="A10:A11"/>
    <mergeCell ref="B10:B11"/>
    <mergeCell ref="C10:D11"/>
    <mergeCell ref="A38:D38"/>
    <mergeCell ref="C14:D14"/>
    <mergeCell ref="C15:D15"/>
    <mergeCell ref="C16:D16"/>
    <mergeCell ref="C17:D17"/>
    <mergeCell ref="C18:D18"/>
    <mergeCell ref="A19:B19"/>
    <mergeCell ref="A20:D20"/>
    <mergeCell ref="A28:B28"/>
    <mergeCell ref="A30:D30"/>
    <mergeCell ref="A31:D31"/>
    <mergeCell ref="A36:B36"/>
    <mergeCell ref="A94:D94"/>
    <mergeCell ref="A48:B48"/>
    <mergeCell ref="A50:D50"/>
    <mergeCell ref="A57:B57"/>
    <mergeCell ref="A59:D59"/>
    <mergeCell ref="A64:B64"/>
    <mergeCell ref="A66:D66"/>
    <mergeCell ref="A74:B74"/>
    <mergeCell ref="A76:D76"/>
    <mergeCell ref="A86:B86"/>
    <mergeCell ref="A88:D88"/>
    <mergeCell ref="A92:B92"/>
    <mergeCell ref="A127:B127"/>
    <mergeCell ref="A129:B129"/>
    <mergeCell ref="A98:B98"/>
    <mergeCell ref="A100:D100"/>
    <mergeCell ref="A106:B106"/>
    <mergeCell ref="A108:D108"/>
    <mergeCell ref="A118:B118"/>
    <mergeCell ref="A120:D12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RESUMO</vt:lpstr>
      <vt:lpstr>SEDE E MENEZES DIURNO 12X36H</vt:lpstr>
      <vt:lpstr>SEDE E MENEZES NOTURNO 12X36H</vt:lpstr>
      <vt:lpstr>SEDE E MENEZES 44H</vt:lpstr>
      <vt:lpstr>SEG DESARMADO DIURNO</vt:lpstr>
      <vt:lpstr>SEG DESARMADO NOTURNO</vt:lpstr>
      <vt:lpstr>SEG DESARMADO DIURNO 44H</vt:lpstr>
      <vt:lpstr>RESENDE DIURNO 12X36H</vt:lpstr>
      <vt:lpstr>RESENDE NOTURNO 12X36H</vt:lpstr>
      <vt:lpstr>PETROPOLIS DIURNO 12X36H</vt:lpstr>
      <vt:lpstr>PETROPOLIS NOTURNO 12X36H</vt:lpstr>
      <vt:lpstr>TRES RIOS DIURNO 12X36H</vt:lpstr>
      <vt:lpstr>TRES RIOS NOTURNO 12X36H</vt:lpstr>
      <vt:lpstr>MACAE DIURNO 12X36H</vt:lpstr>
      <vt:lpstr>MACAE NOTURNO 12X36H</vt:lpstr>
      <vt:lpstr>ANGRA DIURNO 12X36H </vt:lpstr>
      <vt:lpstr>ANGRA NOTURNO 12X36H </vt:lpstr>
      <vt:lpstr>B PIRAI DIURNO 12X36H </vt:lpstr>
      <vt:lpstr>B PIRAI NOTURNO 12X36H</vt:lpstr>
      <vt:lpstr>TERESOPOLIS DIURNO 12X36H</vt:lpstr>
      <vt:lpstr>TERESOPOLIS NOTURNO 12X36H</vt:lpstr>
      <vt:lpstr>CAMPOS DIURNO 12X36H</vt:lpstr>
      <vt:lpstr>CAMPOS NOTURNO 12X36H</vt:lpstr>
      <vt:lpstr>CAMPOS 44H</vt:lpstr>
      <vt:lpstr>ARARUAMA</vt:lpstr>
      <vt:lpstr>PARATY</vt:lpstr>
      <vt:lpstr>Equipamentos e Uniformes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Carlos</dc:creator>
  <cp:lastModifiedBy>José Carlos</cp:lastModifiedBy>
  <cp:lastPrinted>2024-12-27T16:43:09Z</cp:lastPrinted>
  <dcterms:created xsi:type="dcterms:W3CDTF">2024-10-31T13:56:35Z</dcterms:created>
  <dcterms:modified xsi:type="dcterms:W3CDTF">2025-08-07T12:16:36Z</dcterms:modified>
</cp:coreProperties>
</file>