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d.docs.live.net/803d4e31ac3a6571/Desktop/ADMINISTRATIVO/CARLA ROSA/ABADE/01_LICITAÇÕES/03_2026/06_JUNHO/03.06 - CONSTRUÇÃO SEDE DEFENSORIA PUBLICA/"/>
    </mc:Choice>
  </mc:AlternateContent>
  <xr:revisionPtr revIDLastSave="1289" documentId="11_28080796BF32A887E5D5FEE48424649F55EE7331" xr6:coauthVersionLast="47" xr6:coauthVersionMax="47" xr10:uidLastSave="{D181B584-3C43-4483-933F-B6B0E759B41D}"/>
  <bookViews>
    <workbookView xWindow="28680" yWindow="-45" windowWidth="29040" windowHeight="15720" activeTab="2" xr2:uid="{00000000-000D-0000-FFFF-FFFF00000000}"/>
  </bookViews>
  <sheets>
    <sheet name="PLANILHA ORÇAMENTARIA" sheetId="1" r:id="rId1"/>
    <sheet name="CRONOGRAMA" sheetId="3" r:id="rId2"/>
    <sheet name="PLANILHA RESUMIDA" sheetId="2" r:id="rId3"/>
  </sheets>
  <definedNames>
    <definedName name="_xlnm._FilterDatabase" localSheetId="0" hidden="1">'PLANILHA ORÇAMENTARIA'!$A$1:$L$696</definedName>
    <definedName name="_xlnm._FilterDatabase" localSheetId="2" hidden="1">'PLANILHA RESUMIDA'!$A$1:$J$77</definedName>
    <definedName name="_xlnm.Print_Area" localSheetId="1">CRONOGRAMA!$A$1:$U$150</definedName>
    <definedName name="_xlnm.Print_Area" localSheetId="0">'PLANILHA ORÇAMENTARIA'!$A$1:$L$700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0" i="1" l="1"/>
  <c r="H81" i="2"/>
  <c r="J698" i="1"/>
  <c r="J699" i="1"/>
  <c r="T149" i="3"/>
  <c r="U149" i="3"/>
  <c r="I10" i="1"/>
  <c r="H9" i="1"/>
  <c r="H16" i="1"/>
  <c r="H17" i="1"/>
  <c r="H24" i="1"/>
  <c r="H31" i="1"/>
  <c r="H36" i="1"/>
  <c r="H37" i="1"/>
  <c r="H41" i="1"/>
  <c r="H47" i="1"/>
  <c r="H56" i="1"/>
  <c r="H57" i="1"/>
  <c r="H60" i="1"/>
  <c r="H63" i="1"/>
  <c r="H64" i="1"/>
  <c r="H78" i="1"/>
  <c r="H85" i="1"/>
  <c r="H101" i="1"/>
  <c r="H108" i="1"/>
  <c r="H123" i="1"/>
  <c r="H135" i="1"/>
  <c r="H136" i="1"/>
  <c r="H144" i="1"/>
  <c r="H151" i="1"/>
  <c r="H159" i="1"/>
  <c r="H163" i="1"/>
  <c r="H167" i="1"/>
  <c r="H180" i="1"/>
  <c r="H186" i="1"/>
  <c r="H191" i="1"/>
  <c r="H192" i="1"/>
  <c r="H196" i="1"/>
  <c r="H201" i="1"/>
  <c r="H204" i="1"/>
  <c r="H208" i="1"/>
  <c r="H209" i="1"/>
  <c r="H222" i="1"/>
  <c r="H233" i="1"/>
  <c r="H246" i="1"/>
  <c r="H251" i="1"/>
  <c r="H253" i="1"/>
  <c r="H254" i="1"/>
  <c r="H294" i="1"/>
  <c r="H329" i="1"/>
  <c r="H354" i="1"/>
  <c r="H390" i="1"/>
  <c r="H406" i="1"/>
  <c r="H432" i="1"/>
  <c r="H444" i="1"/>
  <c r="H449" i="1"/>
  <c r="H467" i="1"/>
  <c r="H468" i="1"/>
  <c r="H490" i="1"/>
  <c r="H499" i="1"/>
  <c r="H508" i="1"/>
  <c r="H510" i="1"/>
  <c r="H546" i="1"/>
  <c r="H561" i="1"/>
  <c r="H581" i="1"/>
  <c r="H595" i="1"/>
  <c r="H616" i="1"/>
  <c r="H629" i="1"/>
  <c r="H630" i="1"/>
  <c r="H638" i="1"/>
  <c r="H644" i="1"/>
  <c r="H645" i="1"/>
  <c r="H669" i="1"/>
  <c r="H673" i="1"/>
  <c r="H678" i="1"/>
  <c r="H686" i="1"/>
  <c r="H687" i="1"/>
  <c r="H692" i="1"/>
  <c r="I7" i="1"/>
  <c r="I8" i="1"/>
  <c r="I11" i="1"/>
  <c r="I12" i="1"/>
  <c r="I13" i="1"/>
  <c r="I14" i="1"/>
  <c r="I15" i="1"/>
  <c r="I18" i="1"/>
  <c r="I19" i="1"/>
  <c r="I20" i="1"/>
  <c r="I21" i="1"/>
  <c r="I22" i="1"/>
  <c r="I23" i="1"/>
  <c r="I25" i="1"/>
  <c r="I26" i="1"/>
  <c r="I27" i="1"/>
  <c r="I28" i="1"/>
  <c r="I29" i="1"/>
  <c r="I30" i="1"/>
  <c r="I32" i="1"/>
  <c r="I33" i="1"/>
  <c r="I34" i="1"/>
  <c r="I35" i="1"/>
  <c r="I38" i="1"/>
  <c r="I39" i="1"/>
  <c r="I40" i="1"/>
  <c r="I42" i="1"/>
  <c r="I43" i="1"/>
  <c r="I44" i="1"/>
  <c r="I45" i="1"/>
  <c r="I46" i="1"/>
  <c r="I48" i="1"/>
  <c r="I49" i="1"/>
  <c r="I50" i="1"/>
  <c r="I51" i="1"/>
  <c r="I52" i="1"/>
  <c r="I53" i="1"/>
  <c r="I54" i="1"/>
  <c r="I55" i="1"/>
  <c r="I58" i="1"/>
  <c r="I59" i="1"/>
  <c r="I61" i="1"/>
  <c r="I62" i="1"/>
  <c r="I65" i="1"/>
  <c r="I66" i="1"/>
  <c r="I67" i="1"/>
  <c r="I68" i="1"/>
  <c r="I69" i="1"/>
  <c r="I70" i="1"/>
  <c r="I71" i="1"/>
  <c r="I72" i="1"/>
  <c r="I73" i="1"/>
  <c r="I74" i="1"/>
  <c r="I75" i="1"/>
  <c r="I76" i="1"/>
  <c r="I77" i="1"/>
  <c r="I495" i="1"/>
  <c r="G495"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7" i="1"/>
  <c r="G491" i="1"/>
  <c r="I79" i="1"/>
  <c r="I80" i="1"/>
  <c r="I81" i="1"/>
  <c r="I82" i="1"/>
  <c r="I83" i="1"/>
  <c r="I84" i="1"/>
  <c r="I86" i="1"/>
  <c r="I87" i="1"/>
  <c r="I88" i="1"/>
  <c r="I89" i="1"/>
  <c r="I90" i="1"/>
  <c r="I91" i="1"/>
  <c r="I92" i="1"/>
  <c r="I93" i="1"/>
  <c r="I94" i="1"/>
  <c r="I95" i="1"/>
  <c r="I96" i="1"/>
  <c r="I97" i="1"/>
  <c r="I98" i="1"/>
  <c r="I99" i="1"/>
  <c r="I100" i="1"/>
  <c r="I102" i="1"/>
  <c r="I103" i="1"/>
  <c r="I104" i="1"/>
  <c r="I105" i="1"/>
  <c r="I106" i="1"/>
  <c r="I107" i="1"/>
  <c r="I109" i="1"/>
  <c r="I110" i="1"/>
  <c r="I111" i="1"/>
  <c r="I112" i="1"/>
  <c r="I113" i="1"/>
  <c r="I114" i="1"/>
  <c r="I115" i="1"/>
  <c r="I116" i="1"/>
  <c r="I117" i="1"/>
  <c r="I118" i="1"/>
  <c r="I119" i="1"/>
  <c r="I120" i="1"/>
  <c r="I121" i="1"/>
  <c r="I122" i="1"/>
  <c r="I124" i="1"/>
  <c r="I125" i="1"/>
  <c r="I126" i="1"/>
  <c r="I127" i="1"/>
  <c r="I128" i="1"/>
  <c r="I129" i="1"/>
  <c r="I130" i="1"/>
  <c r="I131" i="1"/>
  <c r="I132" i="1"/>
  <c r="I133" i="1"/>
  <c r="I134" i="1"/>
  <c r="I137" i="1"/>
  <c r="I138" i="1"/>
  <c r="I139" i="1"/>
  <c r="I140" i="1"/>
  <c r="I141" i="1"/>
  <c r="I142" i="1"/>
  <c r="I143" i="1"/>
  <c r="I145" i="1"/>
  <c r="I146" i="1"/>
  <c r="I147" i="1"/>
  <c r="I148" i="1"/>
  <c r="I149" i="1"/>
  <c r="I150" i="1"/>
  <c r="I152" i="1"/>
  <c r="I153" i="1"/>
  <c r="I154" i="1"/>
  <c r="I155" i="1"/>
  <c r="I156" i="1"/>
  <c r="I157" i="1"/>
  <c r="I158" i="1"/>
  <c r="I160" i="1"/>
  <c r="I161" i="1"/>
  <c r="I162" i="1"/>
  <c r="I164" i="1"/>
  <c r="I165" i="1"/>
  <c r="I166" i="1"/>
  <c r="I168" i="1"/>
  <c r="I169" i="1"/>
  <c r="I170" i="1"/>
  <c r="I171" i="1"/>
  <c r="I172" i="1"/>
  <c r="I173" i="1"/>
  <c r="I174" i="1"/>
  <c r="I175" i="1"/>
  <c r="I176" i="1"/>
  <c r="I177" i="1"/>
  <c r="I178" i="1"/>
  <c r="I179" i="1"/>
  <c r="I181" i="1"/>
  <c r="I182" i="1"/>
  <c r="I183" i="1"/>
  <c r="I184" i="1"/>
  <c r="I185" i="1"/>
  <c r="I187" i="1"/>
  <c r="I188" i="1"/>
  <c r="I189" i="1"/>
  <c r="I190" i="1"/>
  <c r="I193" i="1"/>
  <c r="I194" i="1"/>
  <c r="I195" i="1"/>
  <c r="I197" i="1"/>
  <c r="I198" i="1"/>
  <c r="I199" i="1"/>
  <c r="I200" i="1"/>
  <c r="I202" i="1"/>
  <c r="I203" i="1"/>
  <c r="I205" i="1"/>
  <c r="I206" i="1"/>
  <c r="I207" i="1"/>
  <c r="I210" i="1"/>
  <c r="I211" i="1"/>
  <c r="I212" i="1"/>
  <c r="I213" i="1"/>
  <c r="I214" i="1"/>
  <c r="I215" i="1"/>
  <c r="I216" i="1"/>
  <c r="I217" i="1"/>
  <c r="I218" i="1"/>
  <c r="I219" i="1"/>
  <c r="I220" i="1"/>
  <c r="I221" i="1"/>
  <c r="I223" i="1"/>
  <c r="I224" i="1"/>
  <c r="I225" i="1"/>
  <c r="I226" i="1"/>
  <c r="I227" i="1"/>
  <c r="I228" i="1"/>
  <c r="I229" i="1"/>
  <c r="I230" i="1"/>
  <c r="I231" i="1"/>
  <c r="I232" i="1"/>
  <c r="I234" i="1"/>
  <c r="I235" i="1"/>
  <c r="I236" i="1"/>
  <c r="I237" i="1"/>
  <c r="I238" i="1"/>
  <c r="I239" i="1"/>
  <c r="I240" i="1"/>
  <c r="I241" i="1"/>
  <c r="I242" i="1"/>
  <c r="I243" i="1"/>
  <c r="I244" i="1"/>
  <c r="I245" i="1"/>
  <c r="I247" i="1"/>
  <c r="I248" i="1"/>
  <c r="I249" i="1"/>
  <c r="I250" i="1"/>
  <c r="I252"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30" i="1"/>
  <c r="I331" i="1"/>
  <c r="I332" i="1"/>
  <c r="I333" i="1"/>
  <c r="I334" i="1"/>
  <c r="I335" i="1"/>
  <c r="I336" i="1"/>
  <c r="I337" i="1"/>
  <c r="I338" i="1"/>
  <c r="I339" i="1"/>
  <c r="I340" i="1"/>
  <c r="I341" i="1"/>
  <c r="I342" i="1"/>
  <c r="I343" i="1"/>
  <c r="I344" i="1"/>
  <c r="I345" i="1"/>
  <c r="I346" i="1"/>
  <c r="I347" i="1"/>
  <c r="I348" i="1"/>
  <c r="I349" i="1"/>
  <c r="I350" i="1"/>
  <c r="I351" i="1"/>
  <c r="I352" i="1"/>
  <c r="I353"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1" i="1"/>
  <c r="I392" i="1"/>
  <c r="I393" i="1"/>
  <c r="I394" i="1"/>
  <c r="I395" i="1"/>
  <c r="I396" i="1"/>
  <c r="I397" i="1"/>
  <c r="I398" i="1"/>
  <c r="I399" i="1"/>
  <c r="I400" i="1"/>
  <c r="I401" i="1"/>
  <c r="I402" i="1"/>
  <c r="I403" i="1"/>
  <c r="I404" i="1"/>
  <c r="I405"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3" i="1"/>
  <c r="I434" i="1"/>
  <c r="I435" i="1"/>
  <c r="I436" i="1"/>
  <c r="I437" i="1"/>
  <c r="I438" i="1"/>
  <c r="I439" i="1"/>
  <c r="I440" i="1"/>
  <c r="I441" i="1"/>
  <c r="I442" i="1"/>
  <c r="I443" i="1"/>
  <c r="I445" i="1"/>
  <c r="I446" i="1"/>
  <c r="I447" i="1"/>
  <c r="I448" i="1"/>
  <c r="I450" i="1"/>
  <c r="I451" i="1"/>
  <c r="I452" i="1"/>
  <c r="I453" i="1"/>
  <c r="I454" i="1"/>
  <c r="I455" i="1"/>
  <c r="I456" i="1"/>
  <c r="I457" i="1"/>
  <c r="I458" i="1"/>
  <c r="I459" i="1"/>
  <c r="I460" i="1"/>
  <c r="I461" i="1"/>
  <c r="I462" i="1"/>
  <c r="I463" i="1"/>
  <c r="I464" i="1"/>
  <c r="I465" i="1"/>
  <c r="I466" i="1"/>
  <c r="I469" i="1"/>
  <c r="I470" i="1"/>
  <c r="I471" i="1"/>
  <c r="I472" i="1"/>
  <c r="I473" i="1"/>
  <c r="I474" i="1"/>
  <c r="I475" i="1"/>
  <c r="I476" i="1"/>
  <c r="I477" i="1"/>
  <c r="I478" i="1"/>
  <c r="I479" i="1"/>
  <c r="I480" i="1"/>
  <c r="I481" i="1"/>
  <c r="I482" i="1"/>
  <c r="I483" i="1"/>
  <c r="I484" i="1"/>
  <c r="I485" i="1"/>
  <c r="I486" i="1"/>
  <c r="I487" i="1"/>
  <c r="I488" i="1"/>
  <c r="I489" i="1"/>
  <c r="I491" i="1"/>
  <c r="I492" i="1"/>
  <c r="I493" i="1"/>
  <c r="I494" i="1"/>
  <c r="I496" i="1"/>
  <c r="I497" i="1"/>
  <c r="I498" i="1"/>
  <c r="I500" i="1"/>
  <c r="I501" i="1"/>
  <c r="I502" i="1"/>
  <c r="I503" i="1"/>
  <c r="I504" i="1"/>
  <c r="I505" i="1"/>
  <c r="I506" i="1"/>
  <c r="I507" i="1"/>
  <c r="I509"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7" i="1"/>
  <c r="I548" i="1"/>
  <c r="I549" i="1"/>
  <c r="I550" i="1"/>
  <c r="I551" i="1"/>
  <c r="I552" i="1"/>
  <c r="I553" i="1"/>
  <c r="I554" i="1"/>
  <c r="I555" i="1"/>
  <c r="I556" i="1"/>
  <c r="I557" i="1"/>
  <c r="I558" i="1"/>
  <c r="I559" i="1"/>
  <c r="I560" i="1"/>
  <c r="I562" i="1"/>
  <c r="I563" i="1"/>
  <c r="I564" i="1"/>
  <c r="I565" i="1"/>
  <c r="I566" i="1"/>
  <c r="I567" i="1"/>
  <c r="I568" i="1"/>
  <c r="I569" i="1"/>
  <c r="I570" i="1"/>
  <c r="I571" i="1"/>
  <c r="I572" i="1"/>
  <c r="I573" i="1"/>
  <c r="I574" i="1"/>
  <c r="I575" i="1"/>
  <c r="I576" i="1"/>
  <c r="I577" i="1"/>
  <c r="I578" i="1"/>
  <c r="I579" i="1"/>
  <c r="I580" i="1"/>
  <c r="I582" i="1"/>
  <c r="I583" i="1"/>
  <c r="I584" i="1"/>
  <c r="I585" i="1"/>
  <c r="I586" i="1"/>
  <c r="I587" i="1"/>
  <c r="I588" i="1"/>
  <c r="I589" i="1"/>
  <c r="I590" i="1"/>
  <c r="I591" i="1"/>
  <c r="I592" i="1"/>
  <c r="I593" i="1"/>
  <c r="I594" i="1"/>
  <c r="I596" i="1"/>
  <c r="I597" i="1"/>
  <c r="I598" i="1"/>
  <c r="I599" i="1"/>
  <c r="I600" i="1"/>
  <c r="I601" i="1"/>
  <c r="I602" i="1"/>
  <c r="I603" i="1"/>
  <c r="I604" i="1"/>
  <c r="I605" i="1"/>
  <c r="I606" i="1"/>
  <c r="I607" i="1"/>
  <c r="I608" i="1"/>
  <c r="I609" i="1"/>
  <c r="I610" i="1"/>
  <c r="I611" i="1"/>
  <c r="I612" i="1"/>
  <c r="I613" i="1"/>
  <c r="I614" i="1"/>
  <c r="I615" i="1"/>
  <c r="I617" i="1"/>
  <c r="I618" i="1"/>
  <c r="I619" i="1"/>
  <c r="I620" i="1"/>
  <c r="I621" i="1"/>
  <c r="I622" i="1"/>
  <c r="I623" i="1"/>
  <c r="I624" i="1"/>
  <c r="I625" i="1"/>
  <c r="I626" i="1"/>
  <c r="I627" i="1"/>
  <c r="I628" i="1"/>
  <c r="I631" i="1"/>
  <c r="I632" i="1"/>
  <c r="I633" i="1"/>
  <c r="I634" i="1"/>
  <c r="I635" i="1"/>
  <c r="I636" i="1"/>
  <c r="I637" i="1"/>
  <c r="I639" i="1"/>
  <c r="I640" i="1"/>
  <c r="I641" i="1"/>
  <c r="I642" i="1"/>
  <c r="I643" i="1"/>
  <c r="I646" i="1"/>
  <c r="I647" i="1"/>
  <c r="I648" i="1"/>
  <c r="I649" i="1"/>
  <c r="I650" i="1"/>
  <c r="I651" i="1"/>
  <c r="I652" i="1"/>
  <c r="I653" i="1"/>
  <c r="I654" i="1"/>
  <c r="I655" i="1"/>
  <c r="I656" i="1"/>
  <c r="I657" i="1"/>
  <c r="I658" i="1"/>
  <c r="I659" i="1"/>
  <c r="I660" i="1"/>
  <c r="I661" i="1"/>
  <c r="I662" i="1"/>
  <c r="I663" i="1"/>
  <c r="I664" i="1"/>
  <c r="I665" i="1"/>
  <c r="I666" i="1"/>
  <c r="I667" i="1"/>
  <c r="I668" i="1"/>
  <c r="I670" i="1"/>
  <c r="I671" i="1"/>
  <c r="I672" i="1"/>
  <c r="I674" i="1"/>
  <c r="I675" i="1"/>
  <c r="I676" i="1"/>
  <c r="I677" i="1"/>
  <c r="I679" i="1"/>
  <c r="I680" i="1"/>
  <c r="I681" i="1"/>
  <c r="I682" i="1"/>
  <c r="I683" i="1"/>
  <c r="I684" i="1"/>
  <c r="I685" i="1"/>
  <c r="I688" i="1"/>
  <c r="I689" i="1"/>
  <c r="I690" i="1"/>
  <c r="I691" i="1"/>
  <c r="I693" i="1"/>
  <c r="I694" i="1"/>
  <c r="I695" i="1"/>
  <c r="I696" i="1"/>
  <c r="G7" i="1"/>
  <c r="G8" i="1"/>
  <c r="G10" i="1"/>
  <c r="G11" i="1"/>
  <c r="G12" i="1"/>
  <c r="G13" i="1"/>
  <c r="G14" i="1"/>
  <c r="G15" i="1"/>
  <c r="G18" i="1"/>
  <c r="G19" i="1"/>
  <c r="G20" i="1"/>
  <c r="G21" i="1"/>
  <c r="G22" i="1"/>
  <c r="G23" i="1"/>
  <c r="G25" i="1"/>
  <c r="G26" i="1"/>
  <c r="G27" i="1"/>
  <c r="G28" i="1"/>
  <c r="G29" i="1"/>
  <c r="G30" i="1"/>
  <c r="G32" i="1"/>
  <c r="G33" i="1"/>
  <c r="G34" i="1"/>
  <c r="G35" i="1"/>
  <c r="G38" i="1"/>
  <c r="G39" i="1"/>
  <c r="G40" i="1"/>
  <c r="G42" i="1"/>
  <c r="G43" i="1"/>
  <c r="G44" i="1"/>
  <c r="G45" i="1"/>
  <c r="G46" i="1"/>
  <c r="G48" i="1"/>
  <c r="G49" i="1"/>
  <c r="G50" i="1"/>
  <c r="G51" i="1"/>
  <c r="G52" i="1"/>
  <c r="G53" i="1"/>
  <c r="G54" i="1"/>
  <c r="G55" i="1"/>
  <c r="G58" i="1"/>
  <c r="G59" i="1"/>
  <c r="G61" i="1"/>
  <c r="G62" i="1"/>
  <c r="G65" i="1"/>
  <c r="G66" i="1"/>
  <c r="G67" i="1"/>
  <c r="G68" i="1"/>
  <c r="G69" i="1"/>
  <c r="G70" i="1"/>
  <c r="G71" i="1"/>
  <c r="G72" i="1"/>
  <c r="G73" i="1"/>
  <c r="G74" i="1"/>
  <c r="G75" i="1"/>
  <c r="G76" i="1"/>
  <c r="G77" i="1"/>
  <c r="G79" i="1"/>
  <c r="G80" i="1"/>
  <c r="G81" i="1"/>
  <c r="G82" i="1"/>
  <c r="G83" i="1"/>
  <c r="G84" i="1"/>
  <c r="G86" i="1"/>
  <c r="G87" i="1"/>
  <c r="G88" i="1"/>
  <c r="G89" i="1"/>
  <c r="G90" i="1"/>
  <c r="G91" i="1"/>
  <c r="G92" i="1"/>
  <c r="G93" i="1"/>
  <c r="G94" i="1"/>
  <c r="G95" i="1"/>
  <c r="G96" i="1"/>
  <c r="G97" i="1"/>
  <c r="G98" i="1"/>
  <c r="G99" i="1"/>
  <c r="G100" i="1"/>
  <c r="G102" i="1"/>
  <c r="G103" i="1"/>
  <c r="G104" i="1"/>
  <c r="G105" i="1"/>
  <c r="G106" i="1"/>
  <c r="G107" i="1"/>
  <c r="G109" i="1"/>
  <c r="G110" i="1"/>
  <c r="G111" i="1"/>
  <c r="G112" i="1"/>
  <c r="G113" i="1"/>
  <c r="G114" i="1"/>
  <c r="G115" i="1"/>
  <c r="G116" i="1"/>
  <c r="G117" i="1"/>
  <c r="G118" i="1"/>
  <c r="G119" i="1"/>
  <c r="G120" i="1"/>
  <c r="G121" i="1"/>
  <c r="G122" i="1"/>
  <c r="G124" i="1"/>
  <c r="G125" i="1"/>
  <c r="G126" i="1"/>
  <c r="G127" i="1"/>
  <c r="G128" i="1"/>
  <c r="G129" i="1"/>
  <c r="G130" i="1"/>
  <c r="G131" i="1"/>
  <c r="G132" i="1"/>
  <c r="G133" i="1"/>
  <c r="G134" i="1"/>
  <c r="G137" i="1"/>
  <c r="G138" i="1"/>
  <c r="G139" i="1"/>
  <c r="G140" i="1"/>
  <c r="G141" i="1"/>
  <c r="G142" i="1"/>
  <c r="G143" i="1"/>
  <c r="G145" i="1"/>
  <c r="G146" i="1"/>
  <c r="G147" i="1"/>
  <c r="G148" i="1"/>
  <c r="G149" i="1"/>
  <c r="G150" i="1"/>
  <c r="G152" i="1"/>
  <c r="G153" i="1"/>
  <c r="G154" i="1"/>
  <c r="G155" i="1"/>
  <c r="G156" i="1"/>
  <c r="G157" i="1"/>
  <c r="G158" i="1"/>
  <c r="G160" i="1"/>
  <c r="G161" i="1"/>
  <c r="G162" i="1"/>
  <c r="G164" i="1"/>
  <c r="G165" i="1"/>
  <c r="G166" i="1"/>
  <c r="G168" i="1"/>
  <c r="G169" i="1"/>
  <c r="G170" i="1"/>
  <c r="G171" i="1"/>
  <c r="G172" i="1"/>
  <c r="G173" i="1"/>
  <c r="G174" i="1"/>
  <c r="G175" i="1"/>
  <c r="G176" i="1"/>
  <c r="G177" i="1"/>
  <c r="G178" i="1"/>
  <c r="G179" i="1"/>
  <c r="G181" i="1"/>
  <c r="G182" i="1"/>
  <c r="G183" i="1"/>
  <c r="G184" i="1"/>
  <c r="G185" i="1"/>
  <c r="G187" i="1"/>
  <c r="G188" i="1"/>
  <c r="G189" i="1"/>
  <c r="G190" i="1"/>
  <c r="G193" i="1"/>
  <c r="G194" i="1"/>
  <c r="G195" i="1"/>
  <c r="G197" i="1"/>
  <c r="G198" i="1"/>
  <c r="G199" i="1"/>
  <c r="G200" i="1"/>
  <c r="G202" i="1"/>
  <c r="G203" i="1"/>
  <c r="G205" i="1"/>
  <c r="G206" i="1"/>
  <c r="G207" i="1"/>
  <c r="G210" i="1"/>
  <c r="G211" i="1"/>
  <c r="G212" i="1"/>
  <c r="G213" i="1"/>
  <c r="G214" i="1"/>
  <c r="G215" i="1"/>
  <c r="G216" i="1"/>
  <c r="G217" i="1"/>
  <c r="G218" i="1"/>
  <c r="G219" i="1"/>
  <c r="G220" i="1"/>
  <c r="G221" i="1"/>
  <c r="G223" i="1"/>
  <c r="G224" i="1"/>
  <c r="G225" i="1"/>
  <c r="G226" i="1"/>
  <c r="G227" i="1"/>
  <c r="G228" i="1"/>
  <c r="G229" i="1"/>
  <c r="G230" i="1"/>
  <c r="G231" i="1"/>
  <c r="G232" i="1"/>
  <c r="G234" i="1"/>
  <c r="G235" i="1"/>
  <c r="G236" i="1"/>
  <c r="G237" i="1"/>
  <c r="G238" i="1"/>
  <c r="G239" i="1"/>
  <c r="G240" i="1"/>
  <c r="G241" i="1"/>
  <c r="G242" i="1"/>
  <c r="G243" i="1"/>
  <c r="G244" i="1"/>
  <c r="G245" i="1"/>
  <c r="G247" i="1"/>
  <c r="G248" i="1"/>
  <c r="G249" i="1"/>
  <c r="G250" i="1"/>
  <c r="G252"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30" i="1"/>
  <c r="G331" i="1"/>
  <c r="G332" i="1"/>
  <c r="G333" i="1"/>
  <c r="G334" i="1"/>
  <c r="G335" i="1"/>
  <c r="G336" i="1"/>
  <c r="G337" i="1"/>
  <c r="G338" i="1"/>
  <c r="G339" i="1"/>
  <c r="G340" i="1"/>
  <c r="G341" i="1"/>
  <c r="G342" i="1"/>
  <c r="G343" i="1"/>
  <c r="G344" i="1"/>
  <c r="G345" i="1"/>
  <c r="G346" i="1"/>
  <c r="G347" i="1"/>
  <c r="G348" i="1"/>
  <c r="G349" i="1"/>
  <c r="G350" i="1"/>
  <c r="G351" i="1"/>
  <c r="G352" i="1"/>
  <c r="G353"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1" i="1"/>
  <c r="G392" i="1"/>
  <c r="G393" i="1"/>
  <c r="G394" i="1"/>
  <c r="G395" i="1"/>
  <c r="G396" i="1"/>
  <c r="G397" i="1"/>
  <c r="G398" i="1"/>
  <c r="G399" i="1"/>
  <c r="G400" i="1"/>
  <c r="G401" i="1"/>
  <c r="G402" i="1"/>
  <c r="G403" i="1"/>
  <c r="G404" i="1"/>
  <c r="G405"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3" i="1"/>
  <c r="G434" i="1"/>
  <c r="G435" i="1"/>
  <c r="G436" i="1"/>
  <c r="G437" i="1"/>
  <c r="G438" i="1"/>
  <c r="G439" i="1"/>
  <c r="G440" i="1"/>
  <c r="G441" i="1"/>
  <c r="G442" i="1"/>
  <c r="G443" i="1"/>
  <c r="G445" i="1"/>
  <c r="G446" i="1"/>
  <c r="G447" i="1"/>
  <c r="G448" i="1"/>
  <c r="G450" i="1"/>
  <c r="G451" i="1"/>
  <c r="G452" i="1"/>
  <c r="G453" i="1"/>
  <c r="G454" i="1"/>
  <c r="G455" i="1"/>
  <c r="G456" i="1"/>
  <c r="G457" i="1"/>
  <c r="G458" i="1"/>
  <c r="G459" i="1"/>
  <c r="G460" i="1"/>
  <c r="G461" i="1"/>
  <c r="G462" i="1"/>
  <c r="G463" i="1"/>
  <c r="G464" i="1"/>
  <c r="G465" i="1"/>
  <c r="G466" i="1"/>
  <c r="G469" i="1"/>
  <c r="G470" i="1"/>
  <c r="G471" i="1"/>
  <c r="G472" i="1"/>
  <c r="G473" i="1"/>
  <c r="G474" i="1"/>
  <c r="G475" i="1"/>
  <c r="G476" i="1"/>
  <c r="G477" i="1"/>
  <c r="G478" i="1"/>
  <c r="G479" i="1"/>
  <c r="G480" i="1"/>
  <c r="G481" i="1"/>
  <c r="G482" i="1"/>
  <c r="G483" i="1"/>
  <c r="G484" i="1"/>
  <c r="G485" i="1"/>
  <c r="G486" i="1"/>
  <c r="G487" i="1"/>
  <c r="G488" i="1"/>
  <c r="G489" i="1"/>
  <c r="G492" i="1"/>
  <c r="G493" i="1"/>
  <c r="G494" i="1"/>
  <c r="G496" i="1"/>
  <c r="G497" i="1"/>
  <c r="G498" i="1"/>
  <c r="G500" i="1"/>
  <c r="G501" i="1"/>
  <c r="G502" i="1"/>
  <c r="G503" i="1"/>
  <c r="G504" i="1"/>
  <c r="G505" i="1"/>
  <c r="G506" i="1"/>
  <c r="G507" i="1"/>
  <c r="G509"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7" i="1"/>
  <c r="G548" i="1"/>
  <c r="G549" i="1"/>
  <c r="G550" i="1"/>
  <c r="G551" i="1"/>
  <c r="G552" i="1"/>
  <c r="G553" i="1"/>
  <c r="G554" i="1"/>
  <c r="G555" i="1"/>
  <c r="G556" i="1"/>
  <c r="G557" i="1"/>
  <c r="G558" i="1"/>
  <c r="G559" i="1"/>
  <c r="G560" i="1"/>
  <c r="G562" i="1"/>
  <c r="G563" i="1"/>
  <c r="G564" i="1"/>
  <c r="G565" i="1"/>
  <c r="G566" i="1"/>
  <c r="G567" i="1"/>
  <c r="G568" i="1"/>
  <c r="G569" i="1"/>
  <c r="G570" i="1"/>
  <c r="G571" i="1"/>
  <c r="G572" i="1"/>
  <c r="G573" i="1"/>
  <c r="G574" i="1"/>
  <c r="G575" i="1"/>
  <c r="G576" i="1"/>
  <c r="G577" i="1"/>
  <c r="G578" i="1"/>
  <c r="G579" i="1"/>
  <c r="G580" i="1"/>
  <c r="G582" i="1"/>
  <c r="G583" i="1"/>
  <c r="G584" i="1"/>
  <c r="G585" i="1"/>
  <c r="G586" i="1"/>
  <c r="G587" i="1"/>
  <c r="G588" i="1"/>
  <c r="G589" i="1"/>
  <c r="G590" i="1"/>
  <c r="G591" i="1"/>
  <c r="G592" i="1"/>
  <c r="G593" i="1"/>
  <c r="G594" i="1"/>
  <c r="G596" i="1"/>
  <c r="G597" i="1"/>
  <c r="G598" i="1"/>
  <c r="G599" i="1"/>
  <c r="G600" i="1"/>
  <c r="G601" i="1"/>
  <c r="G602" i="1"/>
  <c r="G603" i="1"/>
  <c r="G604" i="1"/>
  <c r="G605" i="1"/>
  <c r="G606" i="1"/>
  <c r="G607" i="1"/>
  <c r="G608" i="1"/>
  <c r="G609" i="1"/>
  <c r="G610" i="1"/>
  <c r="G611" i="1"/>
  <c r="G612" i="1"/>
  <c r="G613" i="1"/>
  <c r="G614" i="1"/>
  <c r="G615" i="1"/>
  <c r="G617" i="1"/>
  <c r="G618" i="1"/>
  <c r="G619" i="1"/>
  <c r="G620" i="1"/>
  <c r="G621" i="1"/>
  <c r="G622" i="1"/>
  <c r="G623" i="1"/>
  <c r="G624" i="1"/>
  <c r="G625" i="1"/>
  <c r="G626" i="1"/>
  <c r="G627" i="1"/>
  <c r="G628" i="1"/>
  <c r="G631" i="1"/>
  <c r="G632" i="1"/>
  <c r="G633" i="1"/>
  <c r="G634" i="1"/>
  <c r="G635" i="1"/>
  <c r="G636" i="1"/>
  <c r="G637" i="1"/>
  <c r="G639" i="1"/>
  <c r="G640" i="1"/>
  <c r="G641" i="1"/>
  <c r="G642" i="1"/>
  <c r="G643" i="1"/>
  <c r="G646" i="1"/>
  <c r="G647" i="1"/>
  <c r="G648" i="1"/>
  <c r="G649" i="1"/>
  <c r="G650" i="1"/>
  <c r="G651" i="1"/>
  <c r="G652" i="1"/>
  <c r="G653" i="1"/>
  <c r="G654" i="1"/>
  <c r="G655" i="1"/>
  <c r="G656" i="1"/>
  <c r="G657" i="1"/>
  <c r="G658" i="1"/>
  <c r="G659" i="1"/>
  <c r="G660" i="1"/>
  <c r="G661" i="1"/>
  <c r="G662" i="1"/>
  <c r="G663" i="1"/>
  <c r="G664" i="1"/>
  <c r="G665" i="1"/>
  <c r="G666" i="1"/>
  <c r="G667" i="1"/>
  <c r="G668" i="1"/>
  <c r="G670" i="1"/>
  <c r="G671" i="1"/>
  <c r="G672" i="1"/>
  <c r="G674" i="1"/>
  <c r="G675" i="1"/>
  <c r="G676" i="1"/>
  <c r="G677" i="1"/>
  <c r="G679" i="1"/>
  <c r="G680" i="1"/>
  <c r="G681" i="1"/>
  <c r="G682" i="1"/>
  <c r="G683" i="1"/>
  <c r="G684" i="1"/>
  <c r="G685" i="1"/>
  <c r="G688" i="1"/>
  <c r="G689" i="1"/>
  <c r="G690" i="1"/>
  <c r="G691" i="1"/>
  <c r="G693" i="1"/>
  <c r="G694" i="1"/>
  <c r="G695" i="1"/>
  <c r="G696" i="1"/>
  <c r="F702" i="1" l="1"/>
  <c r="F703" i="1" s="1"/>
  <c r="H80" i="2"/>
  <c r="P699" i="1"/>
  <c r="J438" i="1"/>
  <c r="J439" i="1"/>
  <c r="J440" i="1"/>
  <c r="J441" i="1"/>
  <c r="J442" i="1"/>
  <c r="J443" i="1"/>
  <c r="J445" i="1"/>
  <c r="J446" i="1"/>
  <c r="J447" i="1"/>
  <c r="J448" i="1"/>
  <c r="J450" i="1"/>
  <c r="J451" i="1"/>
  <c r="J452" i="1"/>
  <c r="J453" i="1"/>
  <c r="J454" i="1"/>
  <c r="J455" i="1"/>
  <c r="J456" i="1"/>
  <c r="J457" i="1"/>
  <c r="J458" i="1"/>
  <c r="J459" i="1"/>
  <c r="J460" i="1"/>
  <c r="J461" i="1"/>
  <c r="J462" i="1"/>
  <c r="J463" i="1"/>
  <c r="J464" i="1"/>
  <c r="J465" i="1"/>
  <c r="J466" i="1"/>
  <c r="J469" i="1"/>
  <c r="J470" i="1"/>
  <c r="J471" i="1"/>
  <c r="J472" i="1"/>
  <c r="J473" i="1"/>
  <c r="J474" i="1"/>
  <c r="J475" i="1"/>
  <c r="J476" i="1"/>
  <c r="J477" i="1"/>
  <c r="J478" i="1"/>
  <c r="J479" i="1"/>
  <c r="J480" i="1"/>
  <c r="J481" i="1"/>
  <c r="J482" i="1"/>
  <c r="J483" i="1"/>
  <c r="J484" i="1"/>
  <c r="J485" i="1"/>
  <c r="J486" i="1"/>
  <c r="J487" i="1"/>
  <c r="J488" i="1"/>
  <c r="J489" i="1"/>
  <c r="J492" i="1"/>
  <c r="J494" i="1"/>
  <c r="J496" i="1"/>
  <c r="J497" i="1"/>
  <c r="J498" i="1"/>
  <c r="J500" i="1"/>
  <c r="J501" i="1"/>
  <c r="J502" i="1"/>
  <c r="J503" i="1"/>
  <c r="J504" i="1"/>
  <c r="J505" i="1"/>
  <c r="J506" i="1"/>
  <c r="J507" i="1"/>
  <c r="J509" i="1"/>
  <c r="J511" i="1"/>
  <c r="J512" i="1"/>
  <c r="J349" i="1"/>
  <c r="J350" i="1"/>
  <c r="J351" i="1"/>
  <c r="J352" i="1"/>
  <c r="J353"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1" i="1"/>
  <c r="J392" i="1"/>
  <c r="J393" i="1"/>
  <c r="J394" i="1"/>
  <c r="J395" i="1"/>
  <c r="J396" i="1"/>
  <c r="J397" i="1"/>
  <c r="J398" i="1"/>
  <c r="J399" i="1"/>
  <c r="J400" i="1"/>
  <c r="J401" i="1"/>
  <c r="J402" i="1"/>
  <c r="J403" i="1"/>
  <c r="J404" i="1"/>
  <c r="J405"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3" i="1"/>
  <c r="J434" i="1"/>
  <c r="J435" i="1"/>
  <c r="J436" i="1"/>
  <c r="J437" i="1"/>
  <c r="J354" i="1"/>
  <c r="I50" i="2" s="1"/>
  <c r="C90" i="3" s="1"/>
  <c r="Q90" i="3" s="1"/>
  <c r="J390" i="1"/>
  <c r="I51" i="2" s="1"/>
  <c r="C92" i="3" s="1"/>
  <c r="Q92" i="3" s="1"/>
  <c r="J406" i="1"/>
  <c r="I52" i="2" s="1"/>
  <c r="C94" i="3" s="1"/>
  <c r="R94" i="3" s="1"/>
  <c r="J214" i="1"/>
  <c r="J237" i="1"/>
  <c r="J238" i="1"/>
  <c r="J239" i="1"/>
  <c r="J240" i="1"/>
  <c r="J241" i="1"/>
  <c r="J242" i="1"/>
  <c r="J243" i="1"/>
  <c r="J244" i="1"/>
  <c r="J245" i="1"/>
  <c r="J247" i="1"/>
  <c r="J248" i="1"/>
  <c r="J249" i="1"/>
  <c r="J250" i="1"/>
  <c r="J252" i="1"/>
  <c r="J251" i="1" s="1"/>
  <c r="I45" i="2" s="1"/>
  <c r="C80" i="3" s="1"/>
  <c r="U80" i="3" s="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30" i="1"/>
  <c r="J331" i="1"/>
  <c r="J332" i="1"/>
  <c r="J333" i="1"/>
  <c r="J334" i="1"/>
  <c r="J335" i="1"/>
  <c r="J336" i="1"/>
  <c r="J337" i="1"/>
  <c r="J338" i="1"/>
  <c r="J339" i="1"/>
  <c r="J340" i="1"/>
  <c r="J341" i="1"/>
  <c r="J342" i="1"/>
  <c r="J343" i="1"/>
  <c r="J344" i="1"/>
  <c r="J345" i="1"/>
  <c r="J346" i="1"/>
  <c r="J347" i="1"/>
  <c r="J348"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7" i="1"/>
  <c r="J548" i="1"/>
  <c r="J549" i="1"/>
  <c r="J550" i="1"/>
  <c r="J551" i="1"/>
  <c r="J552" i="1"/>
  <c r="J553" i="1"/>
  <c r="J554" i="1"/>
  <c r="J555" i="1"/>
  <c r="J556" i="1"/>
  <c r="J557" i="1"/>
  <c r="J558" i="1"/>
  <c r="J559" i="1"/>
  <c r="J560" i="1"/>
  <c r="J562" i="1"/>
  <c r="J563" i="1"/>
  <c r="J564" i="1"/>
  <c r="J565" i="1"/>
  <c r="J566" i="1"/>
  <c r="J567" i="1"/>
  <c r="J568" i="1"/>
  <c r="J569" i="1"/>
  <c r="J570" i="1"/>
  <c r="J571" i="1"/>
  <c r="J572" i="1"/>
  <c r="J573" i="1"/>
  <c r="J574" i="1"/>
  <c r="J575" i="1"/>
  <c r="J576" i="1"/>
  <c r="J577" i="1"/>
  <c r="J578" i="1"/>
  <c r="J579" i="1"/>
  <c r="J580" i="1"/>
  <c r="J582" i="1"/>
  <c r="J583" i="1"/>
  <c r="J584" i="1"/>
  <c r="J585" i="1"/>
  <c r="J586" i="1"/>
  <c r="J587" i="1"/>
  <c r="J588" i="1"/>
  <c r="J589" i="1"/>
  <c r="J590" i="1"/>
  <c r="J591" i="1"/>
  <c r="J592" i="1"/>
  <c r="J593" i="1"/>
  <c r="J594" i="1"/>
  <c r="J596" i="1"/>
  <c r="J597" i="1"/>
  <c r="J598" i="1"/>
  <c r="J599" i="1"/>
  <c r="J600" i="1"/>
  <c r="J601" i="1"/>
  <c r="J602" i="1"/>
  <c r="J603" i="1"/>
  <c r="J604" i="1"/>
  <c r="J605" i="1"/>
  <c r="J606" i="1"/>
  <c r="J607" i="1"/>
  <c r="J608" i="1"/>
  <c r="J609" i="1"/>
  <c r="J610" i="1"/>
  <c r="J611" i="1"/>
  <c r="J612" i="1"/>
  <c r="J613" i="1"/>
  <c r="J614" i="1"/>
  <c r="J615" i="1"/>
  <c r="J617" i="1"/>
  <c r="J618" i="1"/>
  <c r="J619" i="1"/>
  <c r="J620" i="1"/>
  <c r="J621" i="1"/>
  <c r="J622" i="1"/>
  <c r="J623" i="1"/>
  <c r="J624" i="1"/>
  <c r="J625" i="1"/>
  <c r="J626" i="1"/>
  <c r="J627" i="1"/>
  <c r="J628" i="1"/>
  <c r="J631" i="1"/>
  <c r="J632" i="1"/>
  <c r="J633" i="1"/>
  <c r="J634" i="1"/>
  <c r="J635" i="1"/>
  <c r="J636" i="1"/>
  <c r="J637" i="1"/>
  <c r="J639" i="1"/>
  <c r="J640" i="1"/>
  <c r="J641" i="1"/>
  <c r="J642" i="1"/>
  <c r="J643" i="1"/>
  <c r="J646" i="1"/>
  <c r="J647" i="1"/>
  <c r="J648" i="1"/>
  <c r="J649" i="1"/>
  <c r="J650" i="1"/>
  <c r="J651" i="1"/>
  <c r="J652" i="1"/>
  <c r="J653" i="1"/>
  <c r="J654" i="1"/>
  <c r="J655" i="1"/>
  <c r="J656" i="1"/>
  <c r="J657" i="1"/>
  <c r="J658" i="1"/>
  <c r="J659" i="1"/>
  <c r="J660" i="1"/>
  <c r="J661" i="1"/>
  <c r="J662" i="1"/>
  <c r="J663" i="1"/>
  <c r="J664" i="1"/>
  <c r="J665" i="1"/>
  <c r="J666" i="1"/>
  <c r="J667" i="1"/>
  <c r="J668" i="1"/>
  <c r="J670" i="1"/>
  <c r="J671" i="1"/>
  <c r="J672" i="1"/>
  <c r="J674" i="1"/>
  <c r="J675" i="1"/>
  <c r="J676" i="1"/>
  <c r="J677" i="1"/>
  <c r="J679" i="1"/>
  <c r="J680" i="1"/>
  <c r="J681" i="1"/>
  <c r="J682" i="1"/>
  <c r="J683" i="1"/>
  <c r="J684" i="1"/>
  <c r="J685" i="1"/>
  <c r="J688" i="1"/>
  <c r="J689" i="1"/>
  <c r="J690" i="1"/>
  <c r="J691" i="1"/>
  <c r="J693" i="1"/>
  <c r="J694" i="1"/>
  <c r="J695" i="1"/>
  <c r="J696" i="1"/>
  <c r="J493" i="1"/>
  <c r="J491" i="1"/>
  <c r="J8" i="1"/>
  <c r="J10" i="1"/>
  <c r="J11" i="1"/>
  <c r="J12" i="1"/>
  <c r="J13" i="1"/>
  <c r="J14" i="1"/>
  <c r="J15" i="1"/>
  <c r="J18" i="1"/>
  <c r="J19" i="1"/>
  <c r="J20" i="1"/>
  <c r="J21" i="1"/>
  <c r="J22" i="1"/>
  <c r="J23" i="1"/>
  <c r="J25" i="1"/>
  <c r="J26" i="1"/>
  <c r="J27" i="1"/>
  <c r="J28" i="1"/>
  <c r="J29" i="1"/>
  <c r="J30" i="1"/>
  <c r="J32" i="1"/>
  <c r="J33" i="1"/>
  <c r="J34" i="1"/>
  <c r="J35" i="1"/>
  <c r="J38" i="1"/>
  <c r="J39" i="1"/>
  <c r="J40" i="1"/>
  <c r="J42" i="1"/>
  <c r="J43" i="1"/>
  <c r="J44" i="1"/>
  <c r="J45" i="1"/>
  <c r="J46" i="1"/>
  <c r="J48" i="1"/>
  <c r="J49" i="1"/>
  <c r="J50" i="1"/>
  <c r="J51" i="1"/>
  <c r="J52" i="1"/>
  <c r="J53" i="1"/>
  <c r="J54" i="1"/>
  <c r="J55" i="1"/>
  <c r="J58" i="1"/>
  <c r="J59" i="1"/>
  <c r="J61" i="1"/>
  <c r="J62" i="1"/>
  <c r="J65" i="1"/>
  <c r="J66" i="1"/>
  <c r="J67" i="1"/>
  <c r="J68" i="1"/>
  <c r="J69" i="1"/>
  <c r="J70" i="1"/>
  <c r="J71" i="1"/>
  <c r="J72" i="1"/>
  <c r="J73" i="1"/>
  <c r="J74" i="1"/>
  <c r="J75" i="1"/>
  <c r="J76" i="1"/>
  <c r="J77" i="1"/>
  <c r="J79" i="1"/>
  <c r="J80" i="1"/>
  <c r="J81" i="1"/>
  <c r="J82" i="1"/>
  <c r="J83" i="1"/>
  <c r="J84" i="1"/>
  <c r="J86" i="1"/>
  <c r="J87" i="1"/>
  <c r="J88" i="1"/>
  <c r="J89" i="1"/>
  <c r="J90" i="1"/>
  <c r="J91" i="1"/>
  <c r="J92" i="1"/>
  <c r="J93" i="1"/>
  <c r="J94" i="1"/>
  <c r="J95" i="1"/>
  <c r="J96" i="1"/>
  <c r="J97" i="1"/>
  <c r="J98" i="1"/>
  <c r="J99" i="1"/>
  <c r="J100" i="1"/>
  <c r="J102" i="1"/>
  <c r="J103" i="1"/>
  <c r="J104" i="1"/>
  <c r="J105" i="1"/>
  <c r="J106" i="1"/>
  <c r="J107" i="1"/>
  <c r="J109" i="1"/>
  <c r="J110" i="1"/>
  <c r="J111" i="1"/>
  <c r="J112" i="1"/>
  <c r="J113" i="1"/>
  <c r="J114" i="1"/>
  <c r="J115" i="1"/>
  <c r="J116" i="1"/>
  <c r="J117" i="1"/>
  <c r="J118" i="1"/>
  <c r="J119" i="1"/>
  <c r="J120" i="1"/>
  <c r="J121" i="1"/>
  <c r="J122" i="1"/>
  <c r="J124" i="1"/>
  <c r="J125" i="1"/>
  <c r="J126" i="1"/>
  <c r="J127" i="1"/>
  <c r="J128" i="1"/>
  <c r="J129" i="1"/>
  <c r="J130" i="1"/>
  <c r="J131" i="1"/>
  <c r="J132" i="1"/>
  <c r="J133" i="1"/>
  <c r="J134" i="1"/>
  <c r="J137" i="1"/>
  <c r="J138" i="1"/>
  <c r="J139" i="1"/>
  <c r="J140" i="1"/>
  <c r="J141" i="1"/>
  <c r="J142" i="1"/>
  <c r="J143" i="1"/>
  <c r="J145" i="1"/>
  <c r="J146" i="1"/>
  <c r="J147" i="1"/>
  <c r="J148" i="1"/>
  <c r="J149" i="1"/>
  <c r="J150" i="1"/>
  <c r="J152" i="1"/>
  <c r="J153" i="1"/>
  <c r="J154" i="1"/>
  <c r="J155" i="1"/>
  <c r="J156" i="1"/>
  <c r="J157" i="1"/>
  <c r="J158" i="1"/>
  <c r="J160" i="1"/>
  <c r="J161" i="1"/>
  <c r="J162" i="1"/>
  <c r="J164" i="1"/>
  <c r="J165" i="1"/>
  <c r="J166" i="1"/>
  <c r="J168" i="1"/>
  <c r="J169" i="1"/>
  <c r="J170" i="1"/>
  <c r="J171" i="1"/>
  <c r="J172" i="1"/>
  <c r="J173" i="1"/>
  <c r="J174" i="1"/>
  <c r="J175" i="1"/>
  <c r="J176" i="1"/>
  <c r="J177" i="1"/>
  <c r="J178" i="1"/>
  <c r="J179" i="1"/>
  <c r="J181" i="1"/>
  <c r="J182" i="1"/>
  <c r="J183" i="1"/>
  <c r="J184" i="1"/>
  <c r="J185" i="1"/>
  <c r="J187" i="1"/>
  <c r="J188" i="1"/>
  <c r="J189" i="1"/>
  <c r="J190" i="1"/>
  <c r="J193" i="1"/>
  <c r="J194" i="1"/>
  <c r="J195" i="1"/>
  <c r="J197" i="1"/>
  <c r="J198" i="1"/>
  <c r="J199" i="1"/>
  <c r="J200" i="1"/>
  <c r="J202" i="1"/>
  <c r="J203" i="1"/>
  <c r="J207" i="1"/>
  <c r="J210" i="1"/>
  <c r="J211" i="1"/>
  <c r="J212" i="1"/>
  <c r="J213" i="1"/>
  <c r="J7" i="1"/>
  <c r="J495" i="1"/>
  <c r="J206" i="1"/>
  <c r="J216" i="1"/>
  <c r="J218" i="1"/>
  <c r="J220" i="1"/>
  <c r="J234" i="1"/>
  <c r="J235" i="1"/>
  <c r="J236" i="1"/>
  <c r="J205" i="1"/>
  <c r="J215" i="1"/>
  <c r="J217" i="1"/>
  <c r="J219" i="1"/>
  <c r="J221" i="1"/>
  <c r="J223" i="1"/>
  <c r="J224" i="1"/>
  <c r="J225" i="1"/>
  <c r="J226" i="1"/>
  <c r="J227" i="1"/>
  <c r="J228" i="1"/>
  <c r="J229" i="1"/>
  <c r="J230" i="1"/>
  <c r="J231" i="1"/>
  <c r="J232" i="1"/>
  <c r="H59" i="1"/>
  <c r="H61" i="1"/>
  <c r="H62" i="1"/>
  <c r="H65" i="1"/>
  <c r="H66" i="1"/>
  <c r="H67" i="1"/>
  <c r="H68" i="1"/>
  <c r="H69" i="1"/>
  <c r="H70" i="1"/>
  <c r="H71" i="1"/>
  <c r="H72" i="1"/>
  <c r="H73" i="1"/>
  <c r="H74" i="1"/>
  <c r="H75" i="1"/>
  <c r="H76" i="1"/>
  <c r="H77" i="1"/>
  <c r="H79" i="1"/>
  <c r="H80" i="1"/>
  <c r="H81" i="1"/>
  <c r="H82" i="1"/>
  <c r="H83" i="1"/>
  <c r="H84" i="1"/>
  <c r="H86" i="1"/>
  <c r="H87" i="1"/>
  <c r="H88" i="1"/>
  <c r="H89" i="1"/>
  <c r="H90" i="1"/>
  <c r="H91" i="1"/>
  <c r="H92" i="1"/>
  <c r="H93" i="1"/>
  <c r="H94" i="1"/>
  <c r="H95" i="1"/>
  <c r="H96" i="1"/>
  <c r="H97" i="1"/>
  <c r="H98" i="1"/>
  <c r="H99" i="1"/>
  <c r="H100" i="1"/>
  <c r="H102" i="1"/>
  <c r="H103" i="1"/>
  <c r="H104" i="1"/>
  <c r="H105" i="1"/>
  <c r="H106" i="1"/>
  <c r="H107" i="1"/>
  <c r="H109" i="1"/>
  <c r="H110" i="1"/>
  <c r="H111" i="1"/>
  <c r="H112" i="1"/>
  <c r="H113" i="1"/>
  <c r="H114" i="1"/>
  <c r="H115" i="1"/>
  <c r="H116" i="1"/>
  <c r="H117" i="1"/>
  <c r="H118" i="1"/>
  <c r="H119" i="1"/>
  <c r="H120" i="1"/>
  <c r="H121" i="1"/>
  <c r="H122" i="1"/>
  <c r="H124" i="1"/>
  <c r="H125" i="1"/>
  <c r="H126" i="1"/>
  <c r="H127" i="1"/>
  <c r="H128" i="1"/>
  <c r="H129" i="1"/>
  <c r="H130" i="1"/>
  <c r="H131" i="1"/>
  <c r="H132" i="1"/>
  <c r="H133" i="1"/>
  <c r="H134" i="1"/>
  <c r="H137" i="1"/>
  <c r="H138" i="1"/>
  <c r="H139" i="1"/>
  <c r="H140" i="1"/>
  <c r="H141" i="1"/>
  <c r="H142" i="1"/>
  <c r="H143" i="1"/>
  <c r="H145" i="1"/>
  <c r="H146" i="1"/>
  <c r="H147" i="1"/>
  <c r="H148" i="1"/>
  <c r="H149" i="1"/>
  <c r="H150" i="1"/>
  <c r="H152" i="1"/>
  <c r="H153" i="1"/>
  <c r="H154" i="1"/>
  <c r="H155" i="1"/>
  <c r="H156" i="1"/>
  <c r="H157" i="1"/>
  <c r="H158" i="1"/>
  <c r="H160" i="1"/>
  <c r="H161" i="1"/>
  <c r="H162" i="1"/>
  <c r="H164" i="1"/>
  <c r="H165" i="1"/>
  <c r="H166" i="1"/>
  <c r="H168" i="1"/>
  <c r="H169" i="1"/>
  <c r="H170" i="1"/>
  <c r="H171" i="1"/>
  <c r="H172" i="1"/>
  <c r="H173" i="1"/>
  <c r="H174" i="1"/>
  <c r="H175" i="1"/>
  <c r="H176" i="1"/>
  <c r="H177" i="1"/>
  <c r="H178" i="1"/>
  <c r="H179" i="1"/>
  <c r="H181" i="1"/>
  <c r="H182" i="1"/>
  <c r="H183" i="1"/>
  <c r="H184" i="1"/>
  <c r="H185" i="1"/>
  <c r="H187" i="1"/>
  <c r="H188" i="1"/>
  <c r="H189" i="1"/>
  <c r="H190" i="1"/>
  <c r="H193" i="1"/>
  <c r="H194" i="1"/>
  <c r="H195" i="1"/>
  <c r="H197" i="1"/>
  <c r="H198" i="1"/>
  <c r="H199" i="1"/>
  <c r="H200" i="1"/>
  <c r="H202" i="1"/>
  <c r="H203" i="1"/>
  <c r="H205" i="1"/>
  <c r="H206" i="1"/>
  <c r="H207" i="1"/>
  <c r="H210" i="1"/>
  <c r="H211" i="1"/>
  <c r="H212" i="1"/>
  <c r="H213" i="1"/>
  <c r="H214" i="1"/>
  <c r="H215" i="1"/>
  <c r="H216" i="1"/>
  <c r="H217" i="1"/>
  <c r="H218" i="1"/>
  <c r="H219" i="1"/>
  <c r="H220" i="1"/>
  <c r="H221" i="1"/>
  <c r="H223" i="1"/>
  <c r="H224" i="1"/>
  <c r="H225" i="1"/>
  <c r="H226" i="1"/>
  <c r="H227" i="1"/>
  <c r="H228" i="1"/>
  <c r="H229" i="1"/>
  <c r="H230" i="1"/>
  <c r="H231" i="1"/>
  <c r="H232" i="1"/>
  <c r="H234" i="1"/>
  <c r="H235" i="1"/>
  <c r="H236" i="1"/>
  <c r="H237" i="1"/>
  <c r="H238" i="1"/>
  <c r="H239" i="1"/>
  <c r="H240" i="1"/>
  <c r="H241" i="1"/>
  <c r="H242" i="1"/>
  <c r="H243" i="1"/>
  <c r="H244" i="1"/>
  <c r="H245" i="1"/>
  <c r="H247" i="1"/>
  <c r="H248" i="1"/>
  <c r="H249" i="1"/>
  <c r="H250" i="1"/>
  <c r="H252"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30" i="1"/>
  <c r="H331" i="1"/>
  <c r="H332" i="1"/>
  <c r="H333" i="1"/>
  <c r="H334" i="1"/>
  <c r="H491" i="1"/>
  <c r="H7" i="1"/>
  <c r="H8" i="1"/>
  <c r="H10" i="1"/>
  <c r="H11" i="1"/>
  <c r="H12" i="1"/>
  <c r="H13" i="1"/>
  <c r="H14" i="1"/>
  <c r="H15" i="1"/>
  <c r="H18" i="1"/>
  <c r="H19" i="1"/>
  <c r="H20" i="1"/>
  <c r="H21" i="1"/>
  <c r="H22" i="1"/>
  <c r="H23" i="1"/>
  <c r="H25" i="1"/>
  <c r="H26" i="1"/>
  <c r="H27" i="1"/>
  <c r="H28" i="1"/>
  <c r="H29" i="1"/>
  <c r="H30" i="1"/>
  <c r="H32" i="1"/>
  <c r="H33" i="1"/>
  <c r="H34" i="1"/>
  <c r="H35" i="1"/>
  <c r="H38" i="1"/>
  <c r="H39" i="1"/>
  <c r="H40" i="1"/>
  <c r="H42" i="1"/>
  <c r="H43" i="1"/>
  <c r="H44" i="1"/>
  <c r="H45" i="1"/>
  <c r="H46" i="1"/>
  <c r="H48" i="1"/>
  <c r="H49" i="1"/>
  <c r="H50" i="1"/>
  <c r="H51" i="1"/>
  <c r="H52" i="1"/>
  <c r="H53" i="1"/>
  <c r="H54" i="1"/>
  <c r="H55" i="1"/>
  <c r="H58" i="1"/>
  <c r="H335" i="1"/>
  <c r="H336" i="1"/>
  <c r="H337" i="1"/>
  <c r="H338" i="1"/>
  <c r="H339" i="1"/>
  <c r="H340" i="1"/>
  <c r="H341" i="1"/>
  <c r="H342" i="1"/>
  <c r="H343" i="1"/>
  <c r="H344" i="1"/>
  <c r="H345" i="1"/>
  <c r="H346" i="1"/>
  <c r="H347" i="1"/>
  <c r="H348" i="1"/>
  <c r="H349" i="1"/>
  <c r="H350" i="1"/>
  <c r="H351" i="1"/>
  <c r="H352" i="1"/>
  <c r="H353"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1" i="1"/>
  <c r="H392" i="1"/>
  <c r="H393" i="1"/>
  <c r="H394" i="1"/>
  <c r="H395" i="1"/>
  <c r="H396" i="1"/>
  <c r="H397" i="1"/>
  <c r="H398" i="1"/>
  <c r="H399" i="1"/>
  <c r="H400" i="1"/>
  <c r="H401" i="1"/>
  <c r="H402" i="1"/>
  <c r="H403" i="1"/>
  <c r="H404" i="1"/>
  <c r="H405"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3" i="1"/>
  <c r="H434" i="1"/>
  <c r="H435" i="1"/>
  <c r="H436" i="1"/>
  <c r="H437" i="1"/>
  <c r="H438" i="1"/>
  <c r="H439" i="1"/>
  <c r="H440" i="1"/>
  <c r="H441" i="1"/>
  <c r="H442" i="1"/>
  <c r="H443" i="1"/>
  <c r="H445" i="1"/>
  <c r="H446" i="1"/>
  <c r="H447" i="1"/>
  <c r="H448" i="1"/>
  <c r="H450" i="1"/>
  <c r="H451" i="1"/>
  <c r="H452" i="1"/>
  <c r="H453" i="1"/>
  <c r="H454" i="1"/>
  <c r="H455" i="1"/>
  <c r="H456" i="1"/>
  <c r="H457" i="1"/>
  <c r="H458" i="1"/>
  <c r="H459" i="1"/>
  <c r="H460" i="1"/>
  <c r="H461" i="1"/>
  <c r="H462" i="1"/>
  <c r="H463" i="1"/>
  <c r="H464" i="1"/>
  <c r="H465" i="1"/>
  <c r="H466" i="1"/>
  <c r="H469" i="1"/>
  <c r="H470" i="1"/>
  <c r="H471" i="1"/>
  <c r="H472" i="1"/>
  <c r="H473" i="1"/>
  <c r="H474" i="1"/>
  <c r="H475" i="1"/>
  <c r="H476" i="1"/>
  <c r="H477" i="1"/>
  <c r="H478" i="1"/>
  <c r="H479" i="1"/>
  <c r="H480" i="1"/>
  <c r="H481" i="1"/>
  <c r="H482" i="1"/>
  <c r="H483" i="1"/>
  <c r="H484" i="1"/>
  <c r="H485" i="1"/>
  <c r="H486" i="1"/>
  <c r="H487" i="1"/>
  <c r="H488" i="1"/>
  <c r="H489" i="1"/>
  <c r="H492" i="1"/>
  <c r="H493" i="1"/>
  <c r="H494" i="1"/>
  <c r="H495" i="1"/>
  <c r="H496" i="1"/>
  <c r="H497" i="1"/>
  <c r="H498" i="1"/>
  <c r="H500" i="1"/>
  <c r="H501" i="1"/>
  <c r="H502" i="1"/>
  <c r="H503" i="1"/>
  <c r="H504" i="1"/>
  <c r="H505" i="1"/>
  <c r="H506" i="1"/>
  <c r="H507" i="1"/>
  <c r="H509"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7" i="1"/>
  <c r="H548" i="1"/>
  <c r="H549" i="1"/>
  <c r="H550" i="1"/>
  <c r="H551" i="1"/>
  <c r="H552" i="1"/>
  <c r="H553" i="1"/>
  <c r="H554" i="1"/>
  <c r="H555" i="1"/>
  <c r="H556" i="1"/>
  <c r="H557" i="1"/>
  <c r="H558" i="1"/>
  <c r="H559" i="1"/>
  <c r="H560" i="1"/>
  <c r="H562" i="1"/>
  <c r="H563" i="1"/>
  <c r="H564" i="1"/>
  <c r="H565" i="1"/>
  <c r="H566" i="1"/>
  <c r="H567" i="1"/>
  <c r="H568" i="1"/>
  <c r="H569" i="1"/>
  <c r="H570" i="1"/>
  <c r="H571" i="1"/>
  <c r="H572" i="1"/>
  <c r="H573" i="1"/>
  <c r="H574" i="1"/>
  <c r="H575" i="1"/>
  <c r="H576" i="1"/>
  <c r="H577" i="1"/>
  <c r="H578" i="1"/>
  <c r="H579" i="1"/>
  <c r="H580" i="1"/>
  <c r="H582" i="1"/>
  <c r="H583" i="1"/>
  <c r="H584" i="1"/>
  <c r="H585" i="1"/>
  <c r="H586" i="1"/>
  <c r="H587" i="1"/>
  <c r="H588" i="1"/>
  <c r="H589" i="1"/>
  <c r="H590" i="1"/>
  <c r="H591" i="1"/>
  <c r="H592" i="1"/>
  <c r="H593" i="1"/>
  <c r="H594" i="1"/>
  <c r="H596" i="1"/>
  <c r="H597" i="1"/>
  <c r="H598" i="1"/>
  <c r="H599" i="1"/>
  <c r="H600" i="1"/>
  <c r="H601" i="1"/>
  <c r="H602" i="1"/>
  <c r="H603" i="1"/>
  <c r="H604" i="1"/>
  <c r="H605" i="1"/>
  <c r="H606" i="1"/>
  <c r="H607" i="1"/>
  <c r="H608" i="1"/>
  <c r="H609" i="1"/>
  <c r="H610" i="1"/>
  <c r="H611" i="1"/>
  <c r="H612" i="1"/>
  <c r="H613" i="1"/>
  <c r="H614" i="1"/>
  <c r="H615" i="1"/>
  <c r="H617" i="1"/>
  <c r="H618" i="1"/>
  <c r="H619" i="1"/>
  <c r="H620" i="1"/>
  <c r="H621" i="1"/>
  <c r="H622" i="1"/>
  <c r="H623" i="1"/>
  <c r="H624" i="1"/>
  <c r="H625" i="1"/>
  <c r="H626" i="1"/>
  <c r="H627" i="1"/>
  <c r="H628" i="1"/>
  <c r="H631" i="1"/>
  <c r="H632" i="1"/>
  <c r="H633" i="1"/>
  <c r="H634" i="1"/>
  <c r="H635" i="1"/>
  <c r="H636" i="1"/>
  <c r="H637" i="1"/>
  <c r="H639" i="1"/>
  <c r="H640" i="1"/>
  <c r="H641" i="1"/>
  <c r="H642" i="1"/>
  <c r="H643" i="1"/>
  <c r="H646" i="1"/>
  <c r="H647" i="1"/>
  <c r="H648" i="1"/>
  <c r="H649" i="1"/>
  <c r="H650" i="1"/>
  <c r="H651" i="1"/>
  <c r="H652" i="1"/>
  <c r="H653" i="1"/>
  <c r="H654" i="1"/>
  <c r="H655" i="1"/>
  <c r="H656" i="1"/>
  <c r="H657" i="1"/>
  <c r="H658" i="1"/>
  <c r="H659" i="1"/>
  <c r="H660" i="1"/>
  <c r="H661" i="1"/>
  <c r="H662" i="1"/>
  <c r="H663" i="1"/>
  <c r="H664" i="1"/>
  <c r="H665" i="1"/>
  <c r="H666" i="1"/>
  <c r="H667" i="1"/>
  <c r="H668" i="1"/>
  <c r="H670" i="1"/>
  <c r="H671" i="1"/>
  <c r="H672" i="1"/>
  <c r="H674" i="1"/>
  <c r="H675" i="1"/>
  <c r="H676" i="1"/>
  <c r="H677" i="1"/>
  <c r="H679" i="1"/>
  <c r="H680" i="1"/>
  <c r="H681" i="1"/>
  <c r="H682" i="1"/>
  <c r="H683" i="1"/>
  <c r="H684" i="1"/>
  <c r="H685" i="1"/>
  <c r="H688" i="1"/>
  <c r="H689" i="1"/>
  <c r="H690" i="1"/>
  <c r="H691" i="1"/>
  <c r="H693" i="1"/>
  <c r="H694" i="1"/>
  <c r="H695" i="1"/>
  <c r="H696" i="1"/>
  <c r="J432" i="1" l="1"/>
  <c r="I53" i="2" s="1"/>
  <c r="C96" i="3" s="1"/>
  <c r="S96" i="3" s="1"/>
  <c r="J444" i="1"/>
  <c r="I54" i="2" s="1"/>
  <c r="C98" i="3" s="1"/>
  <c r="R98" i="3" s="1"/>
  <c r="J449" i="1"/>
  <c r="I55" i="2" s="1"/>
  <c r="C100" i="3" s="1"/>
  <c r="T100" i="3" s="1"/>
  <c r="J669" i="1"/>
  <c r="I72" i="2" s="1"/>
  <c r="C134" i="3" s="1"/>
  <c r="S134" i="3" s="1"/>
  <c r="J468" i="1"/>
  <c r="I57" i="2" s="1"/>
  <c r="C104" i="3" s="1"/>
  <c r="S104" i="3" s="1"/>
  <c r="J499" i="1"/>
  <c r="I59" i="2" s="1"/>
  <c r="C108" i="3" s="1"/>
  <c r="U108" i="3" s="1"/>
  <c r="J508" i="1"/>
  <c r="I60" i="2" s="1"/>
  <c r="C110" i="3" s="1"/>
  <c r="O110" i="3" s="1"/>
  <c r="J9" i="1"/>
  <c r="I7" i="2" s="1"/>
  <c r="C10" i="3" s="1"/>
  <c r="G10" i="3" s="1"/>
  <c r="J687" i="1"/>
  <c r="I76" i="2" s="1"/>
  <c r="C142" i="3" s="1"/>
  <c r="U142" i="3" s="1"/>
  <c r="J37" i="1"/>
  <c r="I13" i="2" s="1"/>
  <c r="C16" i="3" s="1"/>
  <c r="L16" i="3" s="1"/>
  <c r="J57" i="1"/>
  <c r="I17" i="2" s="1"/>
  <c r="C24" i="3" s="1"/>
  <c r="H24" i="3" s="1"/>
  <c r="J60" i="1"/>
  <c r="I18" i="2" s="1"/>
  <c r="C26" i="3" s="1"/>
  <c r="H26" i="3" s="1"/>
  <c r="J78" i="1"/>
  <c r="I21" i="2" s="1"/>
  <c r="C32" i="3" s="1"/>
  <c r="J32" i="3" s="1"/>
  <c r="J101" i="1"/>
  <c r="I23" i="2" s="1"/>
  <c r="C36" i="3" s="1"/>
  <c r="L36" i="3" s="1"/>
  <c r="J151" i="1"/>
  <c r="I29" i="2" s="1"/>
  <c r="C48" i="3" s="1"/>
  <c r="M48" i="3" s="1"/>
  <c r="J163" i="1"/>
  <c r="I31" i="2" s="1"/>
  <c r="C52" i="3" s="1"/>
  <c r="P52" i="3" s="1"/>
  <c r="J180" i="1"/>
  <c r="I33" i="2" s="1"/>
  <c r="C56" i="3" s="1"/>
  <c r="S56" i="3" s="1"/>
  <c r="J192" i="1"/>
  <c r="I36" i="2" s="1"/>
  <c r="C62" i="3" s="1"/>
  <c r="R62" i="3" s="1"/>
  <c r="J196" i="1"/>
  <c r="I37" i="2" s="1"/>
  <c r="C64" i="3" s="1"/>
  <c r="P64" i="3" s="1"/>
  <c r="J201" i="1"/>
  <c r="I38" i="2" s="1"/>
  <c r="C66" i="3" s="1"/>
  <c r="S66" i="3" s="1"/>
  <c r="J6" i="1"/>
  <c r="I6" i="2" s="1"/>
  <c r="C8" i="3" s="1"/>
  <c r="F8" i="3" s="1"/>
  <c r="J638" i="1"/>
  <c r="I69" i="2" s="1"/>
  <c r="C128" i="3" s="1"/>
  <c r="R128" i="3" s="1"/>
  <c r="J204" i="1"/>
  <c r="I39" i="2" s="1"/>
  <c r="C68" i="3" s="1"/>
  <c r="Q68" i="3" s="1"/>
  <c r="J294" i="1"/>
  <c r="I48" i="2" s="1"/>
  <c r="C86" i="3" s="1"/>
  <c r="P86" i="3" s="1"/>
  <c r="J31" i="1"/>
  <c r="I11" i="2" s="1"/>
  <c r="J41" i="1"/>
  <c r="I14" i="2" s="1"/>
  <c r="C18" i="3" s="1"/>
  <c r="G18" i="3" s="1"/>
  <c r="J581" i="1"/>
  <c r="I64" i="2" s="1"/>
  <c r="C118" i="3" s="1"/>
  <c r="Q118" i="3" s="1"/>
  <c r="J630" i="1"/>
  <c r="I68" i="2" s="1"/>
  <c r="C126" i="3" s="1"/>
  <c r="R126" i="3" s="1"/>
  <c r="J246" i="1"/>
  <c r="I44" i="2" s="1"/>
  <c r="C78" i="3" s="1"/>
  <c r="S78" i="3" s="1"/>
  <c r="J254" i="1"/>
  <c r="I47" i="2" s="1"/>
  <c r="C84" i="3" s="1"/>
  <c r="L84" i="3" s="1"/>
  <c r="J678" i="1"/>
  <c r="I74" i="2" s="1"/>
  <c r="C138" i="3" s="1"/>
  <c r="S138" i="3" s="1"/>
  <c r="J692" i="1"/>
  <c r="I77" i="2" s="1"/>
  <c r="C144" i="3" s="1"/>
  <c r="U144" i="3" s="1"/>
  <c r="J136" i="1"/>
  <c r="I27" i="2" s="1"/>
  <c r="C44" i="3" s="1"/>
  <c r="L44" i="3" s="1"/>
  <c r="J186" i="1"/>
  <c r="I34" i="2" s="1"/>
  <c r="C58" i="3" s="1"/>
  <c r="O58" i="3" s="1"/>
  <c r="J222" i="1"/>
  <c r="I42" i="2" s="1"/>
  <c r="C74" i="3" s="1"/>
  <c r="Q74" i="3" s="1"/>
  <c r="J329" i="1"/>
  <c r="I49" i="2" s="1"/>
  <c r="C88" i="3" s="1"/>
  <c r="P88" i="3" s="1"/>
  <c r="J546" i="1"/>
  <c r="I62" i="2" s="1"/>
  <c r="C114" i="3" s="1"/>
  <c r="Q114" i="3" s="1"/>
  <c r="J561" i="1"/>
  <c r="I63" i="2" s="1"/>
  <c r="C116" i="3" s="1"/>
  <c r="R116" i="3" s="1"/>
  <c r="J616" i="1"/>
  <c r="I66" i="2" s="1"/>
  <c r="C122" i="3" s="1"/>
  <c r="R122" i="3" s="1"/>
  <c r="J490" i="1"/>
  <c r="I58" i="2" s="1"/>
  <c r="C106" i="3" s="1"/>
  <c r="T106" i="3" s="1"/>
  <c r="J64" i="1"/>
  <c r="I20" i="2" s="1"/>
  <c r="C30" i="3" s="1"/>
  <c r="I30" i="3" s="1"/>
  <c r="J645" i="1"/>
  <c r="I71" i="2" s="1"/>
  <c r="C132" i="3" s="1"/>
  <c r="R132" i="3" s="1"/>
  <c r="J17" i="1"/>
  <c r="I9" i="2" s="1"/>
  <c r="J85" i="1"/>
  <c r="I22" i="2" s="1"/>
  <c r="C34" i="3" s="1"/>
  <c r="K34" i="3" s="1"/>
  <c r="J108" i="1"/>
  <c r="I24" i="2" s="1"/>
  <c r="C38" i="3" s="1"/>
  <c r="L38" i="3" s="1"/>
  <c r="J167" i="1"/>
  <c r="I32" i="2" s="1"/>
  <c r="C54" i="3" s="1"/>
  <c r="P54" i="3" s="1"/>
  <c r="J209" i="1"/>
  <c r="I41" i="2" s="1"/>
  <c r="C72" i="3" s="1"/>
  <c r="Q72" i="3" s="1"/>
  <c r="J47" i="1"/>
  <c r="I15" i="2" s="1"/>
  <c r="C20" i="3" s="1"/>
  <c r="G20" i="3" s="1"/>
  <c r="J159" i="1"/>
  <c r="I30" i="2" s="1"/>
  <c r="C50" i="3" s="1"/>
  <c r="O50" i="3" s="1"/>
  <c r="J233" i="1"/>
  <c r="I43" i="2" s="1"/>
  <c r="C76" i="3" s="1"/>
  <c r="R76" i="3" s="1"/>
  <c r="J123" i="1"/>
  <c r="I25" i="2" s="1"/>
  <c r="C40" i="3" s="1"/>
  <c r="L40" i="3" s="1"/>
  <c r="J595" i="1"/>
  <c r="I65" i="2" s="1"/>
  <c r="C120" i="3" s="1"/>
  <c r="R120" i="3" s="1"/>
  <c r="J673" i="1"/>
  <c r="I73" i="2" s="1"/>
  <c r="C136" i="3" s="1"/>
  <c r="S136" i="3" s="1"/>
  <c r="J24" i="1"/>
  <c r="I10" i="2" s="1"/>
  <c r="J144" i="1"/>
  <c r="I28" i="2" s="1"/>
  <c r="C46" i="3" s="1"/>
  <c r="N46" i="3" s="1"/>
  <c r="J510" i="1"/>
  <c r="I61" i="2" s="1"/>
  <c r="C112" i="3" s="1"/>
  <c r="P112" i="3" s="1"/>
  <c r="P698" i="1" l="1"/>
  <c r="J702" i="1"/>
  <c r="J705" i="1" s="1"/>
  <c r="H79" i="2"/>
  <c r="J629" i="1"/>
  <c r="I67" i="2" s="1"/>
  <c r="C124" i="3" s="1"/>
  <c r="R124" i="3" s="1"/>
  <c r="J5" i="1"/>
  <c r="I5" i="2" s="1"/>
  <c r="C6" i="3" s="1"/>
  <c r="J467" i="1"/>
  <c r="I56" i="2" s="1"/>
  <c r="C102" i="3" s="1"/>
  <c r="J56" i="1"/>
  <c r="I16" i="2" s="1"/>
  <c r="C22" i="3" s="1"/>
  <c r="H22" i="3" s="1"/>
  <c r="J191" i="1"/>
  <c r="I35" i="2" s="1"/>
  <c r="C60" i="3" s="1"/>
  <c r="J36" i="1"/>
  <c r="I12" i="2" s="1"/>
  <c r="C14" i="3" s="1"/>
  <c r="J63" i="1"/>
  <c r="I19" i="2" s="1"/>
  <c r="C28" i="3" s="1"/>
  <c r="J644" i="1"/>
  <c r="I70" i="2" s="1"/>
  <c r="C130" i="3" s="1"/>
  <c r="J686" i="1"/>
  <c r="J135" i="1"/>
  <c r="I26" i="2" s="1"/>
  <c r="C42" i="3" s="1"/>
  <c r="J208" i="1"/>
  <c r="I40" i="2" s="1"/>
  <c r="C70" i="3" s="1"/>
  <c r="J253" i="1"/>
  <c r="I46" i="2" s="1"/>
  <c r="C82" i="3" s="1"/>
  <c r="J16" i="1"/>
  <c r="I8" i="2" s="1"/>
  <c r="C12" i="3" s="1"/>
  <c r="N703" i="1"/>
  <c r="G6" i="3" l="1"/>
  <c r="F6" i="3"/>
  <c r="O102" i="3"/>
  <c r="U102" i="3"/>
  <c r="T102" i="3"/>
  <c r="S102" i="3"/>
  <c r="R102" i="3"/>
  <c r="Q102" i="3"/>
  <c r="P102" i="3"/>
  <c r="P60" i="3"/>
  <c r="S60" i="3"/>
  <c r="R60" i="3"/>
  <c r="Q60" i="3"/>
  <c r="G14" i="3"/>
  <c r="L14" i="3"/>
  <c r="I28" i="3"/>
  <c r="L28" i="3"/>
  <c r="K28" i="3"/>
  <c r="J28" i="3"/>
  <c r="R130" i="3"/>
  <c r="S130" i="3"/>
  <c r="L42" i="3"/>
  <c r="P42" i="3"/>
  <c r="O42" i="3"/>
  <c r="N42" i="3"/>
  <c r="M42" i="3"/>
  <c r="S42" i="3"/>
  <c r="Q70" i="3"/>
  <c r="U70" i="3"/>
  <c r="S70" i="3"/>
  <c r="R70" i="3"/>
  <c r="L82" i="3"/>
  <c r="T82" i="3"/>
  <c r="S82" i="3"/>
  <c r="R82" i="3"/>
  <c r="Q82" i="3"/>
  <c r="P82" i="3"/>
  <c r="G12" i="3"/>
  <c r="T12" i="3"/>
  <c r="S12" i="3"/>
  <c r="R12" i="3"/>
  <c r="Q12" i="3"/>
  <c r="P12" i="3"/>
  <c r="O12" i="3"/>
  <c r="N12" i="3"/>
  <c r="M12" i="3"/>
  <c r="L12" i="3"/>
  <c r="K12" i="3"/>
  <c r="J12" i="3"/>
  <c r="I12" i="3"/>
  <c r="H12" i="3"/>
  <c r="U12" i="3"/>
  <c r="I75" i="2"/>
  <c r="C140" i="3" s="1"/>
  <c r="C145" i="3" l="1"/>
  <c r="U140" i="3"/>
  <c r="T13" i="1"/>
  <c r="L147" i="3" l="1"/>
  <c r="G147" i="3"/>
  <c r="H147" i="3"/>
  <c r="I147" i="3"/>
  <c r="J147" i="3"/>
  <c r="K147" i="3"/>
  <c r="M147" i="3"/>
  <c r="N147" i="3"/>
  <c r="O147" i="3"/>
  <c r="P147" i="3"/>
  <c r="Q147" i="3"/>
  <c r="R147" i="3"/>
  <c r="S147" i="3"/>
  <c r="T147" i="3"/>
  <c r="U147" i="3"/>
  <c r="F147" i="3"/>
  <c r="F149" i="3" s="1"/>
  <c r="T15" i="1"/>
  <c r="T6" i="1"/>
  <c r="G149" i="3" l="1"/>
  <c r="H149" i="3" s="1"/>
  <c r="I149" i="3" s="1"/>
  <c r="J149" i="3" s="1"/>
  <c r="K149" i="3" s="1"/>
  <c r="L149" i="3" s="1"/>
  <c r="M149" i="3" s="1"/>
  <c r="N149" i="3" s="1"/>
  <c r="O149" i="3" s="1"/>
  <c r="P149" i="3" s="1"/>
  <c r="Q149" i="3" s="1"/>
  <c r="R149" i="3" s="1"/>
  <c r="S149" i="3" s="1"/>
</calcChain>
</file>

<file path=xl/sharedStrings.xml><?xml version="1.0" encoding="utf-8"?>
<sst xmlns="http://schemas.openxmlformats.org/spreadsheetml/2006/main" count="2760" uniqueCount="1277">
  <si>
    <t>Obra</t>
  </si>
  <si>
    <t>Bancos</t>
  </si>
  <si>
    <t>B.D.I.</t>
  </si>
  <si>
    <t>Encargos Sociais</t>
  </si>
  <si>
    <t>PROJETO EXECUTIVO E CONSTRUÇÃO DA NOVA SEDE DA DPRJ EM MACAÉ</t>
  </si>
  <si>
    <t>Não Desonerado: embutido nos preços unitário dos insumos de mão de obra, de acordo com as bases.</t>
  </si>
  <si>
    <t>Orçamento Sintético</t>
  </si>
  <si>
    <t>Item</t>
  </si>
  <si>
    <t>Código</t>
  </si>
  <si>
    <t>Banco</t>
  </si>
  <si>
    <t>Descrição</t>
  </si>
  <si>
    <t>Und</t>
  </si>
  <si>
    <t>Quant.</t>
  </si>
  <si>
    <t>Valor Unit</t>
  </si>
  <si>
    <t>Total</t>
  </si>
  <si>
    <t>Peso (%)</t>
  </si>
  <si>
    <t>SERVICOS DE ESCRITORIO: PROJETO EXECUTIVO</t>
  </si>
  <si>
    <t>1.1</t>
  </si>
  <si>
    <t>PROJETO EXECUTIVO ARQUITETURA E ESTRUTURAL</t>
  </si>
  <si>
    <t>1.1.1</t>
  </si>
  <si>
    <t>EMOP</t>
  </si>
  <si>
    <t>m²</t>
  </si>
  <si>
    <t>1.1.2</t>
  </si>
  <si>
    <t>PROJETO EXECUTIVO ESTRUTURAL PARA PREDIOS ESCOLARES E/OU ADM INISTRATIVOS ATE 500M2,CONSIDERANDO O PROJETO BASICO EXISTEN TE,APRESENTADO NOS PADROES DA CONTRATANTE,CONSTANDO DE PLANT AS DE FORMA,ARMACAO E DETALHES 9% - DESPESAS ADMINISTRATIVAS E DE MATERIAIS</t>
  </si>
  <si>
    <t>1.2</t>
  </si>
  <si>
    <t>PROJETOS EXECUTIVOS COMPLEMENTARES</t>
  </si>
  <si>
    <t>1.2.1</t>
  </si>
  <si>
    <t>PROJETO EXECUTIVO DE INSTALACAO HIDRAULICA,CONSIDERANDO O PR OJETO BASICO EXISTENTE,PARA PREDIOS ESCOLARES E/OU ADMINISTR ATIVOS ATE 500M2,APRESENTADO NOS PADROES DA CONTRATANTE,INCL USIVE AS LEGALIZACOES PERTINENTES 9% - DESPESAS ADMINISTRATIVAS E DE MATERIAIS</t>
  </si>
  <si>
    <t>1.2.2</t>
  </si>
  <si>
    <t>1.2.3</t>
  </si>
  <si>
    <t>PROJETO EXECUTIVO DE INSTALACAO ELETRICA,CONSIDERANDO O PROJ ETO BASICO EXISTENTE,PARA PREDIOS ESCOLARES E/OU ADMINISTRAT IVOS ATE 500M2,APRESENTADO NOS PADROES DA CONTRATANTE,INCLUS IVE AS LEGALIZACOES PERTINENTES 9% - DESPESAS ADMINISTRATIVAS E DE MATERIAIS</t>
  </si>
  <si>
    <t>1.2.4</t>
  </si>
  <si>
    <t>PROJETO EXECUTIVO DE INSTALACAO DE INCENDIO E SPDA,CONSIDERA NDO PROJETO BASICO EXISTENTE,PARA PREDIOS ESCOLARES E/OU ADM INISTRATIVOS ATE 500M2,APRESENTADO NOS PADROES DA CONTRATANT E,INCLUSIVE AS LEGALIZACOES PERTINENTES 9% - DESPESAS ADMINISTRATIVAS E DE MATERIAIS</t>
  </si>
  <si>
    <t>1.2.5</t>
  </si>
  <si>
    <t>1.2.6</t>
  </si>
  <si>
    <t>PROJETO EXECUTIVO DE INSTALACAO DE TELEMATICA,CONSIDERANDO O PROJETO BASICO EXISTENTE,PARA PREDIOS ESCOLARES E/OU ADMINI STRATIVOS ACIMA DE 500M2,APRESENTADO NOS PADROES DA CONTRATA NTE,INCLUSIVE AS LEGALIZACOES PERTINENTES 9% - DESPESAS ADMINISTRATIVAS E DE MATERIAIS</t>
  </si>
  <si>
    <t>ADMINISTRAÇÃO, CANTEIRO E EQUIPAMENTOS DE OBRA</t>
  </si>
  <si>
    <t>2.1</t>
  </si>
  <si>
    <t>ADMINISTRAÇÃO LOCAL</t>
  </si>
  <si>
    <t>2.1.1</t>
  </si>
  <si>
    <t>SINAPI</t>
  </si>
  <si>
    <t>ENCARREGADO GERAL DE OBRAS COM ENCARGOS COMPLEMENTARES</t>
  </si>
  <si>
    <t>MES</t>
  </si>
  <si>
    <t>2.1.2</t>
  </si>
  <si>
    <t>ENGENHEIRO CIVIL DE OBRA JUNIOR COM ENCARGOS COMPLEMENTARES</t>
  </si>
  <si>
    <t>H</t>
  </si>
  <si>
    <t>2.1.3</t>
  </si>
  <si>
    <t>2.1.4</t>
  </si>
  <si>
    <t>2.1.5</t>
  </si>
  <si>
    <t>SERVICO DE VIGILANCIA COM VIGIA DE OBRA,PARA 1 POSTO,CONSIDE RANDO APENAS O CUSTO APOS A JORNADA NORMAL DE TRABALHO. O CUSTO INCLUI VIGILANCIA AOS SABADOS,DOMINGOS E FERIADOS</t>
  </si>
  <si>
    <t>2.1.6</t>
  </si>
  <si>
    <t>UR</t>
  </si>
  <si>
    <t>2.2</t>
  </si>
  <si>
    <t>CANTEIRO DE OBRA</t>
  </si>
  <si>
    <t>2.2.1</t>
  </si>
  <si>
    <t>TAPUME DE VEDACAO OU PROTECAO,EXECUTADO COM TELHAS TRAPEZOID AIS DE ACO GALVANIZADO,ESPESSURA DE 0,5MM,ESTAS COM 2 VEZES DE UTILIZACAO,INCLUSIVE ENGRADAMENTO DE MADEIRA,UTILIZADO 2 VEZES,EXCLUSIVE PINTURA 3% - DESGASTE DE FERRAMENTAS E EPI</t>
  </si>
  <si>
    <t>2.2.2</t>
  </si>
  <si>
    <t>BARRACAO DE OBRA COM DIVISAO INTERNA PARA ESCRITORIO E DEPOS ITO DE MATERIAIS,PISO DE TABUAS DE MADEIRA DE 3ª SOBRE ESTAQ UEAMENTO DE PECAS DE MADEIRA DE 3ª,3"X3",PAREDES DE TABUAS D E MADEIRA DE 3ª E COBERTURA DE TELHAS DE FIBROCIMENTO DE 6MM ,INCLUSIVE INSTALACAO ELETRICA,EXCLUSIVE PINTURA,SENDO REAPR OVEITADO 2 VEZES 3%-DESGASTE DE FERRAMENTAS E EPI 1%-GRAMPO E ROSETA DE MADEIRA</t>
  </si>
  <si>
    <t>2.2.3</t>
  </si>
  <si>
    <t>UN</t>
  </si>
  <si>
    <t>2.2.4</t>
  </si>
  <si>
    <t>FORNECIMENTO E INSTALAÇÃO DE PLACA DE OBRA COM CHAPA GALVANIZADA E ESTRUTURA DE MADEIRA. AF_03/2022_PS</t>
  </si>
  <si>
    <t>2.2.5</t>
  </si>
  <si>
    <t>INSTALACAO E LIGACAO PROVISORIA PARA ABASTECIMENTO DE AGUA E ESGOTAMENTO SANITARIO EM CANTEIRO DE OBRAS,INCLUSIVE ESCAVA CAO,EXCLUSIVE REPOSICAO DA PAVIMENTACAO DO LOGRADOURO PUBLIC O 3% - DESGASTE DE FERRAMENTAS E EPI</t>
  </si>
  <si>
    <t>2.2.6</t>
  </si>
  <si>
    <t>INSTALACAO E LIGACAO PROVISORIA DE ALIMENTACAO DE ENERGIA EL ETRICA,EM BAIXA TENSAO,PARA CANTEIRO DE OBRAS,M3-CHAVE 100A, CARGA 3KW,20CV,EXCLUSIVE O FORNECIMENTO DO MEDIDOR 3% - DESGASTE DE FERRAMENTAS E EPI</t>
  </si>
  <si>
    <t>2.3</t>
  </si>
  <si>
    <t>ANDAIMES</t>
  </si>
  <si>
    <t>2.3.1</t>
  </si>
  <si>
    <t>MONTAGEM E DESMONTAGEM DE ANDAIME MODULAR FACHADEIRO, COM PISO METÁLICO, PARA EDIFÍCIOS COM MULTIPLOS PAVIMENTOS (EXCLUSIVE ANDAIME E LIMPEZA). AF_03/2024</t>
  </si>
  <si>
    <t>2.3.2</t>
  </si>
  <si>
    <t>MONTAGEM E DESMONTAGEM DE ANDAIME TUBULAR TIPO "TORRE" (EXCLUSIVE ANDAIME E LIMPEZA). AF_03/2024</t>
  </si>
  <si>
    <t>M</t>
  </si>
  <si>
    <t>2.3.3</t>
  </si>
  <si>
    <t>LOCACAO DE ANDAIME METALICO TIPO FACHADEIRO, PECAS COM APROXIMADAMENTE 1,20 M DE LARGURA E 2,0 M DE ALTURA, INCLUINDO DIAGONAIS EM X, BARRAS DE LIGACAO, SAPATAS E DEMAIS ITENS NECESSARIOS A MONTAGEM (NAO INCLUI INSTALACAO)</t>
  </si>
  <si>
    <t>M2XMES</t>
  </si>
  <si>
    <t>2.3.4</t>
  </si>
  <si>
    <t>MXMES</t>
  </si>
  <si>
    <t>SERVICOS DE ESCRITORIO, LABORATORIO E CAMPO</t>
  </si>
  <si>
    <t>3.1</t>
  </si>
  <si>
    <t>ENSAIOS E CONTROLES</t>
  </si>
  <si>
    <t>3.1.1</t>
  </si>
  <si>
    <t>SONDAGEM A PERCUSSAO,EM TERRENO COMUM,COM ENSAIO DE PENETRAC AO,DIAMETRO 3",INCLUSIVE DESLOCAMENTO DENTRO DO CANTEIRO E I NSTALACAO DA SONDA EM CADA FURO</t>
  </si>
  <si>
    <t>3.1.2</t>
  </si>
  <si>
    <t>LEVANTAMENTO TOPOGRAFICO PLANIALTIMETRICO E CADASTRAL,COM CU RVAS DE NIVEL A CADA 1,00M,CONSIDERANDO TERRENO DE OROGRAFIA NAO ACIDENTADA,VEGETACAO RALA E EDIFICACAO MEDIA.CUSTO PARA AREA ATE 5000M2 (ESCALA 1:250/500)</t>
  </si>
  <si>
    <t>3.1.3</t>
  </si>
  <si>
    <t>CONTROLE TECNOLOGICO DE OBRAS EM CONCRETO ARMADO CONSIDERAND O APENAS O CONTROLE DO CONCRETO E CONSTANDO DE COLETA,MOLDAG EM E CAPEAMENTO DE CORPOS DE PROVA,TRANSPORTE ATE 100KM,ENSA IOS DE RESISTENCIA A COMPRESSAO AOS 3, 7 E 28 DIAS E "SLUMP TEST",MEDIDO POR M3 DE CONCRETO COLOCADO NAS FORMAS</t>
  </si>
  <si>
    <t>m³</t>
  </si>
  <si>
    <t>3.2</t>
  </si>
  <si>
    <t>SERVIÇOS PRELIMINARES</t>
  </si>
  <si>
    <t>3.2.1</t>
  </si>
  <si>
    <t>3.2.2</t>
  </si>
  <si>
    <t>3.2.3</t>
  </si>
  <si>
    <t>LOCACAO DE OBRA COM APARELHO TOPOGRAFICO SOBRE CERCA DE MARC ACAO,INCLUSIVE CONSTRUCAO DESTA E SUA PRE-LOCACAO E O FORNEC IMENTO DO MATERIAL E TENDO POR MEDICAO O PERIMETRO A CONSTRU IR 3% - DESGASTE DE FERRAMENTAS E EPI</t>
  </si>
  <si>
    <t>3.2.4</t>
  </si>
  <si>
    <t>REMOCAO DE ESPECIES VEGETAIS,PORTE GRANDE (ACIMA DE 6M DE AL TURA),INCLUSIVE CARGA,DESCARGA E TRANSPORTE DO MATERIAL ATE 30KM 3%-DESGASTE DE FERRAMENTAS E EPI</t>
  </si>
  <si>
    <t>3.2.5</t>
  </si>
  <si>
    <t>REMOCAO DE ESPECIES VEGETAIS,PORTE MUDA (ATE 2M DE ALTURA), INCLUSIVE CARGA,DESCARGA E TRANSPORTE DO MATERIAL ATE 30KM 3%-DESGASTE DE FERRAMENTAS E EPI</t>
  </si>
  <si>
    <t>3.3</t>
  </si>
  <si>
    <t>MOVIMENTO DE TERRA</t>
  </si>
  <si>
    <t>3.3.1</t>
  </si>
  <si>
    <t>ESCAVAÇÃO MANUAL PARA BLOCO DE COROAMENTO OU SAPATA (SEM ESCAVAÇÃO PARA COLOCAÇÃO DE FÔRMAS). AF_01/2024</t>
  </si>
  <si>
    <t>3.3.2</t>
  </si>
  <si>
    <t>PREPARO DE FUNDO DE VALA COM LARGURA MENOR QUE 1,5 M (ACERTO DO SOLO NATURAL). AF_08/2020</t>
  </si>
  <si>
    <t>3.3.3</t>
  </si>
  <si>
    <t>ESCAVAÇÃO MANUAL DE VALA. AF_09/2024</t>
  </si>
  <si>
    <t>3.3.4</t>
  </si>
  <si>
    <t>3.3.5</t>
  </si>
  <si>
    <t>ESCAVAÇÃO MECANIZADA DE VALA COM PROF. MAIOR QUE 1,5 M ATÉ 3,0 M (MÉDIA MONTANTE E JUSANTE/UMA COMPOSIÇÃO POR TRECHO),COM ESCAVADEIRA (1,2 M3),LARG. DE 1,5 M A 2,5 M, EM SOLO DE 1A CATEGORIA, LOCAIS COM BAIXO NÍVEL DE INTERFERÊNCIA. AF_09/2024</t>
  </si>
  <si>
    <t>3.3.6</t>
  </si>
  <si>
    <t>PREPARO DE FUNDO DE VALA COM LARGURA MAIOR OU IGUAL A 1,5 M E MENOR QUE 2,5 M, COM CAMADA DE BRITA, LANÇAMENTO  MECANIZADO. AF_08/2020</t>
  </si>
  <si>
    <t>3.3.7</t>
  </si>
  <si>
    <t>ATERRO MANUAL DE VALAS COM SOLO ARGILO-ARENOSO. AF_08/2023</t>
  </si>
  <si>
    <t>3.3.8</t>
  </si>
  <si>
    <t>FUNDAÇÕES</t>
  </si>
  <si>
    <t>4.1</t>
  </si>
  <si>
    <t>MOBILIZAÇÃO E PERFURAÇÃO</t>
  </si>
  <si>
    <t>4.1.1</t>
  </si>
  <si>
    <t>MOBILIZACAO E DESMOBILIZACAO DE EQUIPAMENTO E EQUIPE DE SOND AGEM E PERFURACAO ROTATIVA,COM TRANSPORTE ATE 50KM 34% - DESGASTE DE FERRAMENTAS E EPI (3%) E ASSISTENCIA TECNI CA (30%)</t>
  </si>
  <si>
    <t>4.1.2</t>
  </si>
  <si>
    <t>11.046.0180</t>
  </si>
  <si>
    <t>BOMBEAMENTO PARA CONCRETO DE ALTO DESEMPENHO</t>
  </si>
  <si>
    <t>4.2</t>
  </si>
  <si>
    <t>ESTACAS</t>
  </si>
  <si>
    <t>4.2.1</t>
  </si>
  <si>
    <t>ESTACA HÉLICE CONTÍNUA, DIÂMETRO DE 50 CM, INCLUSO CONCRETO FCK=30MPA E ARMADURA MÍNIMA (EXCLUSIVE BOMBEAMENTO, MOBILIZAÇÃO E DESMOBILIZAÇÃO). AF_12/2019</t>
  </si>
  <si>
    <t>4.2.2</t>
  </si>
  <si>
    <t>SUPERESTRUTURA</t>
  </si>
  <si>
    <t>5.1</t>
  </si>
  <si>
    <t>BLOCOS DE COROAMENTO E BALDRAMES</t>
  </si>
  <si>
    <t>5.1.1</t>
  </si>
  <si>
    <t>5.1.2</t>
  </si>
  <si>
    <t>FABRICAÇÃO, MONTAGEM E DESMONTAGEM DE FÔRMA PARA BLOCO DE COROAMENTO, EM CHAPA DE MADEIRA COMPENSADA RESINADA, E=17 MM, 4 UTILIZAÇÕES. AF_01/2024</t>
  </si>
  <si>
    <t>5.1.3</t>
  </si>
  <si>
    <t>FABRICAÇÃO, MONTAGEM E DESMONTAGEM DE FÔRMA PARA VIGA BALDRAME, EM MADEIRA SERRADA, E=25 MM, 4 UTILIZAÇÕES. AF_01/2024</t>
  </si>
  <si>
    <t>5.1.4</t>
  </si>
  <si>
    <t>ARMAÇÃO DE BLOCO UTILIZANDO AÇO CA-50 DE 8 MM - MONTAGEM. AF_01/2024</t>
  </si>
  <si>
    <t>KG</t>
  </si>
  <si>
    <t>5.1.5</t>
  </si>
  <si>
    <t>5.1.6</t>
  </si>
  <si>
    <t>ARMAÇÃO DE BLOCO, SAPATA ISOLADA, VIGA BALDRAME E SAPATA CORRIDA UTILIZANDO AÇO CA-50 DE 12,5 MM - MONTAGEM. AF_01/2024</t>
  </si>
  <si>
    <t>5.1.7</t>
  </si>
  <si>
    <t>ARMAÇÃO DE SAPATA ISOLADA, VIGA BALDRAME E SAPATA CORRIDA UTILIZANDO AÇO CA-60 DE 5 MM - MONTAGEM. AF_01/2024</t>
  </si>
  <si>
    <t>5.1.8</t>
  </si>
  <si>
    <t>ARMAÇÃO DE SAPATA ISOLADA, VIGA BALDRAME E SAPATA CORRIDA UTILIZANDO AÇO CA-50 DE 8 MM - MONTAGEM. AF_01/2024</t>
  </si>
  <si>
    <t>5.1.9</t>
  </si>
  <si>
    <t>ARMAÇÃO DE SAPATA ISOLADA, VIGA BALDRAME E SAPATA CORRIDA UTILIZANDO AÇO CA-50 DE 10 MM - MONTAGEM. AF_01/2024</t>
  </si>
  <si>
    <t>CONCRETAGEM DE BLOCO DE COROAMENTO OU VIGA BALDRAME, FCK 30 MPA, COM USO DE BOMBA - LANÇAMENTO, ADENSAMENTO E ACABAMENTO. AF_01/2024</t>
  </si>
  <si>
    <t>IMPERMEABILIZAÇÃO DE SUPERFÍCIE COM EMULSÃO ASFÁLTICA, 2 DEMÃOS. AF_09/2023</t>
  </si>
  <si>
    <t>ADITIVO EM PO HIDROFUGANTE E IMPERMEABILIZANTE,DESENVOLVIDO COM NANOTECNOLOGIA,PARA ADICAO EM CONCRETOS E ARGAMASSAS</t>
  </si>
  <si>
    <t>5.2</t>
  </si>
  <si>
    <t>PILARES</t>
  </si>
  <si>
    <t>5.2.1</t>
  </si>
  <si>
    <t>MONTAGEM E DESMONTAGEM DE FÔRMA DE PILARES RETANGULARES E ESTRUTURAS SIMILARES, PÉ-DIREITO SIMPLES, EM CHAPA DE MADEIRA COMPENSADA RESINADA, 4 UTILIZAÇÕES. AF_09/2020</t>
  </si>
  <si>
    <t>5.2.2</t>
  </si>
  <si>
    <t>ARMAÇÃO DE PILAR OU VIGA DE ESTRUTURA CONVENCIONAL DE CONCRETO ARMADO UTILIZANDO AÇO CA-60 DE 5,0 MM - MONTAGEM. AF_06/2022</t>
  </si>
  <si>
    <t>5.2.3</t>
  </si>
  <si>
    <t>ARMAÇÃO DE PILAR OU VIGA DE ESTRUTURA CONVENCIONAL DE CONCRETO ARMADO UTILIZANDO AÇO CA-50 DE 6,3 MM - MONTAGEM. AF_06/2022</t>
  </si>
  <si>
    <t>5.2.4</t>
  </si>
  <si>
    <t>ARMAÇÃO DE PILAR OU VIGA DE ESTRUTURA CONVENCIONAL DE CONCRETO ARMADO UTILIZANDO AÇO CA-50 DE 10,0 MM - MONTAGEM. AF_06/2022</t>
  </si>
  <si>
    <t>5.2.5</t>
  </si>
  <si>
    <t>ARMAÇÃO DE PILAR OU VIGA DE ESTRUTURA CONVENCIONAL DE CONCRETO ARMADO UTILIZANDO AÇO CA-50 DE 12,5 MM - MONTAGEM. AF_06/2022</t>
  </si>
  <si>
    <t>5.2.6</t>
  </si>
  <si>
    <t>COMP. MACAÉ 5</t>
  </si>
  <si>
    <t>Próprio</t>
  </si>
  <si>
    <t>CONCRETAGEM DE PILARES, FCK = 30 MPA, COM USO DE BOMBA - LANÇAMENTO, ADENSAMENTO E ACABAMENTO</t>
  </si>
  <si>
    <t>5.3</t>
  </si>
  <si>
    <t>VIGAMENTO E LAJES</t>
  </si>
  <si>
    <t>5.3.1</t>
  </si>
  <si>
    <t>MONTAGEM E DESMONTAGEM DE FÔRMA DE VIGA, ESCORAMENTO COM GARFO DE MADEIRA, PÉ-DIREITO DUPLO, EM CHAPA DE MADEIRA PLASTIFICADA, 14 UTILIZAÇÕES. AF_09/2020</t>
  </si>
  <si>
    <t>5.3.2</t>
  </si>
  <si>
    <t>MONTAGEM E DESMONTAGEM DE FÔRMA DE LAJE MACIÇA, PÉ-DIREITO SIMPLES, EM CHAPA DE MADEIRA COMPENSADA RESINADA, 2 UTILIZAÇÕES. AF_09/2020</t>
  </si>
  <si>
    <t>5.3.3</t>
  </si>
  <si>
    <t>ESCORAMENTO DE FÔRMAS DE LAJE EM MADEIRA NÃO APARELHADA, PÉ-DIREITO SIMPLES, INCLUSO TRAVAMENTO, 4 UTILIZAÇÕES. AF_09/2020</t>
  </si>
  <si>
    <t>5.3.4</t>
  </si>
  <si>
    <t>5.3.5</t>
  </si>
  <si>
    <t>5.3.6</t>
  </si>
  <si>
    <t>5.3.7</t>
  </si>
  <si>
    <t>5.3.8</t>
  </si>
  <si>
    <t>5.3.9</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</si>
  <si>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</si>
  <si>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</si>
  <si>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</si>
  <si>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</si>
  <si>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</si>
  <si>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COMP. MACAÉ 4</t>
  </si>
  <si>
    <t>5.4</t>
  </si>
  <si>
    <t>ESCADAS E RAMPAS</t>
  </si>
  <si>
    <t>5.4.1</t>
  </si>
  <si>
    <t>EXECUÇÃO DE LAJE SOBRE SOLO, ESPESSURA DE 10 CM, FCK = 30 MPA, COM USO DE FORMAS EM MADEIRA SERRADA. AF_09/2021</t>
  </si>
  <si>
    <t>5.4.2</t>
  </si>
  <si>
    <t>FABRICAÇÃO DE FÔRMA PARA ESCADAS, COM 1 LANCE E LAJE PLANA, EM CHAPA DE MADEIRA COMPENSADA RESINADA, E= 17 MM. AF_11/2020</t>
  </si>
  <si>
    <t>5.4.3</t>
  </si>
  <si>
    <t>5.4.4</t>
  </si>
  <si>
    <t>5.4.5</t>
  </si>
  <si>
    <t>5.4.6</t>
  </si>
  <si>
    <t>CONCRETAGEM DE ESCADAS, FCK=25 MPA, COM USO DE BOMBA - LANÇAMENTO, ADENSAMENTO E ACABAMENTO. AF_02/2022_PS</t>
  </si>
  <si>
    <t>5.5</t>
  </si>
  <si>
    <t>CASA DE MÁQUINAS E RESERVATÓRIOS</t>
  </si>
  <si>
    <t>5.5.1</t>
  </si>
  <si>
    <t>5.5.2</t>
  </si>
  <si>
    <t>5.5.3</t>
  </si>
  <si>
    <t>5.5.4</t>
  </si>
  <si>
    <t>5.5.5</t>
  </si>
  <si>
    <t>5.5.6</t>
  </si>
  <si>
    <t>5.5.7</t>
  </si>
  <si>
    <t>5.5.8</t>
  </si>
  <si>
    <t>ARMAÇÃO DO SISTEMA DE PAREDES DE CONCRETO, EXECUTADA COMO REFORÇO, VERGALHÃO DE 5,0 MM DE DIÂMETRO. AF_12/2024</t>
  </si>
  <si>
    <t>5.5.9</t>
  </si>
  <si>
    <t>ARMAÇÃO DO SISTEMA DE PAREDES DE CONCRETO, EXECUTADA COMO REFORÇO, VERGALHÃO DE 8,0 MM DE DIÂMETRO. AF_12/2024</t>
  </si>
  <si>
    <t>ARMAÇÃO DO SISTEMA DE PAREDES DE CONCRETO, EXECUTADA COMO REFORÇO, VERGALHÃO DE 10,0 MM DE DIÂMETRO. AF_12/2024</t>
  </si>
  <si>
    <t>ARMAÇÃO DO SISTEMA DE PAREDES DE CONCRETO, EXECUTADA COMO REFORÇO, VERGALHÃO DE 12,5 MM DE DIÂMETRO. AF_12/2024</t>
  </si>
  <si>
    <t>CONCRETAGEM DE VIGAS E LAJES, FCK=30 MPA, PARA LAJES MACIÇAS OU NERVURADAS COM USO DE BOMBA - LANÇAMENTO, ADENSAMENTO E ACABAMENTO</t>
  </si>
  <si>
    <t>COMP. MACAÉ 6</t>
  </si>
  <si>
    <t>CONCRETAGEM DE RESERVATÓRIOS, FCK=30 MPA, COM USO DE BOMBA - LANÇAMENTO, ADENSAMENTO E ACABAMENTO</t>
  </si>
  <si>
    <t>5.6</t>
  </si>
  <si>
    <t>MUROS</t>
  </si>
  <si>
    <t>5.6.1</t>
  </si>
  <si>
    <t>FABRICAÇÃO, MONTAGEM E DESMONTAGEM DE FÔRMA PARA SAPATA CORRIDA, EM MADEIRA SERRADA, E=25 MM, 4 UTILIZAÇÕES. AF_01/2024</t>
  </si>
  <si>
    <t>5.6.2</t>
  </si>
  <si>
    <t>5.6.3</t>
  </si>
  <si>
    <t>5.6.4</t>
  </si>
  <si>
    <t>5.6.5</t>
  </si>
  <si>
    <t>5.6.6</t>
  </si>
  <si>
    <t>5.6.7</t>
  </si>
  <si>
    <t>5.6.8</t>
  </si>
  <si>
    <t>CONCRETAGEM DE SAPATA CORRIDA, FCK 30 MPA, COM USO DE BOMBA - LANÇAMENTO, ADENSAMENTO E ACABAMENTO. AF_01/2024</t>
  </si>
  <si>
    <t>5.6.9</t>
  </si>
  <si>
    <t>FECHAMENTO, REVESTIMENTOS E PAVIMENTOS</t>
  </si>
  <si>
    <t>6.1</t>
  </si>
  <si>
    <t>ALVENARIAS</t>
  </si>
  <si>
    <t>6.1.1</t>
  </si>
  <si>
    <t>ALVENARIA DE VEDAÇÃO DE BLOCOS CERÂMICOS FURADOS NA VERTICAL DE 9X19X39 CM (ESPESSURA 9 CM) E ARGAMASSA DE ASSENTAMENTO COM PREPARO EM BETONEIRA. AF_12/2021</t>
  </si>
  <si>
    <t>6.1.2</t>
  </si>
  <si>
    <t>ALVENARIA DE VEDAÇÃO DE BLOCOS CERÂMICOS FURADOS NA HORIZONTAL DE 19X19X39 CM (ESPESSURA 19 CM) E ARGAMASSA DE ASSENTAMENTO COM PREPARO MANUAL. AF_12/2021</t>
  </si>
  <si>
    <t>6.1.3</t>
  </si>
  <si>
    <t>ALVENARIA DE VEDAÇÃO DE BLOCOS VAZADOS DE CONCRETO DE 14X19X39 CM (ESPESSURA 14 CM) E ARGAMASSA DE ASSENTAMENTO COM PREPARO EM BETONEIRA. AF_12/2021</t>
  </si>
  <si>
    <t>6.1.4</t>
  </si>
  <si>
    <t>6.1.5</t>
  </si>
  <si>
    <t>VERGA MOLDADA IN LOCO EM CONCRETO, ESPESSURA DE *20* CM. AF_03/2024</t>
  </si>
  <si>
    <t>6.1.6</t>
  </si>
  <si>
    <t>6.1.7</t>
  </si>
  <si>
    <t>6.2</t>
  </si>
  <si>
    <t>DIVISÓRIAS E FECHAMENTOS INTERNOS</t>
  </si>
  <si>
    <t>6.2.1</t>
  </si>
  <si>
    <t>PAREDE COM SISTEMA EM CHAPAS DE GESSO PARA DRYWALL, USO INTERNO, COM DUAS FACES SIMPLES E ESTRUTURA METÁLICA COM GUIAS SIMPLES PARA PAREDES COM ÁREA LÍQUIDA MAIOR OU IGUAL A 6 M2, COM VÃOS. AF_07/2023_PS</t>
  </si>
  <si>
    <t>6.2.2</t>
  </si>
  <si>
    <t>COMP. MACAÉ 18</t>
  </si>
  <si>
    <t>PAREDE COM SISTEMA EM CHAPAS DE GESSO PARA DRYWALL, RESISTENTE À UMIDADE, COM DUAS FACES SIMPLES E ESTRUTURA METÁLICA COM GUIAS SIMPLES, SEM VÃOS, INCLUSIVE REFORÇOS PARA INSTALAÇÃO DE APARELHOS E EQUIPAMENTOS</t>
  </si>
  <si>
    <t>6.2.3</t>
  </si>
  <si>
    <t>REVESTIMENTO DE PAREDES OU TETOS COM TECIDO ISOLANTE ACUSTIC O,EM MANTA DE LA DE VIDRO REVESTIDA COM FOLHA DE ALUMINIO 3%-DESGASTE DE FERRAMENTAS E EPI</t>
  </si>
  <si>
    <t>6.2.4</t>
  </si>
  <si>
    <t>14.30.843</t>
  </si>
  <si>
    <t>CPOS/CDHU</t>
  </si>
  <si>
    <t>DIVISÓRIA TIPO PISO/TETO EM VIDRO TEMPERADO DUPLO E MICRO PERSIANAS, COM COLUNA ESTRUTURAL EM ALUMÍNIO EXTRUDADO</t>
  </si>
  <si>
    <t>6.2.5</t>
  </si>
  <si>
    <t>DIVISORIA SANITÁRIA, EM GRANITO CINZA POLIDO, ESP = 3CM, ASSENTADO COM ARGAMASSA COLANTE AC III-E. AF_10/2025</t>
  </si>
  <si>
    <t>6.2.6</t>
  </si>
  <si>
    <t>COMP. MACAÉ 26</t>
  </si>
  <si>
    <t>DIVISORIA - PAINEL MDF, LINHA 90 MM - INCLUSIVE FERRAGENS EM PERFIS DE ALUMÍNIO EXTRUDADO E CALHA EMBUTIDA PARA TOMADA ELÉTRICA (4PONTOS) E REDE (2 PONTOS)</t>
  </si>
  <si>
    <t>6.3</t>
  </si>
  <si>
    <t>REVESTIMENTO DE ALVENARIA</t>
  </si>
  <si>
    <t>6.3.1</t>
  </si>
  <si>
    <t>6.3.2</t>
  </si>
  <si>
    <t>EMBOÇO OU MASSA ÚNICA EM ARGAMASSA TRAÇO 1:2:8, PREPARO MECÂNICA COM BETONEIRA 400 L, APLICADA MANUALMENTE EM PANOS DE FACHADA COM PRESENÇA DE VÃOS, ESPESSURA DE 25 MM, ACESSO POR ANDAIME. AF_08/2022</t>
  </si>
  <si>
    <t>6.3.3</t>
  </si>
  <si>
    <t>EMBOÇO, EM ARGAMASSA TRAÇO 1:2:8, PREPARO MECÂNICO, APLICADO MANUALMENTE EM PAREDES INTERNAS DE AMBIENTES COM ÁREA MAIOR QUE 10M², E = 17,5MM, COM TALISCAS. AF_03/2024</t>
  </si>
  <si>
    <t>6.3.4</t>
  </si>
  <si>
    <t>REVESTIMENTO CERÂMICO PARA PAREDES INTERNAS COM PLACAS TIPO ESMALTADA DE DIMENSÕES 33X45 CM APLICADAS NA ALTURA INTEIRA DAS PAREDES. AF_02/2023_PE</t>
  </si>
  <si>
    <t>6.3.5</t>
  </si>
  <si>
    <t>SBC</t>
  </si>
  <si>
    <t>EMBOCO TEXTURA RISCADO PREMIUN GRAFFIATO TERRACOTA HYDRONORT</t>
  </si>
  <si>
    <t>6.3.6</t>
  </si>
  <si>
    <t>PINTURA HIDROFUGANTE COM SILICONE, APLICAÇÃO MANUAL, 2 DEMÃOS. AF_05/2021</t>
  </si>
  <si>
    <t>6.3.7</t>
  </si>
  <si>
    <t>32.07.250</t>
  </si>
  <si>
    <t>m</t>
  </si>
  <si>
    <t>6.4</t>
  </si>
  <si>
    <t>REVESTIMENTO CERAMICO E GRANITO DE FACHADA</t>
  </si>
  <si>
    <t>6.4.1</t>
  </si>
  <si>
    <t>COMP. MACAÉ 20</t>
  </si>
  <si>
    <t>6.4.2</t>
  </si>
  <si>
    <t>COMP. MACAÉ 17</t>
  </si>
  <si>
    <t>REVESTIMENTO PORCELANATO, PARA PAREDES EXTERNAS DE FACHADA, PLACAS DE 60 X 120 CM, ALINHADAS A PRUMO</t>
  </si>
  <si>
    <t>6.4.3</t>
  </si>
  <si>
    <t>6.5</t>
  </si>
  <si>
    <t>REVESTIMENTO DE TETO</t>
  </si>
  <si>
    <t>6.5.1</t>
  </si>
  <si>
    <t>FORRO DE FIBRA MINERAL EM PLACAS DE 1250 X 625 MM, E = 15 MM, BORDA RETA, COM PINTURA ANTIMOFO, APOIADO EM PERFIL DE ACO GALVANIZADO COM 24 MM DE BASE - INSTALADO</t>
  </si>
  <si>
    <t>6.5.2</t>
  </si>
  <si>
    <t>FORRO EM DRYWALL, PARA AMBIENTES COMERCIAIS, INCLUSIVE ESTRUTURA BIRECIONAL DE FIXAÇÃO. AF_08/2023_PS</t>
  </si>
  <si>
    <t>6.5.3</t>
  </si>
  <si>
    <t>6.6</t>
  </si>
  <si>
    <t>REVESTIMENTO DE PISO</t>
  </si>
  <si>
    <t>6.6.1</t>
  </si>
  <si>
    <t>CONTRAPISO EM ARGAMASSA TRAÇO 1:4 (CIMENTO E AREIA), PREPARO MECÂNICO COM BETONEIRA 400 L, APLICADO EM ÁREAS SECAS SOBRE LAJE, ADERIDO, ACABAMENTO NÃO REFORÇADO, ESPESSURA 3CM. AF_07/2021</t>
  </si>
  <si>
    <t>6.6.2</t>
  </si>
  <si>
    <t>6.6.3</t>
  </si>
  <si>
    <t>COMP. MACAÉ 25</t>
  </si>
  <si>
    <t>CONTRAPISO EM ARGAMASSA, TRAÇO 1:4, PREENCHIMENTO COM EPS - ESPESSURA 30CM - REFORÇADO COM TELA METÁLICA</t>
  </si>
  <si>
    <t>M²</t>
  </si>
  <si>
    <t>6.6.4</t>
  </si>
  <si>
    <t>REVESTIMENTO DE PISO CERAMICO EM PORCELANATO,ACABAMENTO DA B ORDA RETIFICADO,NO FORMATO (90X90)CM,PARA USO EM AREAS COMER CIAIS COM TRAFEGO INTENSO,CONFORME ABNT NBR ISO 13006,ASSENT E EM SUPERFICIE NIVELADA COM ARGAMASSA COLANTE E REJUNTAMENT O PRONTO GOS SOCIAIS COMERCIAIS TRAFEGO INTENSO,(90X90)CM,ABNT NBR ISO 13006</t>
  </si>
  <si>
    <t>6.6.5</t>
  </si>
  <si>
    <t>6.6.6</t>
  </si>
  <si>
    <t>6.6.7</t>
  </si>
  <si>
    <t>PISO PODOTÁTIL DE ALERTA OU DIRECIONAL, DE CONCRETO, ASSENTADO SOBRE ARGAMASSA. AF_03/2024</t>
  </si>
  <si>
    <t>6.6.8</t>
  </si>
  <si>
    <t>PISO TATIL DIRECIONAL ACO INOX PARAFUSADO (COM RANHURAS)</t>
  </si>
  <si>
    <t>6.6.9</t>
  </si>
  <si>
    <t>32.07.230</t>
  </si>
  <si>
    <t>21.10.050</t>
  </si>
  <si>
    <t>RODAPÉ DE POLIESTIRENO, ESPESSURA DE 7 CM</t>
  </si>
  <si>
    <t>SOLEIRA EM GRANITO, LARGURA 15 CM, ESPESSURA 2,0 CM. AF_09/2020</t>
  </si>
  <si>
    <t>RODAPE 7,5cm VINILICO CURVO FADEMAC</t>
  </si>
  <si>
    <t>6.7</t>
  </si>
  <si>
    <t>BASES E PAVIMENTOS</t>
  </si>
  <si>
    <t>6.7.1</t>
  </si>
  <si>
    <t>6.7.2</t>
  </si>
  <si>
    <t>6.7.3</t>
  </si>
  <si>
    <t>EXECUÇÃO DE PASSEIO (CALÇADA) OU PISO DE CONCRETO COM CONCRETO MOLDADO IN LOCO, FEITO EM OBRA, ACABAMENTO CONVENCIONAL, ESPESSURA 6 CM, ARMADO. AF_08/2022</t>
  </si>
  <si>
    <t>6.7.4</t>
  </si>
  <si>
    <t>ASSENTAMENTO DE GUIA (MEIO-FIO) EM TRECHO RETO, CONFECCIONADA EM CONCRETO PRÉ-FABRICADO, DIMENSÕES 39X6,5X6,5X19 CM (COMPRIMENTO X BASE INFERIOR X BASE SUPERIOR X ALTURA), PARA DELIMITAÇÃO DE JARDINS, PRAÇAS OU PASSEIOS. AF_01/2024</t>
  </si>
  <si>
    <t>6.7.5</t>
  </si>
  <si>
    <t>PISOGRAMA CONCREGRAMA/PISOGRAMA 60x45x9cm</t>
  </si>
  <si>
    <t>6.8</t>
  </si>
  <si>
    <t>PEITORIS E CHAPINS</t>
  </si>
  <si>
    <t>6.8.1</t>
  </si>
  <si>
    <t>PEITORIL LINEAR EM GRANITO OU MÁRMORE, L = 15CM, ASSENTADO COM ARGAMASSA 1:6 COM ADITIVO. AF_11/2020</t>
  </si>
  <si>
    <t>6.8.2</t>
  </si>
  <si>
    <t>CHAPIM SOBRE MUROS LINEARES, EM GRANITO OU MÁRMORE, L = 25 CM, ASSENTADO COM ARGAMASSA 1:6 COM ADITIVO. AF_11/2020</t>
  </si>
  <si>
    <t>6.8.3</t>
  </si>
  <si>
    <t>CHAPIM DE CONCRETO ARMADO,APARENTE,COM ACABAMENTO DESEMPENAD O,MEDINDO (22X10)CM,CONFORME PROJETO TIPO Nº 6062/EMOP,FUNDI DO NO LOCAL 3%-DESGASTE DE FERRAMENTAS E EPI</t>
  </si>
  <si>
    <t>6.8.4</t>
  </si>
  <si>
    <t>PEÇA RETANGULAR PRÉ-MOLDADA, VOLUME DE CONCRETO ACIMA DE 100 LITROS, TAXA DE AÇO APROXIMADA DE 30KG/M³. AF_03/2024</t>
  </si>
  <si>
    <t>PINTURA</t>
  </si>
  <si>
    <t>7.1</t>
  </si>
  <si>
    <t>PINTURA DE PAREDE</t>
  </si>
  <si>
    <t>7.1.1</t>
  </si>
  <si>
    <t>7.1.2</t>
  </si>
  <si>
    <t>EMASSAMENTO COM MASSA LÁTEX, APLICAÇÃO EM PAREDE, DUAS DEMÃOS, LIXAMENTO MANUAL. AF_04/2023</t>
  </si>
  <si>
    <t>7.1.3</t>
  </si>
  <si>
    <t>7.2</t>
  </si>
  <si>
    <t>PINTURA DE SUPERFÍCIE METÁLICA E MADEIRA</t>
  </si>
  <si>
    <t>7.2.1</t>
  </si>
  <si>
    <t>LIXAMENTO MANUAL EM SUPERFÍCIES METÁLICAS EM OBRA. AF_01/2020</t>
  </si>
  <si>
    <t>7.2.2</t>
  </si>
  <si>
    <t>PINTURA COM TINTA ALQUÍDICA DE FUNDO (TIPO ZARCÃO) APLICADA A ROLO OU PINCEL SOBRE PERFIL METÁLICO EXECUTADO EM FÁBRICA (POR DEMÃO). AF_01/2020</t>
  </si>
  <si>
    <t>7.2.3</t>
  </si>
  <si>
    <t>PINTURA COM TINTA ALQUÍDICA DE ACABAMENTO (ESMALTE SINTÉTICO BRILHANTE) PULVERIZADA SOBRE SUPERFÍCIES METÁLICAS (EXCETO PERFIL) EXECUTADO EM OBRA (02 DEMÃOS). AF_01/2020_PE</t>
  </si>
  <si>
    <t>7.2.4</t>
  </si>
  <si>
    <t>17.014.0015</t>
  </si>
  <si>
    <t>PINTURA ELETROSTATICA SOBRE ESQUADRIA DE ALUMINIO</t>
  </si>
  <si>
    <t>7.3</t>
  </si>
  <si>
    <t>PINTURA DE PISO</t>
  </si>
  <si>
    <t>7.3.1</t>
  </si>
  <si>
    <t>PINTURA DE DEMARCAÇÃO DE VAGA COM TINTA EPÓXI, E = 10 CM, APLICAÇÃO MANUAL. AF_05/2021</t>
  </si>
  <si>
    <t>7.3.2</t>
  </si>
  <si>
    <t>PINTURA DE PISO COM TINTA ACRÍLICA, APLICAÇÃO MANUAL, 2 DEMÃOS, INCLUSO FUNDO PREPARADOR. AF_05/2021</t>
  </si>
  <si>
    <t>7.4</t>
  </si>
  <si>
    <t>PINTURA DE TETO</t>
  </si>
  <si>
    <t>7.4.1</t>
  </si>
  <si>
    <t>7.4.2</t>
  </si>
  <si>
    <t>7.4.3</t>
  </si>
  <si>
    <t>PINTURA LÁTEX ACRÍLICA PREMIUM, APLICAÇÃO MANUAL EM TETO, DUAS DEMÃOS. AF_04/2023</t>
  </si>
  <si>
    <t>ESQUADRIAS, VIDRAÇARIA, SERRALHERIA, MARCENARIA E BANCADAS</t>
  </si>
  <si>
    <t>8.1</t>
  </si>
  <si>
    <t>PORTAS E ESQUADRIAS MADEIRA E ALUMÍNIO</t>
  </si>
  <si>
    <t>8.1.1</t>
  </si>
  <si>
    <t>KIT DE PORTA-PRONTA DE MADEIRA EM ACABAMENTO MELAMÍNICO BRANCO, FOLHA LEVE OU MÉDIA, 80X210CM, EXCLUSIVE FECHADURA, FIXAÇÃO COM PREENCHIMENTO PARCIAL DE ESPUMA EXPANSIVA - FORNECIMENTO E INSTALAÇÃO. AF_12/2019</t>
  </si>
  <si>
    <t>8.1.2</t>
  </si>
  <si>
    <t>KIT DE PORTA-PRONTA DE MADEIRA EM ACABAMENTO MELAMÍNICO BRANCO, FOLHA PESADA OU SUPERPESADA, 90X210CM, FIXAÇÃO COM PREENCHIMENTO TOTAL DE ESPUMA EXPANSIVA - FORNECIMENTO E INSTALAÇÃO. AF_12/2019</t>
  </si>
  <si>
    <t>8.1.3</t>
  </si>
  <si>
    <t>PORTA COMPLETA MADEIRA 1 FL.0,70x2,175m-FER.+REV. LAMINADO</t>
  </si>
  <si>
    <t>8.1.4</t>
  </si>
  <si>
    <t>COMP. MACAÉ 45</t>
  </si>
  <si>
    <t>PORTA DIVISÓRIA EM VIDRO TEMPERADO DUPLO E MICRO PERSIANAS, 80X210CM, COM COLUNA ESTRUTURAL EM ALUMÍNIO EXTRUDADO, INCLUINDO FECHADURA E DOBRADIÇAS - FORNECIMENTO E INSTALAÇÃO</t>
  </si>
  <si>
    <t>8.1.5</t>
  </si>
  <si>
    <t>8.1.6</t>
  </si>
  <si>
    <t>8.1.7</t>
  </si>
  <si>
    <t>8.1.8</t>
  </si>
  <si>
    <t>8.1.9</t>
  </si>
  <si>
    <t>PROTECAO PARA PORTA EM ACO INOX ESCOVADO,CHAPA N°14,COM 30CM DE ALTURA.FORNECIMENTO E COLOCACAO 3%-DESGASTE DE FERRAMENTAS E EPI 15%-PERDAS E DEMAIS MATERIAIS NECESSARIOS</t>
  </si>
  <si>
    <t>COMP. MACAÉ 31</t>
  </si>
  <si>
    <t>PORTA SANITÁRIA, 60X180CM, PARA CABINE, EM PAINÉIS ESTRUTURAIS TS, INCLUSIVE ESTRUTURA, PORTA E FERRAGENS</t>
  </si>
  <si>
    <t>JANELA DE ALUMINIO ANODIZADO EM BRONZE OU PRETO, TIPO MAXIM-AR, COM 1 PAINEL DESLIZANTE PROJETANTE, PROVIDA DE HASTE DE COMANDO,EM PERFIS SERIE 28.FORNECIMENTO E COLOCACAO 86,2%-ANODIZACAO TONAL.BRONZE E PRETO (15%),ACESSORIOS(62%) 18,45%-ANODIZACAO EM TONALIDADE BRONZE E PRETO (15%) E DESGA STE DE FERRAMENTAS E EPI (3%)</t>
  </si>
  <si>
    <t>COMP. MACAÉ 60</t>
  </si>
  <si>
    <t>PORTA ACÚSTICA DE MADEIRA SÓLIDA COM LÃ DE VIDRO, BORRACHA DE ALTA DENSIDADE, COM GAXETAS DE SILICONE PARA VEDAÇÃO PERMIETRICA, SOLEIRA ACÚSTICA, MOLA DE FECHAMENTO, E=80MM RW= 40DB, ACABAMENTO EXTERNO MDF MADEIRADO, COM BARRA ANTIPÂNICO DIM.180X210CM - FORNECIMENTO E INSTALAÇÃO</t>
  </si>
  <si>
    <t>8.2</t>
  </si>
  <si>
    <t>VIDRAÇARIA</t>
  </si>
  <si>
    <t>8.2.1</t>
  </si>
  <si>
    <t>8.2.2</t>
  </si>
  <si>
    <t>8.2.3</t>
  </si>
  <si>
    <t>PORTA DE ABRIR COM MOLA HIDRÁULICA, EM VIDRO TEMPERADO, 2 FOLHAS DE 90X210 CM, ESPESSURA DE 10 MM, INCLUSIVE ACESSÓRIOS. AF_11/2025</t>
  </si>
  <si>
    <t>8.2.4</t>
  </si>
  <si>
    <t>PORTA DE ABRIR COM MOLA HIDRÁULICA, EM VIDRO TEMPERADO, 90X210 CM, ESPESSURA 10 MM, INCLUSIVE ACESSÓRIOS. AF_11/2025</t>
  </si>
  <si>
    <t>8.2.5</t>
  </si>
  <si>
    <t>VIDRO LAMINADO,COM ESPESSURA DE 10MM.FORNECIMENTO E COLOCACA O 10%-MATERIAL PARA FIXACAO DO VIDRO 3%-DESGASTE DE FERRAMENTAS E EPI</t>
  </si>
  <si>
    <t>8.2.6</t>
  </si>
  <si>
    <t>CAIXILHO FIXO DE ALUMINIO ANODIZADO AO NATURAL,SERIE 28,PARA VIDRO.FORNECIMENTO E COLOCACAO 3%-DESGASTE DE FERRAMENTAS E EPI 20%-ANODIZACAO E ACESSORIOS</t>
  </si>
  <si>
    <t>8.2.7</t>
  </si>
  <si>
    <t>8.2.8</t>
  </si>
  <si>
    <t>PORTA DE ALUMINIO ANODIZADO EM BRONZE OU PRETO,TENDO 1 CONTR APINAZIO DIVIDINDO A ESQUADRIA EM 2 VAZIOS PARA VIDRO,EM PER FIS SERIE 25,EXCLUSIVE FECHADURAS.FORNECIMENTO E COLOCACAO 55,25%-ANODIZACAO TONAL.BRONZE OU PRETO(15%),ACESSORIOS(35%) 18,45%-ANODIZACAO EM TONALIDADE BRONZE OU PRETO (15%) E DESG ASTE DE FERRAMENTAS E EPI</t>
  </si>
  <si>
    <t>8.2.9</t>
  </si>
  <si>
    <t>PUXADOR TUBULAR TIPO ALCA DUPLO INOX ESCOVADO 30CM</t>
  </si>
  <si>
    <t>8.3</t>
  </si>
  <si>
    <t>SERRALHERIA</t>
  </si>
  <si>
    <t>8.3.1</t>
  </si>
  <si>
    <t>CORRIMAO DUPLO EM TUBO DE ACO INOX COM DIAMETRO DE 1.1/2",BA RRA SUPERIOR COM ALTURA DE 92CM E BARRA INFERIOR COM ALTURA DE 70CM,FIXADO EM MONTANTES DE ACO INOX COM DIAMETRO DE 1.1/ 2",CONFORME ABNT NBR 9050 PARA ACESSIBILIDADE.FORNECIMENTO E COLOCACAO 3%-DESGASTE DE FERRAMENTAS E EPI 35%-DEMAIS MATERIAIS NECESSARIOS</t>
  </si>
  <si>
    <t>8.3.2</t>
  </si>
  <si>
    <t>ESCADA MARINHEIRO PERFIL 1.1/2"" DE ACO COM GUARDA CORPO</t>
  </si>
  <si>
    <t>8.3.3</t>
  </si>
  <si>
    <t>COMP. MACAÉ 11</t>
  </si>
  <si>
    <t>BISCICLETÁRIO EM AÇO INOX, FIXADO EM PISO INTERTRAVADO,ALT. 82CM E LARG. 45CM FORNECIMENTO E INSTALAÇÃO</t>
  </si>
  <si>
    <t>8.3.4</t>
  </si>
  <si>
    <t>COMP. MACAÉ 10</t>
  </si>
  <si>
    <t>TOTEM DE ACM, CONFORME PROJETO, INCLUINDO ESTRUTURA INTERNA DE SUPORTE E FIXAÇÃO EM BASE DE CONCRETO</t>
  </si>
  <si>
    <t>8.3.5</t>
  </si>
  <si>
    <t>REVESTIMENTO DE FACHADA OU AREAS INT.C/PAINEL ALUM.COMPOSTO, SENDO DUAS LAMINAS ALUM.C/0,3MM ESP.,PINTURA PVDF (FLUOR CAR BONO) KYNNAR 500,NO SISTEMA COIL COATING,ESP.DO COMPOSTO DE 4MM,PINTURA PROTEGIDA POR FILME HAVY DUTY NAS FACES PINTADAS ,NUCLEO EM POLIETILENO DE BAIXA DENSIDADE (RIGIDO),INCL.SUBE STRUTURA DE ALUM.E DEMAIS INSUMOS NECES.A COLOC.FORN.COLOC.</t>
  </si>
  <si>
    <t>8.3.6</t>
  </si>
  <si>
    <t>GUARDA-CORPO METALICO COM 1,00M DE ALTURA,EM MODULOS DE 1,88 M COM MONTANTES EM CHAPA DE ACO USI-SAC 350, CHUMBADO NO CON CRETO (EXCLUSIVE ESTE),ATRAVES DE CHUMBADORES DE ACO INOXIDA VEL,INTERLIGADOS POR DOIS TUBOS HORIZONTAIS SUPERIORES COM D IAMETRO DE 2.1/2" E DOIS TUBOS HORIZONTAIS INFERIORES C/DIAM ETRO DE 1" EM ACO GALVANIZADO,INCL.PINTURA.FORN. E COLOCACAO O OU FOSCO " .1/2" GOS SOCIAIS ARGOS SOCIAIS OM COMPRIMENTO DE 96MM, DIAMETRO DE 1/2"</t>
  </si>
  <si>
    <t>8.3.7</t>
  </si>
  <si>
    <t>LETRA CAIXA DE ACO INOX POLIDO OU ESCOVADO,COM 20CM DE ALTUR A,ESPESSURA DE 2CM,COM PINOS PARA FIXACAO.FORNECIMENTO E COL OCACAO 3%-DESGASTE DE FERRAMENTAS E EPI</t>
  </si>
  <si>
    <t>8.3.8</t>
  </si>
  <si>
    <t>8.3.9</t>
  </si>
  <si>
    <t>PORTA DE FERRO, DE ABRIR, TIPO GRADE COM CHAPA, COM GUARNIÇÕES. AF_12/2019</t>
  </si>
  <si>
    <t>PORTAO DESLIZANTE C/BARRA CHATA ACO 1.1/2""x1/4""+PINT.ESMALTE</t>
  </si>
  <si>
    <t>KIT PARA AUTOMACAO DE PORTAO DESLIZANTE (CORRER)</t>
  </si>
  <si>
    <t>14.007.0276</t>
  </si>
  <si>
    <t>8.4</t>
  </si>
  <si>
    <t>MARCENARIA</t>
  </si>
  <si>
    <t>8.4.1</t>
  </si>
  <si>
    <t>COMP. MACAÉ 12</t>
  </si>
  <si>
    <t>PAINEL DE MDF E=18MM, COR CARVALHO NATURAL OU EQUIVALENTE, FIXADO EM PAREDE COM PARAFUSO NÃO APARENTE</t>
  </si>
  <si>
    <t>M2</t>
  </si>
  <si>
    <t>8.4.2</t>
  </si>
  <si>
    <t>PAINEL MADEIRA COM REVESTIMENTO LAMINADO PARA WC</t>
  </si>
  <si>
    <t>8.4.3</t>
  </si>
  <si>
    <t>COMP. MACAÉ 16</t>
  </si>
  <si>
    <t>8.4.4</t>
  </si>
  <si>
    <t>PERSIANA TIPO ROLO,BLECAUTE,BLOQUEIO UV% TECIDO POLIESTER</t>
  </si>
  <si>
    <t>8.5</t>
  </si>
  <si>
    <t>BANCADAS</t>
  </si>
  <si>
    <t>8.5.1</t>
  </si>
  <si>
    <t>COMP. MACAÉ 8</t>
  </si>
  <si>
    <t>TAMPO DE BANCADA/BALCÃO DE GRANITO BRANCO ITAÚNAS, INCLUINDO SAIAS, FRONTS - FORNECIMENTO E INSTALAÇÃO</t>
  </si>
  <si>
    <t>INSTALAÇÕES HIDROSSANITÁRIAS</t>
  </si>
  <si>
    <t>9.1</t>
  </si>
  <si>
    <t>ALIMENTAÇÃO E RECALQUE</t>
  </si>
  <si>
    <t>9.1.1</t>
  </si>
  <si>
    <t>HIDROMETRO UNIJATO / MEDIDOR DE AGUA, DN 3/4", VAZAO MAXIMA DE 5 M3/H, PARA AGUA POTAVEL FRIA, RELOJOARIA PLANA, CLASSE B, HORIZONTAL (SEM CONEXOES)0,</t>
  </si>
  <si>
    <t>9.1.2</t>
  </si>
  <si>
    <t>KIT CAVALETE PARA MEDIÇÃO DE ÁGUA - ENTRADA PRINCIPAL, EM PVC 25 MM (3/4") - FORNECIMENTO E INSTALAÇÃO (EXCLUSIVE HIDRÔMETRO). AF_03/2024</t>
  </si>
  <si>
    <t>9.1.3</t>
  </si>
  <si>
    <t>ABRIGO PARA HIDROMETRO DE 1/2" OU 3/4",NAS DIMENSOES DE (0,4 5X0,12X0,42)M,EMBUTIDO NO MURO,REVESTIDO COM ARGAMASSA DE CI MENTO E SAIBRO,NO TRACO 1:6,COM FUNDO DE CONCRETO NO TRACO 1 :3 E ESPESSURA 3CM,PORTA DE (46X43)CM EM GRADE CONFECCIONADA EM FERRO CHATO DE 1/2" COM ESPESSURA DE 1/8" E CADEADO DE 3 0MM,CONFORME PROJETO Nº 2089/EMOP 3%-DESGASTE DE FERRAMENTAS E EPI 15%-PERDAS E DEMAIS MATERIAIS NECESSARIOS</t>
  </si>
  <si>
    <t>9.1.4</t>
  </si>
  <si>
    <t>BOMBA CENTRÍFUGA, TRIFÁSICA, 1 CV OU 0,99 HP, HM 14 A 40 M, Q 0,6 A 8,4 M3/H - FORNECIMENTO E INSTALAÇÃO. AF_12/2020</t>
  </si>
  <si>
    <t>9.1.5</t>
  </si>
  <si>
    <t>BOMBA CENTRÍFUGA, TRIFÁSICA, 1,5 CV OU 1,48 HP, HM 10 A 24 M, Q 6,1 A 21,9 M3/H - FORNECIMENTO E INSTALAÇÃO. AF_12/2020</t>
  </si>
  <si>
    <t>9.1.6</t>
  </si>
  <si>
    <t>9.1.7</t>
  </si>
  <si>
    <t>9.1.8</t>
  </si>
  <si>
    <t>COLAR DE TOMADA, PVC, COM TRAVAS, DE 60 MM X 1/2" OU 60 MM X 3/4", PARA LIGAÇÃO PREDIAL DE ÁGUA. AF_06/2022</t>
  </si>
  <si>
    <t>9.1.9</t>
  </si>
  <si>
    <t>TUBO, PVC, SOLDÁVEL, DE 50MM, INSTALADO EM RAMAL DE DISTRIBUIÇÃO DE ÁGUA - FORNECIMENTO E INSTALAÇÃO. AF_06/2022</t>
  </si>
  <si>
    <t>TUBO, PVC, SOLDÁVEL, DE 40MM, INSTALADO EM RAMAL DE DISTRIBUIÇÃO DE ÁGUA - FORNECIMENTO E INSTALAÇÃO. AF_06/2022</t>
  </si>
  <si>
    <t>TUBO, PVC, SOLDÁVEL, DE 32MM, INSTALADO EM RAMAL OU SUB-RAMAL DE ÁGUA - FORNECIMENTO E INSTALAÇÃO. AF_06/2022</t>
  </si>
  <si>
    <t>TUBO, PVC, SOLDÁVEL, DE 25MM, INSTALADO EM RAMAL OU SUB-RAMAL DE ÁGUA - FORNECIMENTO E INSTALAÇÃO. AF_06/2022</t>
  </si>
  <si>
    <t>REGISTRO DE ESFERA, PVC, SOLDÁVEL, COM VOLANTE, DN 25 MM - FORNECIMENTO E INSTALAÇÃO. AF_08/2021</t>
  </si>
  <si>
    <t>REGISTRO DE ESFERA, PVC, SOLDÁVEL, COM VOLANTE, DN 32 MM - FORNECIMENTO E INSTALAÇÃO. AF_08/2021</t>
  </si>
  <si>
    <t>ADAPTADOR CURTO COM BOLSA E ROSCA PARA REGISTRO, PVC, SOLDÁVEL, DN 60 MM X 2", INSTALADO EM RESERVAÇÃO PREDIAL DE ÁGUA - FORNECIMENTO E INSTALAÇÃO. AF_04/2024</t>
  </si>
  <si>
    <t>ADAPTADOR CURTO COM BOLSA E ROSCA PARA REGISTRO, PVC, SOLDÁVEL, DN 32 MM X 1", INSTALADO EM RESERVAÇÃO PREDIAL DE ÁGUA - FORNECIMENTO E INSTALAÇÃO. AF_04/2024</t>
  </si>
  <si>
    <t>ADAPTADOR CURTO COM BOLSA E ROSCA PARA REGISTRO, PVC, SOLDÁVEL, DN 25MM X 3/4, INSTALADO EM RAMAL DE DISTRIBUIÇÃO DE ÁGUA - FORNECIMENTO E INSTALAÇÃO. AF_06/2022</t>
  </si>
  <si>
    <t>JOELHO 45 GRAUS, PVC, SOLDÁVEL, DN 32MM, INSTALADO EM RAMAL OU SUB-RAMAL DE ÁGUA - FORNECIMENTO E INSTALAÇÃO. AF_06/2022</t>
  </si>
  <si>
    <t>JOELHO 90 GRAUS, PVC, SOLDÁVEL, DN 25MM, INSTALADO EM RAMAL OU SUB-RAMAL DE ÁGUA - FORNECIMENTO E INSTALAÇÃO. AF_06/2022</t>
  </si>
  <si>
    <t>JOELHO 90 GRAUS, PVC, SOLDÁVEL, DN 32MM, INSTALADO EM RAMAL OU SUB-RAMAL DE ÁGUA - FORNECIMENTO E INSTALAÇÃO. AF_06/2022</t>
  </si>
  <si>
    <t>JOELHO 90 GRAUS, PVC, SOLDÁVEL, DN 40MM, INSTALADO EM RAMAL DE DISTRIBUIÇÃO DE ÁGUA - FORNECIMENTO E INSTALAÇÃO. AF_06/2022</t>
  </si>
  <si>
    <t>LUVA, PVC, SOLDÁVEL, DN 32MM, INSTALADO EM RAMAL DE DISTRIBUIÇÃO DE ÁGUA - FORNECIMENTO E INSTALAÇÃO. AF_06/2022</t>
  </si>
  <si>
    <t>LUVA, PVC, SOLDÁVEL, DN 50MM, INSTALADO EM RAMAL DE DISTRIBUIÇÃO DE ÁGUA - FORNECIMENTO E INSTALAÇÃO. AF_06/2022</t>
  </si>
  <si>
    <t>TE, PVC, SOLDÁVEL, DN 32MM, INSTALADO EM RAMAL OU SUB-RAMAL DE ÁGUA - FORNECIMENTO E INSTALAÇÃO. AF_06/2022</t>
  </si>
  <si>
    <t>TE, PVC, SOLDÁVEL, DN 50MM, INSTALADO EM RAMAL DE DISTRIBUIÇÃO DE ÁGUA - FORNECIMENTO E INSTALAÇÃO. AF_06/2022</t>
  </si>
  <si>
    <t>TÊ DE REDUÇÃO, PVC, SOLDÁVEL, DN 50MM X 40MM, INSTALADO EM PRUMADA DE ÁGUA - FORNECIMENTO E INSTALAÇÃO. AF_06/2022</t>
  </si>
  <si>
    <t>UNIÃO, PVC, SOLDÁVEL, DN 32MM, INSTALADO EM PRUMADA DE ÁGUA - FORNECIMENTO E INSTALAÇÃO. AF_06/2022</t>
  </si>
  <si>
    <t>COMP. MACAÉ 1</t>
  </si>
  <si>
    <t>CONTROLADOR AUTOMÁTICO DE PRESSÃO, 1”; FORNECIMENTO E INSTALAÇÃO</t>
  </si>
  <si>
    <t>TAMPA ACESSO PARA VEDACAO DE CAIXA D'AGUA</t>
  </si>
  <si>
    <t>9.2</t>
  </si>
  <si>
    <t>INSTALAÇÃO DE ÁGUA FRIA</t>
  </si>
  <si>
    <t>9.2.1</t>
  </si>
  <si>
    <t>9.2.2</t>
  </si>
  <si>
    <t>9.2.3</t>
  </si>
  <si>
    <t>9.2.4</t>
  </si>
  <si>
    <t>REGISTRO DE ESFERA, PVC, SOLDÁVEL, COM VOLANTE, DN 40 MM - FORNECIMENTO E INSTALAÇÃO. AF_08/2021</t>
  </si>
  <si>
    <t>9.2.5</t>
  </si>
  <si>
    <t>9.2.6</t>
  </si>
  <si>
    <t>9.2.7</t>
  </si>
  <si>
    <t>9.2.8</t>
  </si>
  <si>
    <t>9.2.9</t>
  </si>
  <si>
    <t>JOELHO 90 GRAUS, PVC, SOLDÁVEL, DN 40MM, INSTALADO EM PRUMADA DE ÁGUA - FORNECIMENTO E INSTALAÇÃO. AF_06/2022</t>
  </si>
  <si>
    <t>JOELHO 45 GRAUS, PVC, SOLDÁVEL, DN 25MM, INSTALADO EM RAMAL OU SUB-RAMAL DE ÁGUA - FORNECIMENTO E INSTALAÇÃO. AF_06/2022</t>
  </si>
  <si>
    <t>JOELHO 45 GRAUS, PVC, SOLDÁVEL, DN 40MM, INSTALADO EM RAMAL DE DISTRIBUIÇÃO DE ÁGUA - FORNECIMENTO E INSTALAÇÃO. AF_06/2022</t>
  </si>
  <si>
    <t>JOELHO 45 GRAUS, PVC, SOLDÁVEL, DN 50MM, INSTALADO EM PRUMADA DE ÁGUA - FORNECIMENTO E INSTALAÇÃO. AF_06/2022</t>
  </si>
  <si>
    <t>CURVA 45 GRAUS, PVC, SOLDÁVEL, DN 50MM, INSTALADO EM RAMAL DE DISTRIBUIÇÃO DE ÁGUA - FORNECIMENTO E INSTALAÇÃO. AF_06/2022</t>
  </si>
  <si>
    <t>LUVA DE CORRER, PVC, SOLDÁVEL, DN 40MM, INSTALADO EM RAMAL DE DISTRIBUIÇÃO DE ÁGUA - FORNECIMENTO E INSTALAÇÃO. AF_06/2022</t>
  </si>
  <si>
    <t>LUVA, PVC, SOLDÁVEL, DN 40MM, INSTALADO EM RAMAL DE DISTRIBUIÇÃO DE ÁGUA - FORNECIMENTO E INSTALAÇÃO. AF_06/2022</t>
  </si>
  <si>
    <t>LUVA, PVC, SOLDÁVEL, DN 25MM, INSTALADO EM RAMAL OU SUB-RAMAL DE ÁGUA - FORNECIMENTO E INSTALAÇÃO. AF_06/2022</t>
  </si>
  <si>
    <t>TÊ, PVC, SOLDÁVEL, DN 40 MM INSTALADO EM RESERVAÇÃO PREDIAL DE ÁGUA - FORNECIMENTO E INSTALAÇÃO. AF_04/2024</t>
  </si>
  <si>
    <t>TE, PVC, SOLDÁVEL, DN 25MM, INSTALADO EM RAMAL DE DISTRIBUIÇÃO DE ÁGUA - FORNECIMENTO E INSTALAÇÃO. AF_06/2022</t>
  </si>
  <si>
    <t>TE DE REDUÇÃO, PVC, SOLDÁVEL, 90 GRAUS, DN 50 MM X 25 MM, INSTALADO EM RESERVAÇÃO PREDIAL DE ÁGUA - FORNECIMENTO E INSTALAÇÃO. AF_04/2024</t>
  </si>
  <si>
    <t>BUCHA DE REDUÇÃO, LONGA, PVC, SOLDÁVEL, DN 50 X 25 MM, INSTALADO EM RAMAL DE DISTRIBUIÇÃO DE ÁGUA - FORNECIMENTO E INSTALAÇÃO. AF_06/2022</t>
  </si>
  <si>
    <t>ADAPTADOR COM FLANGE E ANEL DE VEDAÇÃO, PVC, SOLDÁVEL, DN 50 MM X 1 1/2", INSTALADO EM RESERVAÇÃO PREDIAL DE ÁGUA - FORNECIMENTO E INSTALAÇÃO. AF_04/2024</t>
  </si>
  <si>
    <t>ADAPTADOR CURTO COM BOLSA E ROSCA PARA REGISTRO, PVC, SOLDÁVEL, DN 25MM X 3/4, INSTALADO EM RAMAL OU SUB-RAMAL DE ÁGUA - FORNECIMENTO E INSTALAÇÃO. AF_06/2022</t>
  </si>
  <si>
    <t>JOELHO 90 GRAUS COM BUCHA DE LATÃO, PVC, SOLDÁVEL, DN 25 MM X 3/4", INSTALADO EM RESERVAÇÃO PREDIAL DE ÁGUA - FORNECIMENTO E INSTALAÇÃO. AF_04/2024</t>
  </si>
  <si>
    <t>TÊ COM BUCHA DE LATÃO NA BOLSA CENTRAL, PVC, SOLDÁVEL, DN 25MM X 1/2, INSTALADO EM RAMAL OU SUB-RAMAL DE ÁGUA - FORNECIMENTO E INSTALAÇÃO. AF_06/2022</t>
  </si>
  <si>
    <t>UNIÃO, PVC, SOLDÁVEL, DN 25MM, INSTALADO EM PRUMADA DE ÁGUA - FORNECIMENTO E INSTALAÇÃO. AF_06/2022</t>
  </si>
  <si>
    <t>9.3</t>
  </si>
  <si>
    <t>INSTALAÇÃO DE ÁGUA FRIA REÚSO</t>
  </si>
  <si>
    <t>9.3.1</t>
  </si>
  <si>
    <t>9.3.2</t>
  </si>
  <si>
    <t>TUBO, PVC, SOLDÁVEL, DE 32MM, INSTALADO EM RAMAL DE DISTRIBUIÇÃO DE ÁGUA - FORNECIMENTO E INSTALAÇÃO. AF_06/2022</t>
  </si>
  <si>
    <t>9.3.3</t>
  </si>
  <si>
    <t>9.3.4</t>
  </si>
  <si>
    <t>9.3.5</t>
  </si>
  <si>
    <t>9.3.6</t>
  </si>
  <si>
    <t>REGISTRO DE ESFERA, PVC, SOLDÁVEL, COM VOLANTE, DN 50 MM - FORNECIMENTO E INSTALAÇÃO. AF_08/2021</t>
  </si>
  <si>
    <t>9.3.7</t>
  </si>
  <si>
    <t>JOELHO 90 GRAUS, PVC, SOLDÁVEL, DN 50MM, INSTALADO EM RAMAL DE DISTRIBUIÇÃO DE ÁGUA - FORNECIMENTO E INSTALAÇÃO. AF_06/2022</t>
  </si>
  <si>
    <t>9.3.8</t>
  </si>
  <si>
    <t>JOELHO 90 GRAUS, PVC, SOLDÁVEL, DN 32MM, INSTALADO EM RAMAL DE DISTRIBUIÇÃO DE ÁGUA - FORNECIMENTO E INSTALAÇÃO. AF_06/2022</t>
  </si>
  <si>
    <t>9.3.9</t>
  </si>
  <si>
    <t>LUVA DE CORRER, PVC, SOLDÁVEL, DN 32MM, INSTALADO EM RAMAL DE DISTRIBUIÇÃO DE ÁGUA FORNECIMENTO E INSTALAÇÃO. AF_06/2022</t>
  </si>
  <si>
    <t>TÊ, PVC, SOLDÁVEL, DN 32 MM INSTALADO EM RESERVAÇÃO PREDIAL DE ÁGUA - FORNECIMENTO E INSTALAÇÃO. AF_04/2024</t>
  </si>
  <si>
    <t>TÊ DE REDUÇÃO, PVC, SOLDÁVEL, DN 50MM X 25MM, INSTALADO EM PRUMADA DE ÁGUA - FORNECIMENTO E INSTALAÇÃO. AF_06/2022</t>
  </si>
  <si>
    <t>BUCHA DE REDUÇÃO, CURTA, PVC, SOLDÁVEL, DN 32 X 25 MM, INSTALADO EM RAMAL DE DISTRIBUIÇÃO DE ÁGUA - FORNECIMENTO E INSTALAÇÃO. AF_06/2022</t>
  </si>
  <si>
    <t>UNIÃO, PVC, SOLDÁVEL, DN 50MM, INSTALADO EM PRUMADA DE ÁGUA - FORNECIMENTO E INSTALAÇÃO. AF_06/2022</t>
  </si>
  <si>
    <t>9.4</t>
  </si>
  <si>
    <t>INSTALAÇÕES DE ESGOTO</t>
  </si>
  <si>
    <t>9.4.1</t>
  </si>
  <si>
    <t>CAIXA DE GORDURA SIMPLES, CIRCULAR, EM CONCRETO PRÉ-MOLDADO, DIÂMETRO INTERNO = 0,4 M, ALTURA INTERNA = 0,4 M. AF_12/2020</t>
  </si>
  <si>
    <t>9.4.2</t>
  </si>
  <si>
    <t>POÇO DE INSPEÇÃO CIRCULAR PARA ESGOTO, EM CONCRETO PRÉ-MOLDADO, DIÂMETRO INTERNO = 0,60 M, PROFUNDIDADE = 0,90 M, EXCLUINDO TAMPÃO. AF_12/2020</t>
  </si>
  <si>
    <t>9.4.3</t>
  </si>
  <si>
    <t>9.4.4</t>
  </si>
  <si>
    <t>CAIXA SIFONADA, PVC, DN 100 X 100 X 50 MM, JUNTA ELÁSTICA, FORNECIDA E INSTALADA EM RAMAL DE DESCARGA OU EM RAMAL DE ESGOTO SANITÁRIO. AF_08/2022</t>
  </si>
  <si>
    <t>9.4.5</t>
  </si>
  <si>
    <t>CAIXA SIFONADA, PVC, DN 150 X 185 X 75 MM, JUNTA ELÁSTICA, FORNECIDA E INSTALADA EM RAMAL DE DESCARGA OU EM RAMAL DE ESGOTO SANITÁRIO. AF_08/2022</t>
  </si>
  <si>
    <t>9.4.6</t>
  </si>
  <si>
    <t>TUBO PVC, SERIE NORMAL, ESGOTO PREDIAL, DN 40 MM, FORNECIDO E INSTALADO EM RAMAL DE DESCARGA OU RAMAL DE ESGOTO SANITÁRIO. AF_08/2022</t>
  </si>
  <si>
    <t>9.4.7</t>
  </si>
  <si>
    <t>TUBO PVC, SERIE NORMAL, ESGOTO PREDIAL, DN 50 MM, FORNECIDO E INSTALADO EM RAMAL DE DESCARGA OU RAMAL DE ESGOTO SANITÁRIO. AF_08/2022</t>
  </si>
  <si>
    <t>9.4.8</t>
  </si>
  <si>
    <t>9.4.9</t>
  </si>
  <si>
    <t>CURVA LONGA, 45 GRAUS, PVC OCRE, JUNTA ELÁSTICA, DN 100 MM, PARA COLETOR PREDIAL DE ESGOTO. AF_06/2022</t>
  </si>
  <si>
    <t>JOELHO 45 GRAUS, PVC, SERIE NORMAL, ESGOTO PREDIAL, DN 100 MM, JUNTA ELÁSTICA, FORNECIDO E INSTALADO EM RAMAL DE DESCARGA OU RAMAL DE ESGOTO SANITÁRIO. AF_08/2022</t>
  </si>
  <si>
    <t>JOELHO 45 GRAUS, PVC, SERIE NORMAL, ESGOTO PREDIAL, DN 75 MM, JUNTA ELÁSTICA, FORNECIDO E INSTALADO EM RAMAL DE DESCARGA OU RAMAL DE ESGOTO SANITÁRIO. AF_08/2022</t>
  </si>
  <si>
    <t>JOELHO 45 GRAUS, PVC, SERIE NORMAL, ESGOTO PREDIAL, DN 50 MM, JUNTA ELÁSTICA, FORNECIDO E INSTALADO EM RAMAL DE DESCARGA OU RAMAL DE ESGOTO SANITÁRIO. AF_08/2022</t>
  </si>
  <si>
    <t>JOELHO 45 GRAUS, PVC, SERIE NORMAL, ESGOTO PREDIAL, DN 40 MM, JUNTA SOLDÁVEL, FORNECIDO E INSTALADO EM RAMAL DE DESCARGA OU RAMAL DE ESGOTO SANITÁRIO. AF_08/2022</t>
  </si>
  <si>
    <t>JOELHO 90 GRAUS, PVC, SERIE NORMAL, ESGOTO PREDIAL, DN 100 MM, JUNTA ELÁSTICA, FORNECIDO E INSTALADO EM RAMAL DE DESCARGA OU RAMAL DE ESGOTO SANITÁRIO. AF_08/2022</t>
  </si>
  <si>
    <t>JOELHO 90 GRAUS, PVC, SERIE NORMAL, ESGOTO PREDIAL, DN 50 MM, JUNTA ELÁSTICA, FORNECIDO E INSTALADO EM RAMAL DE DESCARGA OU RAMAL DE ESGOTO SANITÁRIO. AF_08/2022</t>
  </si>
  <si>
    <t>JOELHO 90 GRAUS, PVC, SERIE NORMAL, ESGOTO PREDIAL, DN 40 MM, JUNTA SOLDÁVEL, FORNECIDO E INSTALADO EM RAMAL DE DESCARGA OU RAMAL DE ESGOTO SANITÁRIO. AF_08/2022</t>
  </si>
  <si>
    <t>CURVA CURTA 90 GRAUS, PVC, SERIE NORMAL, ESGOTO PREDIAL, DN 100 MM, JUNTA ELÁSTICA, FORNECIDO E INSTALADO EM RAMAL DE DESCARGA OU RAMAL DE ESGOTO SANITÁRIO. AF_08/2022</t>
  </si>
  <si>
    <t>CURVA CURTA 90 GRAUS, PVC, SERIE NORMAL, ESGOTO PREDIAL, DN 75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</si>
  <si>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</si>
  <si>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CURVA CURTA 90 GRAUS, PVC, SERIE NORMAL, ESGOTO PREDIAL, DN 40 MM, JUNTA SOLDÁVEL, FORNECIDO E INSTALADO EM RAMAL DE DESCARGA OU RAMAL DE ESGOTO SANITÁRIO. AF_08/2022</t>
  </si>
  <si>
    <t>JUNÇÃO SIMPLES, PVC, SERIE NORMAL, ESGOTO PREDIAL, DN 100 X 100 MM, JUNTA ELÁSTICA, FORNECIDO E INSTALADO EM RAMAL DE DESCARGA OU RAMAL DE ESGOTO SANITÁRIO. AF_08/2022</t>
  </si>
  <si>
    <t>JUNÇÃO SIMPLES, PVC, SERIE NORMAL, ESGOTO PREDIAL, DN 75 X 75 MM, JUNTA ELÁSTICA, FORNECIDO E INSTALADO EM RAMAL DE DESCARGA OU RAMAL DE ESGOTO SANITÁRIO. AF_08/2022</t>
  </si>
  <si>
    <t>JUNÇÃO SIMPLES, PVC, SERIE NORMAL, ESGOTO PREDIAL, DN 40 MM, JUNTA SOLDÁVEL, FORNECIDO E INSTALADO EM RAMAL DE DESCARGA OU RAMAL DE ESGOTO SANITÁRIO. AF_08/2022</t>
  </si>
  <si>
    <t>LUVA DE CORRER, PVC, SERIE NORMAL, ESGOTO PREDIAL, DN 100 MM, JUNTA ELÁSTICA, FORNECIDO E INSTALADO EM RAMAL DE DESCARGA OU RAMAL DE ESGOTO SANITÁRIO. AF_08/2022</t>
  </si>
  <si>
    <t>LUVA DE CORRER, PVC, SERIE NORMAL, ESGOTO PREDIAL, DN 50 MM, JUNTA ELÁSTICA, FORNECIDO E INSTALADO EM RAMAL DE DESCARGA OU RAMAL DE ESGOTO SANITÁRIO. AF_08/2022</t>
  </si>
  <si>
    <t>REDUCAO EXCENTRICA REDUX / SILENTIUM DN 100x50mm</t>
  </si>
  <si>
    <t>TE, PVC, SERIE NORMAL, ESGOTO PREDIAL, DN 100 X 100 MM, JUNTA ELÁSTICA, FORNECIDO E INSTALADO EM RAMAL DE DESCARGA OU RAMAL DE ESGOTO SANITÁRIO. AF_08/2022</t>
  </si>
  <si>
    <t>TE, PVC, SÉRIE NORMAL, ESGOTO PREDIAL, DN 100 X 50 MM, JUNTA ELÁSTICA, FORNECIDO E INSTALADO EM RAMAL DE DESCARGA OU RAMAL DE ESGOTO SANITÁRIO. AF_08/2022</t>
  </si>
  <si>
    <t>TE, PVC, SERIE NORMAL, ESGOTO PREDIAL, DN 50 X 50 MM, JUNTA ELÁSTICA, FORNECIDO E INSTALADO EM RAMAL DE DESCARGA OU RAMAL DE ESGOTO SANITÁRIO. AF_08/2022</t>
  </si>
  <si>
    <t>9.5</t>
  </si>
  <si>
    <t>INSTALAÇÃO DE VENTILAÇÃO DE ESGOTO</t>
  </si>
  <si>
    <t>9.5.1</t>
  </si>
  <si>
    <t>9.5.2</t>
  </si>
  <si>
    <t>9.5.3</t>
  </si>
  <si>
    <t>JOELHO 45 GRAUS, PVC, SERIE NORMAL, ESGOTO PREDIAL, DN 75 MM, JUNTA ELÁSTICA, FORNECIDO E INSTALADO EM PRUMADA DE ESGOTO SANITÁRIO OU VENTILAÇÃO. AF_08/2022</t>
  </si>
  <si>
    <t>9.5.4</t>
  </si>
  <si>
    <t>JOELHO 45 GRAUS, PVC, SERIE NORMAL, ESGOTO PREDIAL, DN 50 MM, JUNTA ELÁSTICA, FORNECIDO E INSTALADO EM PRUMADA DE ESGOTO SANITÁRIO OU VENTILAÇÃO. AF_08/2022</t>
  </si>
  <si>
    <t>9.5.5</t>
  </si>
  <si>
    <t>JOELHO 90 GRAUS, PVC, SERIE NORMAL, ESGOTO PREDIAL, DN 50 MM, JUNTA ELÁSTICA, FORNECIDO E INSTALADO EM PRUMADA DE ESGOTO SANITÁRIO OU VENTILAÇÃO. AF_08/2022</t>
  </si>
  <si>
    <t>9.5.6</t>
  </si>
  <si>
    <t>CURVA CURTA 90 GRAUS, PVC, SERIE NORMAL, ESGOTO PREDIAL, DN 50 MM, JUNTA ELÁSTICA, FORNECIDO E INSTALADO EM PRUMADA DE ESGOTO SANITÁRIO OU VENTILAÇÃO. AF_08/2022</t>
  </si>
  <si>
    <t>9.5.7</t>
  </si>
  <si>
    <t>CURVA CURTA 90 GRAUS, PVC, SERIE NORMAL, ESGOTO PREDIAL, DN 75 MM, JUNTA ELÁSTICA, FORNECIDO E INSTALADO EM PRUMADA DE ESGOTO SANITÁRIO OU VENTILAÇÃO. AF_08/2022</t>
  </si>
  <si>
    <t>9.5.8</t>
  </si>
  <si>
    <t>JUNÇÃO SIMPLES, PVC, SERIE NORMAL, ESGOTO PREDIAL, DN 50 X 50 MM, JUNTA ELÁSTICA, FORNECIDO E INSTALADO EM PRUMADA DE ESGOTO SANITÁRIO OU VENTILAÇÃO. AF_08/2022</t>
  </si>
  <si>
    <t>9.5.9</t>
  </si>
  <si>
    <t>JUNÇÃO DE REDUÇÃO INVERTIDA, PVC, SÉRIE NORMAL, ESGOTO PREDIAL, DN 75 X 50 MM, JUNTA ELÁSTICA, FORNECIDO E INSTALADO EM PRUMADA DE ESGOTO SANITÁRIO OU VENTILAÇÃO. AF_08/2022</t>
  </si>
  <si>
    <t>LUVA DE CORRER, PVC, SERIE NORMAL, ESGOTO PREDIAL, DN 50 MM, JUNTA ELÁSTICA, FORNECIDO E INSTALADO EM PRUMADA DE ESGOTO SANITÁRIO OU VENTILAÇÃO. AF_08/2022</t>
  </si>
  <si>
    <t>TE SANITARIO PVC ESGOTO 75x50mm</t>
  </si>
  <si>
    <t>REDUÇÃO EXCÊNTRICA, PVC, SERIE R, ÁGUA PLUVIAL, DN 75 X 50 MM, JUNTA ELÁSTICA, FORNECIDO E INSTALADO EM RAMAL DE ENCAMINHAMENTO. AF_06/2022</t>
  </si>
  <si>
    <t>TERMINAL DE VENTILAÇÃO, PVC, SÉRIE NORMAL, ESGOTO PREDIAL, DN 75 MM, JUNTA SOLDÁVEL, FORNECIDO E INSTALADO EM PRUMADA DE ESGOTO SANITÁRIO OU VENTILAÇÃO. AF_08/2022</t>
  </si>
  <si>
    <t>TERMINAL DE VENTILAÇÃO, PVC, SÉRIE NORMAL, ESGOTO PREDIAL, DN 50 MM, JUNTA SOLDÁVEL, FORNECIDO E INSTALADO EM PRUMADA DE ESGOTO SANITÁRIO OU VENTILAÇÃO. AF_08/2022</t>
  </si>
  <si>
    <t>9.6</t>
  </si>
  <si>
    <t>INSTALAÇÕES PLUVIAIS</t>
  </si>
  <si>
    <t>9.6.1</t>
  </si>
  <si>
    <t>CAIXA ENTERRADA RETENTORA DE AREIA RETANGULAR, EM ALVENARIA COM BLOCOS DE CONCRETO, DIMENSÕES INTERNAS: 1,00 X 1,00 X 1,20 M, EXCLUINDO TAMPÃO. AF_12/2020</t>
  </si>
  <si>
    <t>9.6.2</t>
  </si>
  <si>
    <t>BASE PARA POÇO DE VISITA CIRCULAR PARA DRENAGEM, EM CONCRETO PRÉ-MOLDADO, DIÂMETRO INTERNO = 1,0 M, PROFUNDIDADE = 1,35 M, EXCLUINDO TAMPÃO. AF_05/2018</t>
  </si>
  <si>
    <t>9.6.3</t>
  </si>
  <si>
    <t>CAIXA COM GRELHA SIMPLES RETANGULAR, EM CONCRETO PRÉ-MOLDADO, DIMENSÕES INTERNAS: 0,6X1,0X1,0 M. AF_12/2020</t>
  </si>
  <si>
    <t>9.6.4</t>
  </si>
  <si>
    <t>GRELHA FERRO FUNDIDO 30x30cm</t>
  </si>
  <si>
    <t>9.6.5</t>
  </si>
  <si>
    <t>9.6.6</t>
  </si>
  <si>
    <t>TUBO PVC, SÉRIE R, ÁGUA PLUVIAL, DN 100 MM, FORNECIDO E INSTALADO EM RAMAL DE ENCAMINHAMENTO. AF_06/2022</t>
  </si>
  <si>
    <t>9.6.7</t>
  </si>
  <si>
    <t>TUBO PVC, SÉRIE R, ÁGUA PLUVIAL, DN 150 MM, FORNECIDO E INSTALADO EM RAMAL DE ENCAMINHAMENTO. AF_06/2022</t>
  </si>
  <si>
    <t>9.6.8</t>
  </si>
  <si>
    <t>9.6.9</t>
  </si>
  <si>
    <t>JOELHO 90 GRAUS, PVC, SERIE R, ÁGUA PLUVIAL, DN 150 MM, JUNTA ELÁSTICA, FORNECIDO E INSTALADO EM RAMAL DE ENCAMINHAMENTO. AF_06/2022</t>
  </si>
  <si>
    <t>CURVA 45 LONGA SERIE NORMAL PVC 150mm</t>
  </si>
  <si>
    <t>CURVA 45 LONGA SERIE NORMAL PVC 100mm</t>
  </si>
  <si>
    <t>CURVA 90 LONGA SERIE NORMAL PVC 150mm</t>
  </si>
  <si>
    <t>CURVA 90 COLETORA ESGOTO PVC/PB DN 250mm</t>
  </si>
  <si>
    <t>RALO DE COBERTURA SEMI-ESFERICO(TIPO ABACAXI),COM 4".FORNECI MENTO E COLOCACAO 3%-DESGASTE DE FERRAMENTAS E EPI</t>
  </si>
  <si>
    <t>IT 40.05.0550</t>
  </si>
  <si>
    <t>SCO</t>
  </si>
  <si>
    <t>Filtro para aproveitamento de agua de chuva (AAC) auto-limpante para areas ate 1.500 m2. Elemento filtrante de inox. Retencao e descarga de solidos superiores a 0,55mm. Duas entradas de AP de 250mm, saidas de agua filtrada de 200mm, dimensionamento do descarte estabelecido em projeto. Instalado em caixa conectora em alvenaria, bloco de concreto ou fibra de vidro. Vazao maxima do Filtro modelo VF-6 (70 L/S). Fornecimento.</t>
  </si>
  <si>
    <t>un</t>
  </si>
  <si>
    <t>IT 40.05.1050</t>
  </si>
  <si>
    <t>Freio hidraulico de 200mm para enchimento dos reservatorios de AAC, atraves de fluxo ascendente. Fornecimento.</t>
  </si>
  <si>
    <t>IT 40.05.0200</t>
  </si>
  <si>
    <t>Extravasor, sifao/ladrao, de 200mm, para excesso de agua, retirada de impurezas da superficie e manutencao do nivel maximo determinado para os reservatorios de AAC. Bloqueia cheiros da galeria pluvial e dificulta entrada de pragas. Fornecimento.</t>
  </si>
  <si>
    <t>9.7</t>
  </si>
  <si>
    <t>DRENOS DE AR CONDICIONADO</t>
  </si>
  <si>
    <t>9.7.1</t>
  </si>
  <si>
    <t>TUBO, PVC, SOLDÁVEL, DE 32MM, INSTALADO EM DRENO DE AR CONDICIONADO - FORNECIMENTO E INSTALAÇÃO. AF_08/2022</t>
  </si>
  <si>
    <t>9.7.2</t>
  </si>
  <si>
    <t>TUBO, PVC, SOLDÁVEL, DE 40MM, INSTALADO EM RESERVAÇÃO PREDIAL DE ÁGUA - FORNECIMENTO E INSTALAÇÃO. AF_04/2024</t>
  </si>
  <si>
    <t>9.7.3</t>
  </si>
  <si>
    <t>JOELHO 45 GRAUS, PVC, SOLDÁVEL, DN 32 MM, INSTALADO EM DRENO DE AR CONDICIONADO - FORNECIMENTO E INSTALAÇÃO. AF_08/2022</t>
  </si>
  <si>
    <t>9.7.4</t>
  </si>
  <si>
    <t>JOELHO 90 GRAUS, PVC, SOLDÁVEL, DN 32 MM, INSTALADO EM DRENO DE AR CONDICIONADO - FORNECIMENTO E INSTALAÇÃO. AF_08/2022</t>
  </si>
  <si>
    <t>9.7.5</t>
  </si>
  <si>
    <t>JOELHO PVC, SOLDÁVEL, 45 GRAUS, DN 40 MM, INSTALADO EM RESERVAÇÃO PREDIAL DE ÁGUA - FORNECIMENTO E INSTALAÇÃO. AF_04/2024</t>
  </si>
  <si>
    <t>9.7.6</t>
  </si>
  <si>
    <t>9.7.7</t>
  </si>
  <si>
    <t>LUVA DE REDUÇÃO SOLDÁVEL, PVC, DN 40 MM X 32 MM, INSTALADO EM RESERVAÇÃO PREDIAL DE ÁGUA - FORNECIMENTO E INSTALAÇÃO. AF_04/2024</t>
  </si>
  <si>
    <t>9.7.8</t>
  </si>
  <si>
    <t>LUVA, PVC, SOLDÁVEL, DN 32 MM, INSTALADO EM DRENO DE AR CONDICIONADO - FORNECIMENTO E INSTALAÇÃO. AF_08/2022</t>
  </si>
  <si>
    <t>9.7.9</t>
  </si>
  <si>
    <t>TE, PVC, SOLDÁVEL, DN 32 MM, INSTALADO EM DRENO DE AR CONDICIONADO - FORNECIMENTO E INSTALAÇÃO. AF_08/2022</t>
  </si>
  <si>
    <t>9.8</t>
  </si>
  <si>
    <t>UNIDADES DE TRATAMENTO</t>
  </si>
  <si>
    <t>9.8.1</t>
  </si>
  <si>
    <t>TANQUE SÉPTICO CIRCULAR, EM CONCRETO PRÉ-MOLDADO, DIÂMETRO INTERNO = 2,38 M, ALTURA INTERNA = 2,50 M, VOLUME ÚTIL: 10009,8 L (PARA 69 CONTRIBUINTES). AF_12/2020</t>
  </si>
  <si>
    <t>9.8.2</t>
  </si>
  <si>
    <t>FILTRO ANAERÓBIO CIRCULAR, EM CONCRETO PRÉ-MOLDADO, DIÂMETRO INTERNO = 2,88 M, ALTURA INTERNA = 1,50 M, VOLUME ÚTIL: 7817,3 L (PARA 75 CONTRIBUINTES). AF_12/2020</t>
  </si>
  <si>
    <t>9.8.3</t>
  </si>
  <si>
    <t>SUMIDOURO CILINDRICO,LIGADO A FOSSA,MEDINDO 2500X2000MM,EM A NEIS DE CONCRETO PRE-MOLDADO,EXCLUSIVE FOSSA E MANILHAS.FORN ECIMENTO E COLOCACAO 3%-DESGASTE DE FERRAMENTAS E EPI</t>
  </si>
  <si>
    <t>9.8.4</t>
  </si>
  <si>
    <t>9.9</t>
  </si>
  <si>
    <t>APARELHOS HIDRAULICOS,SANITARIOS, METAIS</t>
  </si>
  <si>
    <t>9.9.1</t>
  </si>
  <si>
    <t>VASO SANITÁRIO SIFONADO COM CAIXA ACOPLADA LOUÇA BRANCA - PADRÃO MÉDIO, INCLUSO ENGATE FLEXÍVEL EM METAL CROMADO, 1/2 X 40CM - FORNECIMENTO E INSTALAÇÃO. AF_01/2020</t>
  </si>
  <si>
    <t>9.9.2</t>
  </si>
  <si>
    <t>COMP. MACAÉ 42</t>
  </si>
  <si>
    <t>9.9.3</t>
  </si>
  <si>
    <t>ASSENTO SANITÁRIO CONVENCIONAL - FORNECIMENTO E INSTALACAO. AF_01/2020</t>
  </si>
  <si>
    <t>9.9.4</t>
  </si>
  <si>
    <t>COMP. MACAÉ 43</t>
  </si>
  <si>
    <t>LAVATORIO  DE  LOUCA  BRANCA,COM  COLUNA  SUSPENSA,CONFORME ABNT  NBR  9050  PARA  ACESSIBILIDADE,MEDINDO  EM  TORNO  DE (45,5X35,5)  CM,INCLUSIVE  ACESSORIOS  DE  FIXACAO.FERRAGENS  EM METAL  CROMAD  O:SIFAO  1"X1.1/4",VALVULA  DE ESCOAMENTO,RABICHO,TORNEIRA  PAR  A  LAVATORIO  DE  MESA  COM ALAVANCA,ACIONAMENTO  MANUAL  E  FECHAM  ENTO AUTOMATICO.FORNECIMENTO E INSTALAÇÃO</t>
  </si>
  <si>
    <t>9.9.5</t>
  </si>
  <si>
    <t>COMP. MACAÉ 59</t>
  </si>
  <si>
    <t>CUBA DE EMBUTIR OVAL EM LOUÇA BRANCA, 35 X 50CM OU EQUIVALENTE, DE LAVATORIO, INSTALADA SOBRE BANCADA DE GRANITO, INCLUSIVE ACESSORIOS DE FIXACAO.FERRAGENS EM METAL CROMADO:SIFAO 1"X1.1/4",VALVULA DE ESCOAMENTO,RABICHO,TORNEIRA PARA LAVATORIO DE MESA. FORNECIMENTO E INSTALAÇÃO</t>
  </si>
  <si>
    <t>9.9.6</t>
  </si>
  <si>
    <t>TANQUE DE LOUÇA BRANCA SUSPENSO, 18L OU EQUIVALENTE, INCLUSO SIFÃO TIPO GARRAFA EM METAL CROMADO, VÁLVULA METÁLICA E TORNEIRA DE METAL CROMADO PADRÃO MÉDIO - FORNECIMENTO E INSTALAÇÃO. AF_01/2020</t>
  </si>
  <si>
    <t>9.9.7</t>
  </si>
  <si>
    <t>9.9.8</t>
  </si>
  <si>
    <t>9.9.9</t>
  </si>
  <si>
    <t>DUCHA HIGIENICA ACQUA JET DIGITAL LINE 2195 FABRIMAR</t>
  </si>
  <si>
    <t>CHUVEIRO ELÉTRICO COMUM CORPO PLÁSTICO, TIPO DUCHA - FORNECIMENTO E INSTALAÇÃO. AF_01/2020</t>
  </si>
  <si>
    <t>BEBEDOURO PURIFICADOR,DE COLUNA,COM ACESSIBILIDADE,CONFORME ABNT NBR 9050,EM ACO INOXIDAVEL,MODELO PRESSAO,COM 2 TORNEIR AS,VAZAO MINIMA DE 30L/H,CONFORME ABNT NBR 16236.FORNECIMENT O</t>
  </si>
  <si>
    <t>18.009.0078</t>
  </si>
  <si>
    <t>BARRA DE APOIO RETA, EM ACO INOX POLIDO, COMPRIMENTO 80 CM, FIXADA NA PAREDE - FORNECIMENTO E INSTALAÇÃO. AF_01/2020</t>
  </si>
  <si>
    <t>BARRA DE APOIO LATERAL ARTICULADA, COM TRAVA, EM ACO INOX POLIDO, FIXADA NA PAREDE - FORNECIMENTO E INSTALAÇÃO. AF_01/2020</t>
  </si>
  <si>
    <t>PUXADOR PARA PCD, FIXADO NA PORTA - FORNECIMENTO E INSTALAÇÃO. AF_01/2020</t>
  </si>
  <si>
    <t>ESPELHO CRISTAL E = 4 MM</t>
  </si>
  <si>
    <t>INSTALAÇÕES ELÉTRICAS, MECÂNICAS E LÓGICA</t>
  </si>
  <si>
    <t>10.1</t>
  </si>
  <si>
    <t>INSTALAÇÕES DE REFRIGERAÇÃO</t>
  </si>
  <si>
    <t>TUBO EM COBRE FLEXÍVEL, DN 1/4", COM ISOLAMENTO, INSTALADO EM RAMAL DE ALIMENTAÇÃO DE AR-CONDICIONADO - FORNECIMENTO E INSTALAÇÃO. AF_07/2025</t>
  </si>
  <si>
    <t>COMP. MACAÉ 51</t>
  </si>
  <si>
    <t>COMP. MACAÉ 46</t>
  </si>
  <si>
    <t>TUBO EM COBRE RÍGIDO, DN 1"", COM ISOLAMENTO, INSTALADO EM RAMAL DE ALIMENTAÇÃO DE AR-CONDICIONADO COM CONDENSADORA CENTRAL OU VRF - FORNECIMENTO E INSTALAÇÃO</t>
  </si>
  <si>
    <t>COMP. MACAÉ 47</t>
  </si>
  <si>
    <t>TUBO EM COBRE RÍGIDO, DN 1 1/4", COM ISOLAMENTO, INSTALADO EM RAMAL DE ALIMENTAÇÃO DE AR-CONDICIONADO COM CONDENSADORA CENTRAL OU VRF - FORNECIMENTO E INSTALAÇÃO</t>
  </si>
  <si>
    <t>COMP. MACAÉ 48</t>
  </si>
  <si>
    <t>TUBO EM COBRE RÍGIDO, DN 1 1/2", COM ISOLAMENTO, INSTALADO EM RAMAL DE ALIMENTAÇÃO DE AR-CONDICIONADO COM CONDENSADORA CENTRAL OU VRF - FORNECIMENTO E INSTALAÇÃO</t>
  </si>
  <si>
    <t>COMP. MACAÉ 49</t>
  </si>
  <si>
    <t>TUBO EM COBRE RÍGIDO, DN 1 5/8", COM ISOLAMENTO, INSTALADO EM RAMAL DE ALIMENTAÇÃO DE AR-CONDICIONADO COM CONDENSADORA CENTRAL OU VRF - FORNECIMENTO E INSTALAÇÃO</t>
  </si>
  <si>
    <t>COMP. MACAÉ 50</t>
  </si>
  <si>
    <t>TUBO EM COBRE RÍGIDO, DN 2 1/8", COM ISOLAMENTO, INSTALADO EM RAMAL DE ALIMENTAÇÃO DE AR-CONDICIONADO COM CONDENSADORA CENTRAL OU VRF - FORNECIMENTO E INSTALAÇÃO</t>
  </si>
  <si>
    <t>JUNTAS DE DERIVACAO EM Y PARA UNIDADES EVAPORADORAS VRF,COM MEDIDAS APROXIMADAS DE ENTRADAS 38,1MM E SAIDA 41,3MM (GAS) E ENTRADAS 19,1/15,9MM E SAIDA 22,2MM (LIQUIDO).FORNECIMENTO E INSTALACAO 3%-DESGASTE DE FERRAMENTAS E EPI</t>
  </si>
  <si>
    <t>COMP. MACAÉ 54</t>
  </si>
  <si>
    <t>VÁLVULA DE ESFERA BLOQUEIO COBRE, GBC, 1/4" - FORNECIMENTO E INSTALAÇÃO</t>
  </si>
  <si>
    <t>COMP. MACAÉ 55</t>
  </si>
  <si>
    <t>VÁLVULA DE ESFERA BLOQUEIO COBRE, GBC, 3/8" - FORNECIMENTO E INSTALAÇÃO</t>
  </si>
  <si>
    <t>COMP. MACAÉ 56</t>
  </si>
  <si>
    <t>VÁLVULA DE ESFERA BLOQUEIO COBRE, GBC, 1/2" - FORNECIMENTO E INSTALAÇÃO</t>
  </si>
  <si>
    <t>CABO PP 3 CONDUTORES 450/750V 2,50mm2</t>
  </si>
  <si>
    <t>10.2</t>
  </si>
  <si>
    <t>EQUIPAMENTOS REFRIGERAÇÃO</t>
  </si>
  <si>
    <t>AR CONDICIONADO SPLIT ON/OFF, CASSETE (TETO), FRIO 4 VIAS 18000 BTU/H - FORNECIMENTO E INSTALAÇÃO. AF_11/2021_PE</t>
  </si>
  <si>
    <t>AR CONDICIONADO SPLIT ON/OFF, CASSETE (TETO), FRIO 4 VIAS 24000 BTU/H - FORNECIMENTO E INSTALAÇÃO. AF_11/2021_PE</t>
  </si>
  <si>
    <t>AR CONDICIONADO SPLIT ON/OFF, CASSETE (TETO), FRIO 4 VIAS 36000 BTU/H - FORNECIMENTO E INSTALAÇÃO. AF_11/2021_PE</t>
  </si>
  <si>
    <t>AR CONDICIONADO SPLIT ON/OFF, CASSETE (TETO), FRIO 4 VIAS 48000 BTU/H - FORNECIMENTO E INSTALAÇÃO. AF_11/2021_PE</t>
  </si>
  <si>
    <t>UNIDADE CONDENSADORA VRF,22 HP,QUENTE/FRIO,220/380V (VIDE AS SENTAMENTO E INTERLIGACOES FAMILIA 15.005).FORNECIMENTO</t>
  </si>
  <si>
    <t>UNIDADE CONDENSADORA VRF,28 HP,QUENTE/FRIO,220/380V (VIDE AS SENTAMENTO E INTERLIGACOES FAMILIA 15.005).FORNECIMENTO</t>
  </si>
  <si>
    <t>ASSENTAMENTO DE UNIDADE CONDENSADORA VRF DE 14 A 22 HP,CONFO RME ABNT NBR 16401,(VIDE FORNECIMENTO DO APARELHO NA FAMILIA 18.030),INCLUSIVE BASE DE CONCRETO ARMADO E ACESSORIOS DE F IXACAO,EXCLUSIVE ALIMENTACAO ELETRICA E INTERLIGACAO DE UNID ADES VRF (VIDE ITENS 15.005.0226 A 15.005.0238) 3%-DESGASTE DE FERRAMENTAS E EPI</t>
  </si>
  <si>
    <t>ASSENTAMENTO DE UNIDADE CONDENSADORA VRF DE 24 A 28 HP,CONFO RME ABNT NBR 16401,(VIDE FORNECIMENTO DO APARELHO NA FAMILIA 18.030),INCLUSIVE BASE DE CONCRETO ARMADO E ACESSORIOS DE F IXACAO,EXCLUSIVE ALIMENTACAO ELETRICA E INTERLIGACAO DE UNID ADES VRF (VIDE ITENS 15.005.0226 A 15.005.0238) 3%-DESGASTE DE FERRAMENTAS E EPI</t>
  </si>
  <si>
    <t>10.3</t>
  </si>
  <si>
    <t>INSTALAÇÕES DE VENTILAÇÃO</t>
  </si>
  <si>
    <t>COMP. MACAÉ 53</t>
  </si>
  <si>
    <t>EXAUSTOR AXIAL IN-LINE, MOD. MAXX, 600 A 1300M3/H, 220V, INCLUSIVE GRELHA DE ACABAMENTO, FORNECIMENTO E INSTALAÇÃO</t>
  </si>
  <si>
    <t>VENTOKIT 80 BIVOLT</t>
  </si>
  <si>
    <t>DUTO ALUMINIZADO FLEXIVEL 100mm 4""</t>
  </si>
  <si>
    <t>DUTO ALUMINIZADO FLEXIVEL SEM ISOLAMENTO 8"" 209mm</t>
  </si>
  <si>
    <t>GRELHA FIXA COM COLARINHO EM POLIESTIRENO BRANCA COM TELA S200 8"</t>
  </si>
  <si>
    <t>DIFUSOR DE AR 2 VIAS EM ALUMINIO COM REGISTRO 310 x 310mm</t>
  </si>
  <si>
    <t>10.4</t>
  </si>
  <si>
    <t>ENTRADA DE ENERGIA</t>
  </si>
  <si>
    <t>SUBESTACAO SIMPLIFICADA,PADRAO LIGHT,COM TRANSFORMADOR TRIFA SICO DE 300KVA,13,8KV-220V/127V,INCLUSIVE CABINE DE MEDICAO 3%-DESGASTE DE FERRAMENTAS E EPI</t>
  </si>
  <si>
    <t>10.5</t>
  </si>
  <si>
    <t>INFRAESTRUTURA DE ELÉTRICA</t>
  </si>
  <si>
    <t>CAIXA RETANGULAR 4" X 2" MÉDIA (1,30 M DO PISO), PVC, INSTALADA EM PAREDE - FORNECIMENTO E INSTALAÇÃO. AF_03/2023</t>
  </si>
  <si>
    <t>CAIXA RETANGULAR 4" X 4" MÉDIA (1,30 M DO PISO), METÁLICA, INSTALADA EM PAREDE - FORNECIMENTO E INSTALAÇÃO. AF_03/2023</t>
  </si>
  <si>
    <t>CAIXA OCTOGONAL 4" X 4", PVC, INSTALADA EM LAJE - FORNECIMENTO E INSTALAÇÃO. AF_03/2023</t>
  </si>
  <si>
    <t>CAIXA ENTERRADA ELÉTRICA RETANGULAR, EM CONCRETO PRÉ-MOLDADO, FUNDO COM BRITA, DIMENSÕES INTERNAS: 0,3X0,3X0,3 M. AF_12/2020</t>
  </si>
  <si>
    <t>CAIXA ENTERRADA ELÉTRICA RETANGULAR, EM ALVENARIA COM BLOCOS DE CONCRETO, FUNDO COM BRITA, DIMENSÕES INTERNAS: 0,4X0,4X0,4 M. AF_12/2020</t>
  </si>
  <si>
    <t>CAIXA DE PASSAGEM DE EMBUTIR,EM ACO,COM TAMPA PARAFUSADA,DE 15X15CM.FORNECIMENTO E COLOCACAO 3%-DESGASTE DE FERRAMENTAS E EPI</t>
  </si>
  <si>
    <t>CAIXA DE PASSAGEM DE EMBUTIR,EM ACO,COM TAMPA PARAFUSADA,DE 20X20CM.FORNECIMENTO E COLOCACAO 3%-DESGASTE DE FERRAMENTAS E EPI</t>
  </si>
  <si>
    <t>CAIXA DE PASSAGEM DE EMBUTIR,EM ACO,COM TAMPA PARAFUSADA,DE 30X30CM.FORNECIMENTO E COLOCACAO 3%-DESGASTE DE FERRAMENTAS E EPI</t>
  </si>
  <si>
    <t>CAIXA DE PASSAGEM DE SOBREPOR,EM ACO,COM TAMPA PARAFUSADA,DE 20X20CM.FORNECIMENTO E COLOCACAO 3%-DESGASTE DE FERRAMENTAS E EPI</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</si>
  <si>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</si>
  <si>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</si>
  <si>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COMP. MACAÉ 39</t>
  </si>
  <si>
    <t>ELETRODUTO FLEXÍVEL CORRUGADO, PEAD, DN 150 (6"), PARA REDE ENTERRADA DE DISTRIBUIÇÃO DE ENERGIA ELÉTRICA - FORNECIMENTO E INSTALAÇÃO</t>
  </si>
  <si>
    <t>COMP. MACAÉ 40</t>
  </si>
  <si>
    <t>ELETRODUTO FLEXÍVEL CORRUGADO, PEAD, DN 200 (8"), PARA REDE ENTERRADA DE DISTRIBUIÇÃO DE ENERGIA ELÉTRICA - FORNECIMENTO E INSTALAÇÃO</t>
  </si>
  <si>
    <t>CHAVE DE BOIA AUTOMÁTICA SUPERIOR/INFERIOR 15A/250V - FORNECIMENTO E INSTALAÇÃO. AF_12/2020</t>
  </si>
  <si>
    <t>RASGO LINEAR MANUAL EM ALVENARIA, PARA ELETRODUTOS, DIÂMETROS MENORES OU IGUAIS A 40 MM. AF_09/2023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</si>
  <si>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</si>
  <si>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</si>
  <si>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50 MM (1 1/2"),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</si>
  <si>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</si>
  <si>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</si>
  <si>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GALVANIZADO NBR 5597 80mm 3""</t>
  </si>
  <si>
    <t>ELETROCALHA LISA,COM TAMPA,TIPO "U",200X50MM,TRATAMENTO SUPE RFICIAL PRE-ZINCADO A QUENTE,INCLUSIVE CONEXOES,ACESSORIOS E FIXACAO SUPERIOR.FORNECIMENTO E COLOCACAO 3%-DESGASTE DE FERRAMENTAS E EPI 20%-CONEXOES</t>
  </si>
  <si>
    <t>ELETROCALHA LISA,COM TAMPA,TIPO "U",400X50MM,TRATAMENTO SUPE RFICIAL PRE-ZINCADO A QUENTE,INCLUSIVE CONEXOES,ACESSORIOS E FIXACAO SUPERIOR.FORNECIMENTO E COLOCACAO 3%-DESGASTE DE FERRAMENTAS E EPI 20%-CONEXOES</t>
  </si>
  <si>
    <t>CURVA 135 ELETRODUTO PVC ROSCAVEL 1.1/2""</t>
  </si>
  <si>
    <t>CURVA 90 ELETRODUTO GALVANIZADO ELETROLITICO 3""</t>
  </si>
  <si>
    <t>LUVA PARA ELETRODUTO, PVC, ROSCÁVEL, DN 32 MM (1"), PARA CIRCUITOS TERMINAIS, INSTALADA EM FORRO - FORNECIMENTO E INSTALAÇÃO. AF_03/2023</t>
  </si>
  <si>
    <t>LUVA PARA ELETRODUTO, PVC, ROSCÁVEL, DN 50 MM (1 1/2"), PARA REDE ENTERRADA DE DISTRIBUIÇÃO DE ENERGIA ELÉTRICA - FORNECIMENTO E INSTALAÇÃO. AF_12/2021</t>
  </si>
  <si>
    <t>LUVA ELETRODUTO PVC 3""</t>
  </si>
  <si>
    <t>LUVA PARA ELETRODUTO, PVC, ROSCÁVEL, DN 25 MM (3/4"), PARA CIRCUITOS TERMINAIS, INSTALADA EM FORRO - FORNECIMENTO E INSTALAÇÃO. AF_03/2023</t>
  </si>
  <si>
    <t>10.6</t>
  </si>
  <si>
    <t>FIAÇÃO</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</si>
  <si>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</si>
  <si>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</si>
  <si>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</si>
  <si>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35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</si>
  <si>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</si>
  <si>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</si>
  <si>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</si>
  <si>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</si>
  <si>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</si>
  <si>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COMP. MACAÉ 33</t>
  </si>
  <si>
    <t>10.7</t>
  </si>
  <si>
    <t>QUADROS E DISPOSITIVOS DE PROTEÇÃO</t>
  </si>
  <si>
    <t>QUADRO DE DISTRIBUIÇÃO DE ENERGIA EM CHAPA DE AÇO GALVANIZADO, DE EMBUTIR, COM BARRAMENTO TRIFÁSICO, PARA 30 DISJUNTORES DIN 150A - FORNECIMENTO E INSTALAÇÃO. AF_07/2025</t>
  </si>
  <si>
    <t>COMP. MACAÉ 34</t>
  </si>
  <si>
    <t>QUADRO DE DISTRIBUIÇÃO DE ENERGIA EM CHAPA DE AÇO GALVANIZADO, COM BARRAMENTO TRIFÁSICO, PARA 54 DISJUNTORES DIN 225A - FORNECIMENTO E INSTALAÇÃO</t>
  </si>
  <si>
    <t>QUADRO DISTRIBUICAO EMBUTIR PARA 70 DISJUNTORES 225A+BARRAME</t>
  </si>
  <si>
    <t>COMP. MACAÉ 35</t>
  </si>
  <si>
    <t>COMP. MACAÉ 38</t>
  </si>
  <si>
    <t>QUADRO DE COMANDO PARA 2 BOMBAS DE RECALQUES DE 1/3 A 2 CV, TRIFÁSICA, 220 VOLTS, COM CHAVE SELETORA, ACIONAMENTO MANUAL/AUTOMÁTICO, RELÉ DE SOBRECARGA E CONTATORA</t>
  </si>
  <si>
    <t>DISJUNTOR MONOPOLAR TIPO DIN, CORRENTE NOMINAL DE 10A - FORNECIMENTO E INSTALAÇÃO. AF_07/2025</t>
  </si>
  <si>
    <t>DISJUNTOR MONOPOLAR TIPO DIN, CORRENTE NOMINAL DE 16A - FORNECIMENTO E INSTALAÇÃO. AF_07/2025</t>
  </si>
  <si>
    <t>DISJUNTOR BIPOLAR TIPO DIN, CORRENTE NOMINAL DE 25A - FORNECIMENTO E INSTALAÇÃO. AF_07/2025</t>
  </si>
  <si>
    <t>DISJUNTOR TERMOMAGNETICO,TRIPOLAR,DE 125 A 160A,50KA,MODELO CAIXA MOLDADA,TIPO C.FORNECIMENTO E COLOCACAO 3%-DESGASTE DE FERRAMENTAS E EPI</t>
  </si>
  <si>
    <t>DISJUNTOR TERMOMAGNÉTICO TRIPOLAR, CORRENTE NOMINAL DE 400A - FORNECIMENTO E INSTALAÇÃO. AF_07/2025</t>
  </si>
  <si>
    <t>DISPOSITIVO DPS CLASSE II, 1 POLO, TENSAO MAXIMA DE 175 V, CORRENTE MAXIMA DE *20* KA (TIPO AC)</t>
  </si>
  <si>
    <t>10.8</t>
  </si>
  <si>
    <t>TOMADAS E LUMINÁRIAS</t>
  </si>
  <si>
    <t>INTERRUPTOR SIMPLES (1 MÓDULO), 10A/250V, INCLUINDO SUPORTE E PLACA - FORNECIMENTO E INSTALAÇÃO. AF_03/2023</t>
  </si>
  <si>
    <t>INTERRUPTOR SIMPLES (2 MÓDULOS), 10A/250V, INCLUINDO SUPORTE E PLACA - FORNECIMENTO E INSTALAÇÃO. AF_03/2023</t>
  </si>
  <si>
    <t>INTERRUPTOR SIMPLES (3 MÓDULOS), 10A/250V, INCLUINDO SUPORTE E PLACA - FORNECIMENTO E INSTALAÇÃO. AF_03/2023</t>
  </si>
  <si>
    <t>INTERRUPTOR SIMPLES (1 MÓDULO) COM 1 TOMADA DE EMBUTIR 2P+T 10 A, INCLUINDO SUPORTE E PLACA - FORNECIMENTO E INSTALAÇÃO. AF_03/2023</t>
  </si>
  <si>
    <t>TOMADA MÉDIA DE EMBUTIR (1 MÓDULO), 2P+T 10 A, INCLUINDO SUPORTE E PLACA - FORNECIMENTO E INSTALAÇÃO. AF_03/2023</t>
  </si>
  <si>
    <t>TOMADA MÉDIA DE EMBUTIR (2 MÓDULOS), 2P+T 10 A, INCLUINDO SUPORTE E PLACA - FORNECIMENTO E INSTALAÇÃO. AF_03/2023</t>
  </si>
  <si>
    <t>TOMADA BAIXA DE EMBUTIR (4 MÓDULOS), 2P+T 10 A, INCLUINDO SUPORTE E PLACA - FORNECIMENTO E INSTALAÇÃO. AF_03/2023</t>
  </si>
  <si>
    <t>TOMADA MÉDIA DE EMBUTIR (1 MÓDULO), 2P+T 20 A, INCLUINDO SUPORTE E PLACA - FORNECIMENTO E INSTALAÇÃO. AF_03/2023</t>
  </si>
  <si>
    <t>LUMINÁRIA ARANDELA TIPO MEIA LUA, DE SOBREPOR, COM 1 LÂMPADA LED DE 6 W, SEM REATOR - FORNECIMENTO E INSTALAÇÃO. AF_09/2024</t>
  </si>
  <si>
    <t>RELÉ FOTOELÉTRICO PARA COMANDO DE ILUMINAÇÃO EXTERNA 1000 W - FORNECIMENTO E INSTALAÇÃO. AF_02/2025</t>
  </si>
  <si>
    <t>LUMINARIA - PERFIL LED EMBUTIR SLIM 2M P/ FITA LED COMPLETA</t>
  </si>
  <si>
    <t>BALIZADOR DE SOLO LED MINI IP67 REDONDO STH8703/AB STELLA</t>
  </si>
  <si>
    <t>10.9</t>
  </si>
  <si>
    <t>INFRAESTRUTURA DE LÓGICA</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</si>
  <si>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</si>
  <si>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</si>
  <si>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09.06.035</t>
  </si>
  <si>
    <t>FDE</t>
  </si>
  <si>
    <t>CAIXA DE PASSAGEM A PROVA DE UMIDADE EM ALUMINIO 10X10X6CM</t>
  </si>
  <si>
    <t>ELETROCALHA PERFURADA,SEM TAMPA,TIPO "U",100X50MM,TRATAMENTO SUPERFICIAL PRE-ZINCADO A QUENTE,INCLUSIVE CONEXOES,ACESSOR IOS E FIXACAO SUPERIOR.FORNECIMENTO E COLOCACAO 3%-DESGASTE DE FERRAMENTAS E EPI 20%-CONEXOES</t>
  </si>
  <si>
    <t>MANGUEIRA "SEAL TUBE" COM CAPA ALMA,DIAMETRO DE 1".FORNECIME NTO E COLOCACAO 3%-DESGASTE DE FERRAMENTAS E EPI</t>
  </si>
  <si>
    <t>MANGUEIRA "SEAL TUBE" COM CAPA ALMA,DIAMETRO DE 1.1/4".FORNE CIMENTO E COLOCACAO 3%-DESGASTE DE FERRAMENTAS E EPI</t>
  </si>
  <si>
    <t>ELETRODUTO RÍGIDO SOLDÁVEL, PVC, DN 32 MM (1"), APARENTE - FORNECIMENTO E INSTALAÇÃO. AF_10/2022</t>
  </si>
  <si>
    <t>FIXAÇÃO DE ELETRODUTOS, DIÂMETROS MENORES OU IGUAIS A 40 MM, COM ABRAÇADEIRA METÁLICA RÍGIDA TIPO D COM PARAFUSO DE FIXAÇÃO 1 1/4", FIXADA DIRETAMENTE NA LAJE OU PAREDE. AF_09/2023</t>
  </si>
  <si>
    <t>CURVA 90 GRAUS PARA ELETRODUTO, PVC, ROSCÁVEL, DN 32 MM (1"), PARA CIRCUITOS TERMINAIS, INSTALADA EM FORRO - FORNECIMENTO E INSTALAÇÃO. AF_03/2023</t>
  </si>
  <si>
    <t>LUVA ELETRODUTO PVC 1""</t>
  </si>
  <si>
    <t>ORSE</t>
  </si>
  <si>
    <t>Box reto em alumínio de 1"</t>
  </si>
  <si>
    <t>CAIXA TOMADA PARA PISO ELEVADO+REDE CAT5158x252x37mm SPERONE</t>
  </si>
  <si>
    <t>COMP. MACAÉ 41</t>
  </si>
  <si>
    <t>TOMADA  RJ45  CAT  6E  (MÓDULO)  -  FORNECIMENTO  E  INSTALAÇÃO</t>
  </si>
  <si>
    <t>10.10</t>
  </si>
  <si>
    <t>INSTALAÇÕES DE SPDA</t>
  </si>
  <si>
    <t>CONECTOR GRAMPO METÁLICO TIPO OLHAL, PARA SPDA, PARA HASTE DE ATERRAMENTO DE 3/4'' E CABOS DE 10 A 50 MM2 - FORNECIMENTO E INSTALAÇÃO. AF_08/2023</t>
  </si>
  <si>
    <t>HASTE PARA ATERRAMENTO,DE COBRE DE 3/4" (19MM),COM 2,40M DE COMPRIMENTO.FORNECIMENTO E COLOCACAO 3%-DESGASTE DE FERRAMENTAS E EPI</t>
  </si>
  <si>
    <t>CAPTOR TIPO FRANKLIN PARA SPDA - FORNECIMENTO E INSTALAÇÃO. AF_08/2023</t>
  </si>
  <si>
    <t>CONJUNTO DE ESTAIAMENTO RIGIDO PARA ATERRAMENTO</t>
  </si>
  <si>
    <t>TERMINAL AEREO PARA PARA-RAIO(CAPTOR 1 PONTA)EM LATAO MACICO ,3/8"X600MM,FIXACAO COM ROSCA MECANICA E ABRACADEIRA,INCLUSI VE CAPTOR.FORNECIMENTO E COLOCACAO 3%-DESGASTE DE FERRAMENTAS E EPI</t>
  </si>
  <si>
    <t>CORDOALHA DE COBRE NU 50 MM², ENTERRADA - FORNECIMENTO E INSTALAÇÃO. AF_08/2023</t>
  </si>
  <si>
    <t>RE BAR, DIÂMETRO DE 3/8", INCLUSIVE CLIPS PARA EMENDA</t>
  </si>
  <si>
    <t>COMP. MACAÉ 37</t>
  </si>
  <si>
    <t>CAIXA DE EQUALIZAÇÃO DE POTENCIAIS PARA USO INTERNO E EXTERNO COM 11 TERMINAIS PARA ATERRAMENTO (BEP), EM AÇO</t>
  </si>
  <si>
    <t>COBERTURAS, ISOLAMENTOS E IMPERMEABILIZACAO</t>
  </si>
  <si>
    <t>11.1</t>
  </si>
  <si>
    <t>TELHAMENTO</t>
  </si>
  <si>
    <t>TRAMA DE MADEIRA COMPOSTA POR TERÇAS PARA TELHADOS DE ATÉ 2 ÁGUAS PARA TELHA ONDULADA DE FIBROCIMENTO, METÁLICA, PLÁSTICA OU TERMOACÚSTICA,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</si>
  <si>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</si>
  <si>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TELHAMENTO COM TELHA METÁLICA TERMOACÚSTICA E = 30 MM, COM ATÉ 2 ÁGUAS, INCLUSO IÇAMENTO. AF_07/2019</t>
  </si>
  <si>
    <t>CUMEEIRA EM GALVALUME COM ACABAMENTO EM VERNIZ NAS 2 FACES,T RAPEZOIDAL OU ONDULADA,MEDINDO APROXIMADAMENTE (1265X600X0,5 )MM.FORNECIMENTO E COLOCACAO 3%-DESGASTE DE FERRAMENTAS E EPI</t>
  </si>
  <si>
    <t>COMP. MACAÉ 61</t>
  </si>
  <si>
    <t>CALHA EM ALUMÍNIO ESP. 1,0MM - DESENVOLVIMENTO 100CM, INCLUSIVE CONEXÕES - FORNECIMENTO E INSTALAÇÃO</t>
  </si>
  <si>
    <t>11.2</t>
  </si>
  <si>
    <t>IMPERMEABILIZAÇÕES</t>
  </si>
  <si>
    <t>IMPERMEABILIZACAO DE RESERVATORIO AGUA POTAVEL,TANQUE/PISCIN A EM CONCRETO,ENTERRADOS SUJEITOS A LENCOL FREATICO,SIST.CRI STALIZACAO COMPOSTO 3 PRODUTOS DE BASE MINERAL,PENETRAM EFEI TO DE OSMOSE,CONS.POR M2,CIMENTO CRISTALIZANTE QUE ENDURECE EM 2MIN-1KG/M2,CIMENTO CRISTALIZANTE QUE EMDURECE 7MIN-1,6KG /M2,LIQUIDO SELADOR MINERAL,BASE SILICATO-0,7KG/M2 3%-DESGASTE DE FERRAMENTAS E EPI</t>
  </si>
  <si>
    <t>IMPERMEABILIZAÇÃO DE SUPERFÍCIE COM ARGAMASSA POLIMÉRICA / MEMBRANA ACRÍLICA, 3 DEMÃOS. AF_09/2023</t>
  </si>
  <si>
    <t>PROTEÇÃO MECÂNICA DE SUPERFÍCIE VERTICAL COM ARGAMASSA DE CIMENTO E AREIA, TRAÇO 1:3, E=5CM. AF_09/2023</t>
  </si>
  <si>
    <t>PROTEÇÃO MECÂNICA DE SUPERFICIE HORIZONTAL COM ARGAMASSA DE CIMENTO E AREIA, TRAÇO 1:3, E=4CM. AF_09/2023</t>
  </si>
  <si>
    <t>INSTALAÇÕES DE INCÊNDIO E PÂNICO</t>
  </si>
  <si>
    <t>12.1</t>
  </si>
  <si>
    <t>SISTEMA DE HIDRANTES E MANGOTINHOS</t>
  </si>
  <si>
    <t>15.007.0680</t>
  </si>
  <si>
    <t>QUADRO DE COMANDO PARA SISTEMA DE PRESSU RIZACAO DE INCENDIO PARA DUAS BOMBAS DE 5,00CV-250V, DE 30 A 50A</t>
  </si>
  <si>
    <t>CHAVE DE FLUXO COM RETARDO ELETRONICO DN 2.1/2 P/ INCENDIO</t>
  </si>
  <si>
    <t>MANÔMETRO 0 A 200 PSI (0 A 14 KGF/CM2), D = 50MM - FORNECIMENTO E INSTALAÇÃO. AF_10/2020</t>
  </si>
  <si>
    <t>ADAPTADOR FERRO GALV. P/CAIXA D'AGUA DE CONCRETO 2""x200mm</t>
  </si>
  <si>
    <t>VÁLVULA DE RETENÇÃO VERTICAL, DE BRONZE, ROSCÁVEL, 2 1/2" - FORNECIMENTO E INSTALAÇÃO. AF_08/2021</t>
  </si>
  <si>
    <t>VÁLVULA DE RETENÇÃO HORIZONTAL, DE BRONZE, ROSCÁVEL, 2 1/2" - FORNECIMENTO E INSTALAÇÃO. AF_08/2021</t>
  </si>
  <si>
    <t>JOELHO 90 GRAUS,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</si>
  <si>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</si>
  <si>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65 (2 1/2"), CONEXÃO ROSQUEADA, INSTALADO EM REDE DE ALIMENTAÇÃO PARA HIDRANTE - FORNECIMENTO E INSTALAÇÃO. AF_10/2020</t>
  </si>
  <si>
    <t>UNIÃO, EM FERRO GALVANIZADO, DN 65 (2 1/2"), CONEXÃO ROSQUEADA, INSTALADO EM REDE DE ALIMENTAÇÃO PARA HIDRANTE - FORNECIMENTO E INSTALAÇÃO. AF_10/2020</t>
  </si>
  <si>
    <t>TÊ, EM FERRO GALVANIZADO, CONEXÃO ROSQUEADA, DN 65 (2 1/2"), INSTALADO EM REDE DE ALIMENTAÇÃO PARA HIDRANTE - FORNECIMENTO E INSTALAÇÃO. AF_10/2020</t>
  </si>
  <si>
    <t>LUVA DE REDUÇÃO, EM FERRO GALVANIZADO, 1 1/2" X 1",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</si>
  <si>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</si>
  <si>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25 (1"), CONEXÃO ROSQUEADA, INSTALADO EM REDE DE ALIMENTAÇÃO PARA HIDRANTE - FORNECIMENTO E INSTALAÇÃO. AF_10/2020</t>
  </si>
  <si>
    <t>HIDRANTE SUBTERRÂNEO PREDIAL (COM CURVA LONGA E CAIXA), DN 75 MM - FORNECIMENTO E INSTALAÇÃO. AF_10/2020</t>
  </si>
  <si>
    <t>ABRIGO PARA HIDRANTE, 90X60X17CM, COM REGISTRO GLOBO ANGULAR 45 GRAUS 2 1/2", ADAPTADOR STORZ 2 1/2", MANGUEIRA DE INCÊNDIO 20M, REDUÇÃO 2 1/2" X 1 1/2" E ESGUICHO EM LATÃO 1 1/2" - FORNECIMENTO E INSTALAÇÃO. AF_10/2020</t>
  </si>
  <si>
    <t>CONJUNTO DE MANGUEIRA PARA COMBATE A INCÊNDIO EM FIBRA DE POLIESTER PURA, COM 1.1/2", REVESTIDA INTERNAMENTE, COMPRIMENTO DE 15M - FORNECIMENTO E INSTALAÇÃO. AF_10/2020</t>
  </si>
  <si>
    <t>FIXAÇÃO DE TUBOS VERTICAIS DE PVC ÁGUA, PVC ESGOTO, PVC ÁGUA PLUVIAL, CPVC, PPR, COBRE OU AÇO, DIÂMETROS MAIORES QUE 40 MM E MENORES OU IGUAIS A 75 MM, COM ABRAÇADEIRA METÁLICA RÍGIDA TIPO U PERFIL 2 1/2", FIXADA EM PERFILADO EM PAREDE. AF_09/2023_PS</t>
  </si>
  <si>
    <t>12.2</t>
  </si>
  <si>
    <t>EXTINTORES DE INCÊNDIO</t>
  </si>
  <si>
    <t>EXTINTOR DE INCÊNDIO PORTÁTIL COM CARGA DE PQS DE 6 KG, CLASSE BC - FORNECIMENTO E INSTALAÇÃO. AF_10/2020_PE</t>
  </si>
  <si>
    <t>PINTURA DE SINALIZACAO DE SOLO PARA EQUIPAMENTOS DE COMBATE A INCENDIO (EXTINTORES E HIDRANTES),EM QUADRADOS VERMELHOS D E (0,70X0,70)M E BORDAS AMARELAS DE 0,15M DE LARGURA,CONFORM E ABNT NBR 16820 3%-DESGASTE DE FERRAMENTAS E EPI</t>
  </si>
  <si>
    <t>SUPORTE DE SOLO PARA EXTINTOR DE INCENDIO PORTATIL,TIPO TRIP E,EM ACO CARBONO,INCLUSIVE PONTEIRAS DE BORRACHA.FORNECIMENT O</t>
  </si>
  <si>
    <t>12.3</t>
  </si>
  <si>
    <t>SINALIZAÇÕES E SINALIZAÇÃO DE EMERGÊNCIA</t>
  </si>
  <si>
    <t>LUMINÁRIA DE EMERGÊNCIA, COM 30 LÂMPADAS LED DE 2 W, SEM REATOR - FORNECIMENTO E INSTALAÇÃO. AF_09/2024</t>
  </si>
  <si>
    <t>PLACA FOTOLUMINESCENTE DE SINALIZACAO DE SEGURANCA CONTRA IN CENDIO,PARA SAIDA DE EMERGENCIA,EM PVC ANTICHAMA,DIMENSOES A PROXIMADAS DE (20X40)CM,CONFORME ABNT NBR 16820.FORNECIMENTO E COLOCACAO 3%-DESGASTE DE FERRAMENTAS E EPI</t>
  </si>
  <si>
    <t>PLACA FOTOLUMINESCENTE DE SINALIZACAO DE SEGURANCA CONTRA IN CENDIO,PARA EQUIPAMENTOS DE COMBATE A INCENDIO E ALARME,EM P VC ANTICHAMA,DIMENSOES APROXIMADAS DE (15X15)CM,CONFORME ABN T NBR 16820.FORNECIMENTO E COLOCACAO 3%-DESGASTE DE FERRAMENTAS E EPI</t>
  </si>
  <si>
    <t>PLACA FOTOLUMINESCENTE DE SINALIZACAO DE SEGURANCA CONTRA IN CENDIO,PARA EQUIPAMENTOS DE COMBATE A INCENDIO E ALARME,EM P VC ANTICHAMA,DIMENSOES APROXIMADAS DE (20X15)CM,CONFORME ABN T NBR 16820.FORNECIMENTO E COLOCACAO IP.COMB.INC.E ALARME,PVC ANTICHAMA,(20X15)CM,ABNT NBR 16820</t>
  </si>
  <si>
    <t>12.4</t>
  </si>
  <si>
    <t>ALARME DE INCÊNDIO</t>
  </si>
  <si>
    <t>SIRENE AUDIOVISUAL,PARA SISTEMA DE ALARME CONTRA INCENDIO.FO RNECIMENTO E COLOCACAO 3%-DESGASTE DE FERRAMENTAS E EPI</t>
  </si>
  <si>
    <t>ACIONADOR TIPO "QUEBRE VIDRO",INCLUSIVE SENSOR DE ALARME E C HAVE EXTERNA PARA TESTE.FORNECIMENTO E COLOCACAO 3%-DESGASTE DE FERRAMENTAS E EPI</t>
  </si>
  <si>
    <t>CENTRAL ALARME INCENDIO ENDERECAVEL CIE 1125 INTELBRAS P/12L</t>
  </si>
  <si>
    <t>CONDULETE ALUMINIO ""X"" 1.1/4"" COM TAMPA</t>
  </si>
  <si>
    <t>ELETRODUTO DE FERRO GALVANIZADO,TIPO PESADO,DIAMETRO DE 3/4" ,INCLUSIVE CONEXOES E EMENDAS,EXCLUSIVE ABERTURA E FECHAMENT O DE RASGO.FORNECIMENTO E ASSENTAMENTO 3%-DESGASTE DE FERRAMENTAS E EPI 10%-CONEXOES E EMENDAS</t>
  </si>
  <si>
    <t>CABO DE COBRE BLINDADO C/FITA POLIESTER P/ ALARME INC.3X1,50</t>
  </si>
  <si>
    <t>PAISAGISMO</t>
  </si>
  <si>
    <t>13.1</t>
  </si>
  <si>
    <t>IMPERMEABILIZAÇÃO, DRENAGEM E ENCHIMENTO JARDINEIRAS</t>
  </si>
  <si>
    <t>IMPERMEABILIZACAO INIBIDORA DO ATAQUE DE RAIZES,COMPOSTA DE ASFALTO MODIFICADO,PLASTIFICANTE,ADITIVOS ESPECIAIS,HERBICID A ATOXICO E SOLVENTES ORGANICOS,APLICADO A FRIO,EM DUAS DEMA OS,CONSUMO DE 0,40L/M2/DEMAO,PARA EVITAR A PENETRACAO INDESE JAVEL DE RAIZES QUE DESAGREGAM A PROTECAO MECANICA SOBRE A I MPERMEABILIZACAO 3%-DESGASTE DE FERRAMENTAS E EPI</t>
  </si>
  <si>
    <t>GEOTÊXTIL NÃO TECIDO 100% POLIÉSTER, RESISTÊNCIA A TRAÇÃO DE  9 KN/M (RT - 9), INSTALADO EM DRENO - FORNECIMENTO E INSTALAÇÃO. AF_07/2021</t>
  </si>
  <si>
    <t>ENCHIMENTO DE BRITA PARA DRENO, LANÇAMENTO MANUAL. AF_07/2021</t>
  </si>
  <si>
    <t>09.006.0030</t>
  </si>
  <si>
    <t>ATERRO COM TERRA PRETA VEGETAL,PARA EXECUCAO DE GRAMADOS VE ENCARGOS SOCIAIS</t>
  </si>
  <si>
    <t>13.2</t>
  </si>
  <si>
    <t>PLANTIO</t>
  </si>
  <si>
    <t>PLANTIO DE FORRAÇÃO. AF_07/2024</t>
  </si>
  <si>
    <t>PLANTIO DE ÁRVORE ORNAMENTAL COM ALTURA DE MUDA MENOR OU IGUAL A 2,00 M . AF_07/2024</t>
  </si>
  <si>
    <t>PLANTIO DE ÁRVORE ORNAMENTAL COM ALTURA DE MUDA MAIOR QUE 2,00 M E MENOR OU IGUAL A 4,00 M . AF_07/2024</t>
  </si>
  <si>
    <t>PLANTIO DE GRAMA EM PAVIMENTO CONCREGRAMA. AF_07/2024</t>
  </si>
  <si>
    <t>Tipo de Licitação</t>
  </si>
  <si>
    <t>CONCORRÊNCIA - SEMI-INTEGRADA</t>
  </si>
  <si>
    <t>Total sem BDI</t>
  </si>
  <si>
    <t>Abertura da Licitação</t>
  </si>
  <si>
    <t>Total do BDI</t>
  </si>
  <si>
    <t>Número do Processo Licitatório</t>
  </si>
  <si>
    <t>Total Geral</t>
  </si>
  <si>
    <r>
      <rPr>
        <b/>
        <sz val="12"/>
        <rFont val="Arial"/>
        <family val="2"/>
      </rPr>
      <t>SINAPI - 12/2025 - Rio de
Janeiro
SBC - 12/2025 - Rio de
Janeiro
ORSE - 12/2025 - Sergipe CPOS/CDHU - 09/2025 -
São Paulo
FDE - 10/2025 - São Paulo EMOP - 12/2025 - Rio de
Janeiro
SCO - 12/2025 - Rio de
Janeiro</t>
    </r>
  </si>
  <si>
    <r>
      <rPr>
        <b/>
        <sz val="12"/>
        <rFont val="Arial"/>
        <family val="2"/>
      </rPr>
      <t>Valor Unit
com BDI</t>
    </r>
  </si>
  <si>
    <r>
      <rPr>
        <sz val="12"/>
        <rFont val="Arial"/>
        <family val="2"/>
      </rPr>
      <t>01.050.0356
0</t>
    </r>
  </si>
  <si>
    <r>
      <rPr>
        <sz val="12"/>
        <rFont val="Arial"/>
        <family val="2"/>
      </rPr>
      <t>01.050.0552
0</t>
    </r>
  </si>
  <si>
    <r>
      <rPr>
        <sz val="12"/>
        <rFont val="Arial"/>
        <family val="2"/>
      </rPr>
      <t>01.050.0478
0</t>
    </r>
  </si>
  <si>
    <r>
      <rPr>
        <sz val="12"/>
        <rFont val="Arial"/>
        <family val="2"/>
      </rPr>
      <t>01.050.0452
0</t>
    </r>
  </si>
  <si>
    <r>
      <rPr>
        <sz val="12"/>
        <rFont val="Arial"/>
        <family val="2"/>
      </rPr>
      <t>01.050.0515
0</t>
    </r>
  </si>
  <si>
    <r>
      <rPr>
        <sz val="12"/>
        <rFont val="Arial"/>
        <family val="2"/>
      </rPr>
      <t>01.050.0376
0</t>
    </r>
  </si>
  <si>
    <r>
      <rPr>
        <sz val="12"/>
        <rFont val="Arial"/>
        <family val="2"/>
      </rPr>
      <t>01.050.0530
0</t>
    </r>
  </si>
  <si>
    <r>
      <rPr>
        <sz val="12"/>
        <rFont val="Arial"/>
        <family val="2"/>
      </rPr>
      <t>01.050.0433
0</t>
    </r>
  </si>
  <si>
    <r>
      <rPr>
        <sz val="12"/>
        <rFont val="Arial"/>
        <family val="2"/>
      </rPr>
      <t>05.105.0204
0</t>
    </r>
  </si>
  <si>
    <r>
      <rPr>
        <sz val="12"/>
        <rFont val="Arial"/>
        <family val="2"/>
      </rPr>
      <t>05.100.0900
0</t>
    </r>
  </si>
  <si>
    <r>
      <rPr>
        <sz val="12"/>
        <rFont val="Arial"/>
        <family val="2"/>
      </rPr>
      <t>02.002.0012
0</t>
    </r>
  </si>
  <si>
    <r>
      <rPr>
        <sz val="12"/>
        <rFont val="Arial"/>
        <family val="2"/>
      </rPr>
      <t>02.004.0005
0</t>
    </r>
  </si>
  <si>
    <r>
      <rPr>
        <sz val="12"/>
        <rFont val="Arial"/>
        <family val="2"/>
      </rPr>
      <t>02.004.0013
0</t>
    </r>
  </si>
  <si>
    <r>
      <rPr>
        <sz val="12"/>
        <rFont val="Arial"/>
        <family val="2"/>
      </rPr>
      <t>02.015.0001
0</t>
    </r>
  </si>
  <si>
    <r>
      <rPr>
        <sz val="12"/>
        <rFont val="Arial"/>
        <family val="2"/>
      </rPr>
      <t>02.016.0001
0</t>
    </r>
  </si>
  <si>
    <r>
      <rPr>
        <sz val="12"/>
        <rFont val="Arial"/>
        <family val="2"/>
      </rPr>
      <t>01.003.0001
0</t>
    </r>
  </si>
  <si>
    <r>
      <rPr>
        <sz val="12"/>
        <rFont val="Arial"/>
        <family val="2"/>
      </rPr>
      <t>01.016.0210
0</t>
    </r>
  </si>
  <si>
    <r>
      <rPr>
        <sz val="12"/>
        <rFont val="Arial"/>
        <family val="2"/>
      </rPr>
      <t>01.001.0151
0</t>
    </r>
  </si>
  <si>
    <r>
      <rPr>
        <sz val="12"/>
        <rFont val="Arial"/>
        <family val="2"/>
      </rPr>
      <t>01.006.0004
0</t>
    </r>
  </si>
  <si>
    <r>
      <rPr>
        <sz val="12"/>
        <rFont val="Arial"/>
        <family val="2"/>
      </rPr>
      <t>01.006.0010
0</t>
    </r>
  </si>
  <si>
    <r>
      <rPr>
        <sz val="12"/>
        <rFont val="Arial"/>
        <family val="2"/>
      </rPr>
      <t>01.018.0002
0</t>
    </r>
  </si>
  <si>
    <r>
      <rPr>
        <sz val="12"/>
        <rFont val="Arial"/>
        <family val="2"/>
      </rPr>
      <t>22.030.0065
0</t>
    </r>
  </si>
  <si>
    <r>
      <rPr>
        <sz val="12"/>
        <rFont val="Arial"/>
        <family val="2"/>
      </rPr>
      <t>22.030.0050
0</t>
    </r>
  </si>
  <si>
    <r>
      <rPr>
        <sz val="12"/>
        <rFont val="Arial"/>
        <family val="2"/>
      </rPr>
      <t>01.009.0050
0</t>
    </r>
  </si>
  <si>
    <r>
      <rPr>
        <sz val="12"/>
        <rFont val="Arial"/>
        <family val="2"/>
      </rPr>
      <t>11.015.0010
0</t>
    </r>
  </si>
  <si>
    <r>
      <rPr>
        <sz val="12"/>
        <rFont val="Arial"/>
        <family val="2"/>
      </rPr>
      <t>11.004.0020
1</t>
    </r>
  </si>
  <si>
    <r>
      <rPr>
        <sz val="12"/>
        <rFont val="Arial"/>
        <family val="2"/>
      </rPr>
      <t>13.157.0010
0</t>
    </r>
  </si>
  <si>
    <r>
      <rPr>
        <sz val="12"/>
        <rFont val="Arial"/>
        <family val="2"/>
      </rPr>
      <t>COMP.
MACAÉ 29</t>
    </r>
  </si>
  <si>
    <r>
      <rPr>
        <sz val="12"/>
        <rFont val="Arial"/>
        <family val="2"/>
      </rPr>
      <t>13.331.0020
0</t>
    </r>
  </si>
  <si>
    <r>
      <rPr>
        <sz val="12"/>
        <rFont val="Arial"/>
        <family val="2"/>
      </rPr>
      <t>11.013.0006
0</t>
    </r>
  </si>
  <si>
    <r>
      <rPr>
        <sz val="12"/>
        <rFont val="Arial"/>
        <family val="2"/>
      </rPr>
      <t>14.002.0240
0</t>
    </r>
  </si>
  <si>
    <r>
      <rPr>
        <sz val="12"/>
        <rFont val="Arial"/>
        <family val="2"/>
      </rPr>
      <t>14.003.0149
0</t>
    </r>
  </si>
  <si>
    <r>
      <rPr>
        <sz val="12"/>
        <rFont val="Arial"/>
        <family val="2"/>
      </rPr>
      <t>14.004.0120
0</t>
    </r>
  </si>
  <si>
    <r>
      <rPr>
        <sz val="12"/>
        <rFont val="Arial"/>
        <family val="2"/>
      </rPr>
      <t>14.007.0195
0</t>
    </r>
  </si>
  <si>
    <r>
      <rPr>
        <sz val="12"/>
        <rFont val="Arial"/>
        <family val="2"/>
      </rPr>
      <t>14.004.0073
0</t>
    </r>
  </si>
  <si>
    <r>
      <rPr>
        <sz val="12"/>
        <rFont val="Arial"/>
        <family val="2"/>
      </rPr>
      <t>14.003.0163
0</t>
    </r>
  </si>
  <si>
    <r>
      <rPr>
        <sz val="12"/>
        <rFont val="Arial"/>
        <family val="2"/>
      </rPr>
      <t>14.003.0211
0</t>
    </r>
  </si>
  <si>
    <r>
      <rPr>
        <sz val="12"/>
        <rFont val="Arial"/>
        <family val="2"/>
      </rPr>
      <t>14.003.0201
0</t>
    </r>
  </si>
  <si>
    <r>
      <rPr>
        <sz val="12"/>
        <rFont val="Arial"/>
        <family val="2"/>
      </rPr>
      <t>COMP.
MACAÉ 32</t>
    </r>
  </si>
  <si>
    <r>
      <rPr>
        <sz val="12"/>
        <rFont val="Arial"/>
        <family val="2"/>
      </rPr>
      <t>18.016.0205
0</t>
    </r>
  </si>
  <si>
    <r>
      <rPr>
        <sz val="12"/>
        <rFont val="Arial"/>
        <family val="2"/>
      </rPr>
      <t>13.168.0010
0</t>
    </r>
  </si>
  <si>
    <r>
      <rPr>
        <sz val="12"/>
        <rFont val="Arial"/>
        <family val="2"/>
      </rPr>
      <t>14.002.0207
1</t>
    </r>
  </si>
  <si>
    <r>
      <rPr>
        <sz val="12"/>
        <rFont val="Arial"/>
        <family val="2"/>
      </rPr>
      <t>05.055.0010
0</t>
    </r>
  </si>
  <si>
    <r>
      <rPr>
        <sz val="12"/>
        <rFont val="Arial"/>
        <family val="2"/>
      </rPr>
      <t>14.002.0132
0</t>
    </r>
  </si>
  <si>
    <r>
      <rPr>
        <sz val="12"/>
        <rFont val="Arial"/>
        <family val="2"/>
      </rPr>
      <t>15.001.0069
0</t>
    </r>
  </si>
  <si>
    <r>
      <rPr>
        <sz val="12"/>
        <rFont val="Arial"/>
        <family val="2"/>
      </rPr>
      <t>15.003.0178
0</t>
    </r>
  </si>
  <si>
    <r>
      <rPr>
        <sz val="12"/>
        <rFont val="Arial"/>
        <family val="2"/>
      </rPr>
      <t>15.002.0683
0</t>
    </r>
  </si>
  <si>
    <r>
      <rPr>
        <sz val="12"/>
        <rFont val="Arial"/>
        <family val="2"/>
      </rPr>
      <t>18.025.0001
0</t>
    </r>
  </si>
  <si>
    <r>
      <rPr>
        <sz val="12"/>
        <rFont val="Arial"/>
        <family val="2"/>
      </rPr>
      <t>15.005.0250
0</t>
    </r>
  </si>
  <si>
    <r>
      <rPr>
        <sz val="12"/>
        <rFont val="Arial"/>
        <family val="2"/>
      </rPr>
      <t>15.005.0249
0</t>
    </r>
  </si>
  <si>
    <r>
      <rPr>
        <sz val="12"/>
        <rFont val="Arial"/>
        <family val="2"/>
      </rPr>
      <t>15.005.0246
0</t>
    </r>
  </si>
  <si>
    <r>
      <rPr>
        <sz val="12"/>
        <rFont val="Arial"/>
        <family val="2"/>
      </rPr>
      <t>15.005.0248
0</t>
    </r>
  </si>
  <si>
    <r>
      <rPr>
        <sz val="12"/>
        <rFont val="Arial"/>
        <family val="2"/>
      </rPr>
      <t>COMP.
MACAÉ 57</t>
    </r>
  </si>
  <si>
    <r>
      <rPr>
        <sz val="12"/>
        <rFont val="Arial"/>
        <family val="2"/>
      </rPr>
      <t>COMP.
MACAÉ 58</t>
    </r>
  </si>
  <si>
    <r>
      <rPr>
        <sz val="12"/>
        <rFont val="Arial"/>
        <family val="2"/>
      </rPr>
      <t>18.030.0027
0</t>
    </r>
  </si>
  <si>
    <r>
      <rPr>
        <sz val="12"/>
        <rFont val="Arial"/>
        <family val="2"/>
      </rPr>
      <t>18.030.0030
0</t>
    </r>
  </si>
  <si>
    <r>
      <rPr>
        <sz val="12"/>
        <rFont val="Arial"/>
        <family val="2"/>
      </rPr>
      <t>15.005.0182
0</t>
    </r>
  </si>
  <si>
    <r>
      <rPr>
        <sz val="12"/>
        <rFont val="Arial"/>
        <family val="2"/>
      </rPr>
      <t>15.005.0184
0</t>
    </r>
  </si>
  <si>
    <r>
      <rPr>
        <sz val="12"/>
        <rFont val="Arial"/>
        <family val="2"/>
      </rPr>
      <t>COMP.
MACAÉ 52</t>
    </r>
  </si>
  <si>
    <r>
      <rPr>
        <sz val="12"/>
        <rFont val="Arial"/>
        <family val="2"/>
      </rPr>
      <t>15.011.0079
0</t>
    </r>
  </si>
  <si>
    <r>
      <rPr>
        <sz val="12"/>
        <rFont val="Arial"/>
        <family val="2"/>
      </rPr>
      <t>15.018.0305
0</t>
    </r>
  </si>
  <si>
    <r>
      <rPr>
        <sz val="12"/>
        <rFont val="Arial"/>
        <family val="2"/>
      </rPr>
      <t>15.018.0310
0</t>
    </r>
  </si>
  <si>
    <r>
      <rPr>
        <sz val="12"/>
        <rFont val="Arial"/>
        <family val="2"/>
      </rPr>
      <t>15.018.0320
0</t>
    </r>
  </si>
  <si>
    <r>
      <rPr>
        <sz val="12"/>
        <rFont val="Arial"/>
        <family val="2"/>
      </rPr>
      <t>15.018.0260
0</t>
    </r>
  </si>
  <si>
    <r>
      <rPr>
        <sz val="12"/>
        <rFont val="Arial"/>
        <family val="2"/>
      </rPr>
      <t>15.018.0275
0</t>
    </r>
  </si>
  <si>
    <r>
      <rPr>
        <sz val="12"/>
        <rFont val="Arial"/>
        <family val="2"/>
      </rPr>
      <t>15.018.0552
0</t>
    </r>
  </si>
  <si>
    <r>
      <rPr>
        <sz val="12"/>
        <rFont val="Arial"/>
        <family val="2"/>
      </rPr>
      <t>15.018.0555
0</t>
    </r>
  </si>
  <si>
    <r>
      <rPr>
        <sz val="12"/>
        <rFont val="Arial"/>
        <family val="2"/>
      </rPr>
      <t>15.007.0600
0</t>
    </r>
  </si>
  <si>
    <r>
      <rPr>
        <sz val="12"/>
        <rFont val="Arial"/>
        <family val="2"/>
      </rPr>
      <t>15.007.0608
0</t>
    </r>
  </si>
  <si>
    <r>
      <rPr>
        <sz val="12"/>
        <rFont val="Arial"/>
        <family val="2"/>
      </rPr>
      <t>18.027.0518
0</t>
    </r>
  </si>
  <si>
    <r>
      <rPr>
        <sz val="12"/>
        <rFont val="Arial"/>
        <family val="2"/>
      </rPr>
      <t>15.018.0467
0</t>
    </r>
  </si>
  <si>
    <r>
      <rPr>
        <sz val="12"/>
        <rFont val="Arial"/>
        <family val="2"/>
      </rPr>
      <t>15.018.0479
0</t>
    </r>
  </si>
  <si>
    <r>
      <rPr>
        <sz val="12"/>
        <rFont val="Arial"/>
        <family val="2"/>
      </rPr>
      <t>15.018.0469
0</t>
    </r>
  </si>
  <si>
    <r>
      <rPr>
        <sz val="12"/>
        <rFont val="Arial"/>
        <family val="2"/>
      </rPr>
      <t>15.003.0204
0</t>
    </r>
  </si>
  <si>
    <r>
      <rPr>
        <sz val="12"/>
        <rFont val="Arial"/>
        <family val="2"/>
      </rPr>
      <t>15.003.0206
0</t>
    </r>
  </si>
  <si>
    <r>
      <rPr>
        <sz val="12"/>
        <rFont val="Arial"/>
        <family val="2"/>
      </rPr>
      <t>15.007.0206
0</t>
    </r>
  </si>
  <si>
    <r>
      <rPr>
        <sz val="12"/>
        <rFont val="Arial"/>
        <family val="2"/>
      </rPr>
      <t>15.007.0216
0</t>
    </r>
  </si>
  <si>
    <r>
      <rPr>
        <sz val="12"/>
        <rFont val="Arial"/>
        <family val="2"/>
      </rPr>
      <t>COMP.
MACAÉ 36</t>
    </r>
  </si>
  <si>
    <r>
      <rPr>
        <sz val="12"/>
        <rFont val="Arial"/>
        <family val="2"/>
      </rPr>
      <t>16.005.0054
0</t>
    </r>
  </si>
  <si>
    <r>
      <rPr>
        <sz val="12"/>
        <rFont val="Arial"/>
        <family val="2"/>
      </rPr>
      <t>16.026.0002
0</t>
    </r>
  </si>
  <si>
    <r>
      <rPr>
        <sz val="12"/>
        <rFont val="Arial"/>
        <family val="2"/>
      </rPr>
      <t>18.029.0025
0</t>
    </r>
  </si>
  <si>
    <r>
      <rPr>
        <sz val="12"/>
        <rFont val="Arial"/>
        <family val="2"/>
      </rPr>
      <t>17.040.0050
0</t>
    </r>
  </si>
  <si>
    <r>
      <rPr>
        <sz val="12"/>
        <rFont val="Arial"/>
        <family val="2"/>
      </rPr>
      <t>18.032.0045
0</t>
    </r>
  </si>
  <si>
    <r>
      <rPr>
        <sz val="12"/>
        <rFont val="Arial"/>
        <family val="2"/>
      </rPr>
      <t>05.054.0102
0</t>
    </r>
  </si>
  <si>
    <r>
      <rPr>
        <sz val="12"/>
        <rFont val="Arial"/>
        <family val="2"/>
      </rPr>
      <t>05.054.0105
0</t>
    </r>
  </si>
  <si>
    <r>
      <rPr>
        <sz val="12"/>
        <rFont val="Arial"/>
        <family val="2"/>
      </rPr>
      <t>05.054.0115
0</t>
    </r>
  </si>
  <si>
    <r>
      <rPr>
        <sz val="12"/>
        <rFont val="Arial"/>
        <family val="2"/>
      </rPr>
      <t>18.038.0030
0</t>
    </r>
  </si>
  <si>
    <r>
      <rPr>
        <sz val="12"/>
        <rFont val="Arial"/>
        <family val="2"/>
      </rPr>
      <t>18.038.0045
0</t>
    </r>
  </si>
  <si>
    <r>
      <rPr>
        <sz val="12"/>
        <rFont val="Arial"/>
        <family val="2"/>
      </rPr>
      <t>15.035.0021
0</t>
    </r>
  </si>
  <si>
    <r>
      <rPr>
        <sz val="12"/>
        <rFont val="Arial"/>
        <family val="2"/>
      </rPr>
      <t>16.020.0012
0</t>
    </r>
  </si>
  <si>
    <r>
      <rPr>
        <sz val="8"/>
        <rFont val="Arial"/>
        <family val="2"/>
      </rPr>
      <t>PROJETO EXECUTIVO DE ARQUITETURA,CONSIDERANDO O PROJETO BASI CO EXISTENTE,PARA PREDIOS ESCOLARES E/OU ADMINISTRATIVOS ATE 500M2,APRESENTADO NOS PADROES DA CONTRATANTE,INCLUSIVE AS L EGALIZACOES PERTINENTES,COORDENACAO E COMPATIBILIZACAO COM O S PROJETOS COMPLEMENTARES 9% - DESPESAS ADMINISTRATIVAS E DE
MATERIAIS</t>
    </r>
  </si>
  <si>
    <r>
      <rPr>
        <sz val="8"/>
        <rFont val="Arial"/>
        <family val="2"/>
      </rPr>
      <t>PROJETO EXECUTIVO DE INSTALACAO DE ESGOTO SANITARIO E AGUAS PLUVIAIS,CONSIDERANDO O PROJETO BASICO EXISTENTE,PARA PREDIO S ESCOLARES E/OU ADMINISTRATIVOS ATE 500M2,APRESENTADO NOS P ADROES DA CONTRATANTE,INCLUSIVE AS LEGALIZACOES PERTINENTES 9% - DESPESAS ADMINISTRATIVAS E DE
MATERIAIS</t>
    </r>
  </si>
  <si>
    <r>
      <rPr>
        <sz val="8"/>
        <rFont val="Arial"/>
        <family val="2"/>
      </rPr>
      <t>PROJETO EXECUTIVO DE SISTEMA DE AR CONDICIONADO,CONSIDERANDO O PROJETO BASICO EXISTENTE,APRESENTADO NOS PADROES DA CONTRA TANTE,PARA PREDIOS COM AREA ATE 500M2 9% - DESPESAS ADMINISTRATIVAS E DE
MATERIAIS</t>
    </r>
  </si>
  <si>
    <r>
      <rPr>
        <sz val="8"/>
        <rFont val="Arial"/>
        <family val="2"/>
      </rPr>
      <t>AUXILIAR TÉCNICO / ASSISTENTE DE ENGENHARIA COM ENCARGOS
COMPLEMENTARES</t>
    </r>
  </si>
  <si>
    <r>
      <rPr>
        <sz val="8"/>
        <rFont val="Arial"/>
        <family val="2"/>
      </rPr>
      <t>TÉCNICO EM SEGURANÇA DO TRABALHO COM ENCARGOS
COMPLEMENTARES</t>
    </r>
  </si>
  <si>
    <r>
      <rPr>
        <sz val="8"/>
        <rFont val="Arial"/>
        <family val="2"/>
      </rPr>
      <t>UNIDADE REF.P/COMPL.ADM LOCAL,CONSID:CONSUMO AGUA,TEL.ENERGI A ELETR.MAT.LIMPEZA ESCRITORIO,COMPUTADORES LICENCA OBRA,MOV EIS UTENSILIOS,AR COND.BEBEDOURO,ART,RRT,FOTOGRAFIAS,UNIFORM ES,DARIAS,EXAMES ADMISSIONAIS,PERIODICOS E DEMISSIONAIS,CURS OS CAPACITACAO/TREINAMENTO ITENS COMPLEMENTEM DESP.NECESS.EX CL.DESP.C/CAFE MANHA,REFEICAO,CESTA BASICA E
VALE TRANSPORTE</t>
    </r>
  </si>
  <si>
    <r>
      <rPr>
        <sz val="8"/>
        <rFont val="Arial"/>
        <family val="2"/>
      </rPr>
      <t>SANITARIO COM VASO E CHUVEIRO PARA PESSOAL DE OBRA,COLETIVO DE 2 UNIDADES E 4,00M2 EXECUTADO COM TABUAS DE MADEIRA DE 3ª
,E TELHAS ONDULADAS DE 6MM DE FIBROCIMENTO,INCLUSIVE INSTALA COES,APARELHOS,ESQUADRIAS E FERRAGENS CONSIDERANDO REAPROVEI TAMENTO DAS INSTALACOES E APARELHOS 2 VEZES 3% - DESGASTE DE FERRAMENTAS E EPI 10% - GRAMPO E ROSETA DE MADEIRA</t>
    </r>
  </si>
  <si>
    <r>
      <rPr>
        <sz val="8"/>
        <rFont val="Arial"/>
        <family val="2"/>
      </rPr>
      <t>LOCACAO DE ANDAIME METALICO TUBULAR DE ENCAIXE, TIPO DE TORRE, CADA PAINEL COM LARGURA DE 1 ATE 1,5 M E ALTURA DE *1,00* M, INCLUINDO DIAGONAL, BARRAS DE LIGACAO, SAPATAS OU RODIZIOS E DEMAIS ITENS NECESSARIOS A MONTAGEM (NAO INCLUI
INSTALACAO)</t>
    </r>
  </si>
  <si>
    <r>
      <rPr>
        <sz val="8"/>
        <rFont val="Arial"/>
        <family val="2"/>
      </rPr>
      <t>DESMATAMENTO E LIMPEZA DE TERRENOS COM TRATOR DE ESTEIRAS
CO M POTENCIA EM TORNO DE 200CV 3% - DESGASTE DE FERRAMENTAS E EPI</t>
    </r>
  </si>
  <si>
    <r>
      <rPr>
        <sz val="8"/>
        <rFont val="Arial"/>
        <family val="2"/>
      </rPr>
      <t>REGULARIZACAO DE TERRENO COM TRATOR EM TORNO DE 80CV,COMPREE NDENDO ACERTO,RASPAGEM EVENTUALMENTE ATE
0,30M DE PROFUNDIDA DE E AFASTAMENTO LATERAL DO MATERIAL EXCEDENTE 3% - DESGASTE DE FERRAMENTAS E EPI</t>
    </r>
  </si>
  <si>
    <r>
      <rPr>
        <sz val="8"/>
        <rFont val="Arial"/>
        <family val="2"/>
      </rPr>
      <t>REATERRO MANUAL DE VALAS, COM COMPACTADOR DE SOLOS DE
PERCUSSÃO. AF_08/2023</t>
    </r>
  </si>
  <si>
    <r>
      <rPr>
        <sz val="8"/>
        <rFont val="Arial"/>
        <family val="2"/>
      </rPr>
      <t>ESCORAMENTO DE VALA, TIPO CONTÍNUO, COM PROFUNDIDADE DE 1,5 A 3,0 M, LARGURA MAIOR OU IGUAL A 1,5 M E MENOR QUE 2,5 M.
AF_08/2020</t>
    </r>
  </si>
  <si>
    <r>
      <rPr>
        <sz val="8"/>
        <rFont val="Arial"/>
        <family val="2"/>
      </rPr>
      <t>ARRASAMENTO MECANICO DE ESTACA DE CONCRETO ARMADO,
DIAMETROS DE 41 CM A 60 CM. AF_05/2021</t>
    </r>
  </si>
  <si>
    <r>
      <rPr>
        <sz val="8"/>
        <rFont val="Arial"/>
        <family val="2"/>
      </rPr>
      <t>CONCRETO MAGRO PARA LASTRO, TRAÇO 1:4,5:4,5 (EM MASSA SECA DE CIMENTO/ AREIA MÉDIA/ SEIXO ROLADO) - PREPARO MECÂNICO COM
BETONEIRA 400 L. AF_05/2021</t>
    </r>
  </si>
  <si>
    <r>
      <rPr>
        <sz val="8"/>
        <rFont val="Arial"/>
        <family val="2"/>
      </rPr>
      <t>ARMAÇÃO DE BLOCO UTILIZANDO AÇO CA-50 DE 10 MM - MONTAGEM.
AF_01/2024</t>
    </r>
  </si>
  <si>
    <r>
      <rPr>
        <sz val="8"/>
        <rFont val="Arial"/>
        <family val="2"/>
      </rPr>
      <t>ARMAÇÃO DE PILAR OU VIGA DE ESTRUTURA CONVENCIONAL DE CONCRETO ARMADO UTILIZANDO AÇO CA-60 DE 5,0 MM - MONTAGEM.
AF_06/2022</t>
    </r>
  </si>
  <si>
    <r>
      <rPr>
        <sz val="8"/>
        <rFont val="Arial"/>
        <family val="2"/>
      </rPr>
      <t>ARMAÇÃO DE PILAR OU VIGA DE ESTRUTURA CONVENCIONAL DE CONCRETO ARMADO UTILIZANDO AÇO CA-50 DE 6,3 MM - MONTAGEM.
AF_06/2022</t>
    </r>
  </si>
  <si>
    <r>
      <rPr>
        <sz val="8"/>
        <rFont val="Arial"/>
        <family val="2"/>
      </rPr>
      <t>ARMAÇÃO DE PILAR OU VIGA DE ESTRUTURA CONVENCIONAL DE
CONCRETO ARMADO UTILIZANDO AÇO CA-50 DE 8,0 MM - MONTAGEM. AF_06/2022</t>
    </r>
  </si>
  <si>
    <r>
      <rPr>
        <sz val="8"/>
        <rFont val="Arial"/>
        <family val="2"/>
      </rPr>
      <t>ARMAÇÃO DE PILAR OU VIGA DE ESTRUTURA CONVENCIONAL DE CONCRETO ARMADO UTILIZANDO AÇO CA-50 DE 10,0 MM - MONTAGEM.
AF_06/2022</t>
    </r>
  </si>
  <si>
    <r>
      <rPr>
        <sz val="8"/>
        <rFont val="Arial"/>
        <family val="2"/>
      </rPr>
      <t>ARMAÇÃO DE PILAR OU VIGA DE ESTRUTURA CONVENCIONAL DE
CONCRETO ARMADO UTILIZANDO AÇO CA-50 DE 12,5 MM - MONTAGEM. AF_06/2022</t>
    </r>
  </si>
  <si>
    <r>
      <rPr>
        <sz val="8"/>
        <rFont val="Arial"/>
        <family val="2"/>
      </rPr>
      <t>ARMAÇÃO DE PILAR OU VIGA DE ESTRUTURA DE CONCRETO ARMADO EMBUTIDA EM ALVENARIA DE VEDAÇÃO UTILIZANDO AÇO CA-50 DE 16,0
MM - MONTAGEM. AF_06/2022</t>
    </r>
  </si>
  <si>
    <r>
      <rPr>
        <sz val="8"/>
        <rFont val="Arial"/>
        <family val="2"/>
      </rPr>
      <t>CONCRETAGEM DE VIGAS E LAJES, FCK=30 MPA, PARA LAJES MACIÇAS
OU NERVURADAS COM USO DE BOMBA - LANÇAMENTO, ADENSAMENTO E ACABAMENTO</t>
    </r>
  </si>
  <si>
    <r>
      <rPr>
        <sz val="8"/>
        <rFont val="Arial"/>
        <family val="2"/>
      </rPr>
      <t>ARMAÇÃO DE ESCADA, DE UMA ESTRUTURA CONVENCIONAL DE
CONCRETO ARMADO UTILIZANDO AÇO CA-60 DE 5,0 MM - MONTAGEM. AF_11/2020</t>
    </r>
  </si>
  <si>
    <r>
      <rPr>
        <sz val="8"/>
        <rFont val="Arial"/>
        <family val="2"/>
      </rPr>
      <t>ARMAÇÃO DE ESCADA, DE UMA ESTRUTURA CONVENCIONAL DE CONCRETO ARMADO UTILIZANDO AÇO CA-50 DE 6,3 MM - MONTAGEM.
AF_11/2020</t>
    </r>
  </si>
  <si>
    <r>
      <rPr>
        <sz val="8"/>
        <rFont val="Arial"/>
        <family val="2"/>
      </rPr>
      <t>ARMAÇÃO DE ESCADA, DE UMA ESTRUTURA CONVENCIONAL DE
CONCRETO ARMADO UTILIZANDO AÇO CA-50 DE 8,0 MM - MONTAGEM. AF_11/2020</t>
    </r>
  </si>
  <si>
    <r>
      <rPr>
        <sz val="8"/>
        <rFont val="Arial"/>
        <family val="2"/>
      </rPr>
      <t>MONTAGEM E DESMONTAGEM DE FÔRMA DE LAJE MACIÇA, PÉ-DIREITO
SIMPLES, EM CHAPA DE MADEIRA COMPENSADA RESINADA, 2 UTILIZAÇÕES. AF_09/2020</t>
    </r>
  </si>
  <si>
    <r>
      <rPr>
        <sz val="8"/>
        <rFont val="Arial"/>
        <family val="2"/>
      </rPr>
      <t>FORMAS DE MADEIRA DE 3ª PARA MOLDAGEM DE PECAS DE CONCRETO A RMADO COM PARAMENTOS PLANOS,EM LAJES,VIGAS,PAREDES,ETC,SERVI NDO A MADEIRA 3 VEZES,INCLUSIVE DESMOLDAGEM,EXCLUSIVE ESCORA MENTO. 3%-DESGASTE DE
FERRAMENTAS E EPI</t>
    </r>
  </si>
  <si>
    <r>
      <rPr>
        <sz val="8"/>
        <rFont val="Arial"/>
        <family val="2"/>
      </rPr>
      <t>ESCORAMENTO DE FÔRMAS DE LAJE EM MADEIRA NÃO APARELHADA, PÉ-DIREITO SIMPLES, INCLUSO TRAVAMENTO, 4 UTILIZAÇÕES.
AF_09/2020</t>
    </r>
  </si>
  <si>
    <r>
      <rPr>
        <sz val="8"/>
        <rFont val="Arial"/>
        <family val="2"/>
      </rPr>
      <t>ARMAÇÃO DE PILAR OU VIGA DE ESTRUTURA CONVENCIONAL DE
CONCRETO ARMADO UTILIZANDO AÇO CA-60 DE 5,0 MM - MONTAGEM. AF_06/2022</t>
    </r>
  </si>
  <si>
    <r>
      <rPr>
        <sz val="8"/>
        <rFont val="Arial"/>
        <family val="2"/>
      </rPr>
      <t>FIXAÇÃO (ENCUNHAMENTO) DE ALVENARIA DE VEDAÇÃO COM ESPUMA
DE POLIURETANO EXPANSIVA. AF_03/2024</t>
    </r>
  </si>
  <si>
    <r>
      <rPr>
        <sz val="8"/>
        <rFont val="Arial"/>
        <family val="2"/>
      </rPr>
      <t>CONTRAVERGA MOLDADA IN LOCO EM CONCRETO, ESPESSURA DE *20*
CM. AF_03/2024</t>
    </r>
  </si>
  <si>
    <r>
      <rPr>
        <sz val="8"/>
        <rFont val="Arial"/>
        <family val="2"/>
      </rPr>
      <t>TRATAMENTO DE JUNTA DE DILATAÇÃO, COM TARUGO DE POLIETILENO
E SELANTE PU, INCLUSO PREENCHIMENTO COM ESPUMA EXPANSIVA PU. AF_09/2023</t>
    </r>
  </si>
  <si>
    <r>
      <rPr>
        <sz val="8"/>
        <rFont val="Arial"/>
        <family val="2"/>
      </rPr>
      <t>CHAPISCO APLICADO EM ALVENARIA (COM PRESENÇA DE VÃOS) E ESTRUTURAS DE CONCRETO DE FACHADA, COM COLHER DE PEDREIRO. ARGAMASSA TRAÇO 1:3 COM PREPARO EM BETONEIRA
400L. AF_10/2022</t>
    </r>
  </si>
  <si>
    <r>
      <rPr>
        <sz val="8"/>
        <rFont val="Arial"/>
        <family val="2"/>
      </rPr>
      <t>PERFIL DE ACABAMENTO COM BORRACHA TERMOPLÁSTICA
VULCANIZADA CONTÍNUA FLEXÍVEL, PARA JUNTA DE DILATAÇÃO DE EMBUTIR - PAREDE-PAREDE OU FORRO-FORRO</t>
    </r>
  </si>
  <si>
    <r>
      <rPr>
        <sz val="8"/>
        <rFont val="Arial"/>
        <family val="2"/>
      </rPr>
      <t>REVESTIMENTO DE FACHADA EXTERNA, COM PEDRA DO PEDRA
GRANITO BRANCO SIENA, ACABAMENTO LEVIGADO, FIXADO COM ARGAMASSA</t>
    </r>
  </si>
  <si>
    <r>
      <rPr>
        <sz val="8"/>
        <rFont val="Arial"/>
        <family val="2"/>
      </rPr>
      <t>REVESTIMENTO EXTERNO, COM PEDRA DO PEDRA GRANITO,
ACABAMENTO LEVIGADO, FIXADO COM ARGAMASSA</t>
    </r>
  </si>
  <si>
    <r>
      <rPr>
        <sz val="8"/>
        <rFont val="Arial"/>
        <family val="2"/>
      </rPr>
      <t>ACABAMENTOS PARA FORRO (SANCA DE GESSO, MONTADA NA OBRA).
AF_08/2023_PS</t>
    </r>
  </si>
  <si>
    <r>
      <rPr>
        <sz val="8"/>
        <rFont val="Arial"/>
        <family val="2"/>
      </rPr>
      <t>CONTRAPISO EM ARGAMASSA TRAÇO 1:4 (CIMENTO E AREIA), PREPARO MECÂNICO COM BETONEIRA 400 L, APLICADO EM ÁREAS MOLHADAS SOBRE LAJE, ADERIDO, ACABAMENTO NÃO REFORÇADO, ESPESSURA
3CM. AF_07/2021</t>
    </r>
  </si>
  <si>
    <r>
      <rPr>
        <sz val="8"/>
        <rFont val="Arial"/>
        <family val="2"/>
      </rPr>
      <t>PISO VINÍLICO SEMI-FLEXÍVEL EM PLACAS, PADRÃO LISO, ESPESSURA
3,2 MM, FIXADO COM COLA. AF_09/2020</t>
    </r>
  </si>
  <si>
    <r>
      <rPr>
        <sz val="8"/>
        <rFont val="Arial"/>
        <family val="2"/>
      </rPr>
      <t>PISO EM GRANITO APLICADO EM CALÇADAS OU PISOS EXTERNOS.
AF_05/2020</t>
    </r>
  </si>
  <si>
    <r>
      <rPr>
        <sz val="8"/>
        <rFont val="Arial"/>
        <family val="2"/>
      </rPr>
      <t>PERFIL DE ACABAMENTO COM BORRACHA TERMOPLÁSTICA
VULCANIZADA CONTÍNUA FLEXÍVEL, PARA JUNTA DE DILATAÇÃO DE EMBUTIR - PISO-PISO</t>
    </r>
  </si>
  <si>
    <r>
      <rPr>
        <sz val="8"/>
        <rFont val="Arial"/>
        <family val="2"/>
      </rPr>
      <t>EXECUÇÃO DE PAVIMENTO EM PISO INTERTRAVADO, COM BLOCO RETANGULAR COR NATURAL DE 20 X 10 CM, ESPESSURA 8 CM.
AF_10/2022</t>
    </r>
  </si>
  <si>
    <r>
      <rPr>
        <sz val="8"/>
        <rFont val="Arial"/>
        <family val="2"/>
      </rPr>
      <t>EXECUÇÃO DE PAVIMENTO DE CONCRETO ARMADO (PCA), FCK = 30
MPA, ESPESSURA DE 15,0 CM. AF_04/2022</t>
    </r>
  </si>
  <si>
    <r>
      <rPr>
        <sz val="8"/>
        <rFont val="Arial"/>
        <family val="2"/>
      </rPr>
      <t>FUNDO SELADOR ACRÍLICO, APLICAÇÃO MANUAL EM PAREDE, UMA
DEMÃO. AF_04/2023</t>
    </r>
  </si>
  <si>
    <r>
      <rPr>
        <sz val="8"/>
        <rFont val="Arial"/>
        <family val="2"/>
      </rPr>
      <t>PINTURA LÁTEX ACRÍLICA PREMIUM, APLICAÇÃO MANUAL EM PAREDES,
DUAS DEMÃOS. AF_04/2023</t>
    </r>
  </si>
  <si>
    <r>
      <rPr>
        <sz val="8"/>
        <rFont val="Arial"/>
        <family val="2"/>
      </rPr>
      <t>FUNDO SELADOR ACRÍLICO, APLICAÇÃO MANUAL EM TETO, UMA
DEMÃO. AF_04/2023</t>
    </r>
  </si>
  <si>
    <r>
      <rPr>
        <sz val="8"/>
        <rFont val="Arial"/>
        <family val="2"/>
      </rPr>
      <t>EMASSAMENTO COM MASSA LÁTEX, APLICAÇÃO EM TETO, DUAS
DEMÃOS, LIXAMENTO MANUAL. AF_04/2023</t>
    </r>
  </si>
  <si>
    <r>
      <rPr>
        <sz val="8"/>
        <rFont val="Arial"/>
        <family val="2"/>
      </rPr>
      <t>PORTA EM ALUMÍNIO DE ABRIR TIPO VENEZIANA COM GUARNIÇÃO, FIXAÇÃO COM PARAFUSOS - FORNECIMENTO E INSTALAÇÃO.
AF_12/2019</t>
    </r>
  </si>
  <si>
    <r>
      <rPr>
        <sz val="8"/>
        <rFont val="Arial"/>
        <family val="2"/>
      </rPr>
      <t>PORTA CORTA-FOGO 90X210X4CM - FORNECIMENTO E INSTALAÇÃO.
AF_10/2025</t>
    </r>
  </si>
  <si>
    <r>
      <rPr>
        <sz val="8"/>
        <rFont val="Arial"/>
        <family val="2"/>
      </rPr>
      <t>FECHADURA DE EMBUTIR COM CILINDRO, EXTERNA, COMPLETA,
ACABAMENTO PADRÃO MÉDIO, INCLUSO EXECUÇÃO DE FURO - FORNECIMENTO E INSTALAÇÃO. AF_12/2019</t>
    </r>
  </si>
  <si>
    <r>
      <rPr>
        <sz val="8"/>
        <rFont val="Arial"/>
        <family val="2"/>
      </rPr>
      <t>FECHADURA DE EMBUTIR PARA PORTA DE BANHEIRO, COMPLETA,
ACABAMENTO PADRÃO MÉDIO, INCLUSO EXECUÇÃO DE FURO - FORNECIMENTO E INSTALAÇÃO. AF_12/2019</t>
    </r>
  </si>
  <si>
    <r>
      <rPr>
        <sz val="8"/>
        <rFont val="Arial"/>
        <family val="2"/>
      </rPr>
      <t>VIDRO TEMPERADO INCOLOR,10MM DE ESPESSURA,PARA PORTAS OU
PAI NEIS FIXOS,EXCLUSIVE FERRAGENS.FORNECIMENTO E COLOCACAO</t>
    </r>
  </si>
  <si>
    <r>
      <rPr>
        <sz val="8"/>
        <rFont val="Arial"/>
        <family val="2"/>
      </rPr>
      <t>FERRAGENS PARA PAINEIS FIXOS DE VIDRO TEMPERADO DE 10MM(CONJ UNTO COMPLETO),CONSTANDO DE FORNECIMENTO SEM COLOCACAO(ESTA INCLUIDA NO FORNECIMENTO E COLOCACAO DO
VIDRO)</t>
    </r>
  </si>
  <si>
    <r>
      <rPr>
        <sz val="8"/>
        <rFont val="Arial"/>
        <family val="2"/>
      </rPr>
      <t>PORTA DE ALUMINIO ANODIZADO EM BRONZE OU PRETO,DE CORRER,COM 2 FOLHAS,TENDO 1 CONTRAPINAZIO DIVIDINDO A ESQUADRIA EM 2 V AZIOS PARA VIDRO,EM PERFIS SERIE 25,EXCLUSIVE FECHADURA.FORN ECIMENTO E COLOCACAO 57,55%-ANODIZACAO(15%),ACESSORIOS(37%) 18,45%-
ANODIZACAO(15%),DESGASTE DE FERRAMENTAS E EPI(3%)</t>
    </r>
  </si>
  <si>
    <r>
      <rPr>
        <sz val="8"/>
        <rFont val="Arial"/>
        <family val="2"/>
      </rPr>
      <t>KIT AUTOMAÇÃO DE PORTA AUTOMÁTICA DE CORRER, ALTO FLUXO,
FORNECIMENTO E INSTALAÇÃO</t>
    </r>
  </si>
  <si>
    <r>
      <rPr>
        <sz val="8"/>
        <rFont val="Arial"/>
        <family val="2"/>
      </rPr>
      <t>GRADE DE FERRO COM MONTANTES DE BARRAS CHATAS DE  2"X3/8" A CADA 2,00M E BARRAS CHATAS DE 1.1/2"X3/8" A CADA 10CM, INTER CALADAS POR PEQUENAS BARRAS CHATAS DE 1.1/2"X3/8" A CADA 5CM
,EXCLUSIVE BALDRAME DE CONCRETO.FORNECIMENTO E COLOCACAO 3%-DESGASTE DE FERRAMENTAS E EPI 20%-PERDAS E DEMAIS MATERIAIS NECESSARIOS</t>
    </r>
  </si>
  <si>
    <r>
      <rPr>
        <sz val="8"/>
        <rFont val="Arial"/>
        <family val="2"/>
      </rPr>
      <t>FECHADURA DE SOBREPOR,COM CILINDRO,EM METAL COM
ACABAMENTO C ROMADO,PARA PORTAO.FORNECIMENTO</t>
    </r>
  </si>
  <si>
    <r>
      <rPr>
        <sz val="8"/>
        <rFont val="Arial"/>
        <family val="2"/>
      </rPr>
      <t>RODAMEIO EM MADEIRA, MDF, COR IMBUIA, ALTURA 20CM, FIXADO COM COLA E PARAFUSOS, INCLUSIVE ACABAMENTOS LATERIAIS E EM
FUROS, EMENDAR 45G</t>
    </r>
  </si>
  <si>
    <r>
      <rPr>
        <sz val="8"/>
        <rFont val="Arial"/>
        <family val="2"/>
      </rPr>
      <t>VÁLVULA DE RETENÇÃO VERTICAL, DE BRONZE, ROSCÁVEL, 1" -
FORNECIMENTO E INSTALAÇÃO. AF_08/2021</t>
    </r>
  </si>
  <si>
    <r>
      <rPr>
        <sz val="8"/>
        <rFont val="Arial"/>
        <family val="2"/>
      </rPr>
      <t>VÁLVULA DE RETENÇÃO VERTICAL, DE BRONZE, ROSCÁVEL, 2" -
FORNECIMENTO E INSTALAÇÃO. AF_08/2021</t>
    </r>
  </si>
  <si>
    <r>
      <rPr>
        <sz val="8"/>
        <rFont val="Arial"/>
        <family val="2"/>
      </rPr>
      <t>REGISTRO DE ESFERA, PVC, ROSCÁVEL, COM BORBOLETA, 3/4" -
FORNECIMENTO E INSTALAÇÃO. AF_08/2021</t>
    </r>
  </si>
  <si>
    <r>
      <rPr>
        <sz val="8"/>
        <rFont val="Arial"/>
        <family val="2"/>
      </rPr>
      <t>REGISTRO DE ESFERA, PVC, SOLDÁVEL, COM VOLANTE, DN 50 MM -
FORNECIMENTO E INSTALAÇÃO. AF_08/2021</t>
    </r>
  </si>
  <si>
    <r>
      <rPr>
        <sz val="8"/>
        <rFont val="Arial"/>
        <family val="2"/>
      </rPr>
      <t>BUCHA DE REDUÇÃO, CURTA, PVC, SOLDÁVEL, DN 50 X 40 MM, INSTALADO EM RAMAL DE DISTRIBUIÇÃO DE ÁGUA - FORNECIMENTO E
INSTALAÇÃO. AF_06/2022</t>
    </r>
  </si>
  <si>
    <r>
      <rPr>
        <sz val="8"/>
        <rFont val="Arial"/>
        <family val="2"/>
      </rPr>
      <t>JOELHO 90 GRAUS, PVC, SOLDÁVEL, DN 50MM, INSTALADO EM RAMAL DE DISTRIBUIÇÃO DE ÁGUA - FORNECIMENTO E INSTALAÇÃO.
AF_06/2022</t>
    </r>
  </si>
  <si>
    <r>
      <rPr>
        <sz val="8"/>
        <rFont val="Arial"/>
        <family val="2"/>
      </rPr>
      <t>JOELHO DE REDUÇÃO, 90 GRAUS, PVC, SOLDÁVEL, DN 32 MM X 25 MM,
INSTALADO EM RAMAL OU SUB-RAMAL DE ÁGUA - FORNECIMENTO E INSTALAÇÃO. AF_06/2022</t>
    </r>
  </si>
  <si>
    <r>
      <rPr>
        <sz val="8"/>
        <rFont val="Arial"/>
        <family val="2"/>
      </rPr>
      <t>UNIÃO, PVC, SOLDÁVEL, DN 40MM, INSTALADO EM PRUMADA DE ÁGUA -
FORNECIMENTO E INSTALAÇÃO. AF_06/2022</t>
    </r>
  </si>
  <si>
    <r>
      <rPr>
        <sz val="8"/>
        <rFont val="Arial"/>
        <family val="2"/>
      </rPr>
      <t>UNIÃO, PVC, SOLDÁVEL, DN 50MM, INSTALADO EM PRUMADA DE ÁGUA -
FORNECIMENTO E INSTALAÇÃO. AF_06/2022</t>
    </r>
  </si>
  <si>
    <r>
      <rPr>
        <sz val="8"/>
        <rFont val="Arial"/>
        <family val="2"/>
      </rPr>
      <t>JOELHO 90 GRAUS, PVC, SOLDÁVEL, DN 25MM, X 3/4 INSTALADO EM RAMAL DE DISTRIBUIÇÃO DE ÁGUA - FORNECIMENTO E INSTALAÇÃO.
AF_06/2022</t>
    </r>
  </si>
  <si>
    <r>
      <rPr>
        <sz val="8"/>
        <rFont val="Arial"/>
        <family val="2"/>
      </rPr>
      <t>TORNEIRA DE BOIA PARA CAIXA D'ÁGUA, ROSCÁVEL, 1" -
FORNECIMENTO E INSTALAÇÃO. AF_08/2021</t>
    </r>
  </si>
  <si>
    <r>
      <rPr>
        <sz val="8"/>
        <rFont val="Arial"/>
        <family val="2"/>
      </rPr>
      <t>CHAVE DE BOIA AUTOMÁTICA SUPERIOR/INFERIOR 15A/250V -
FORNECIMENTO E INSTALAÇÃO. AF_12/2020</t>
    </r>
  </si>
  <si>
    <r>
      <rPr>
        <sz val="8"/>
        <rFont val="Arial"/>
        <family val="2"/>
      </rPr>
      <t>REGISTRO DE GAVETA BRUTO, LATÃO, ROSCÁVEL, 3/4", COM
ACABAMENTO E CANOPLA CROMADOS - FORNECIMENTO E INSTALAÇÃO. AF_08/2021</t>
    </r>
  </si>
  <si>
    <r>
      <rPr>
        <sz val="8"/>
        <rFont val="Arial"/>
        <family val="2"/>
      </rPr>
      <t>REGISTRO DE PRESSÃO BRUTO, LATÃO, ROSCÁVEL, 3/4", COM
ACABAMENTO E CANOPLA CROMADOS - FORNECIMENTO E INSTALAÇÃO. AF_08/2021</t>
    </r>
  </si>
  <si>
    <r>
      <rPr>
        <sz val="8"/>
        <rFont val="Arial"/>
        <family val="2"/>
      </rPr>
      <t>JOELHO 90 GRAUS, PVC, SOLDÁVEL, DN 50MM, INSTALADO EM RAMAL
DE DISTRIBUIÇÃO DE ÁGUA - FORNECIMENTO E INSTALAÇÃO. AF_06/2022</t>
    </r>
  </si>
  <si>
    <r>
      <rPr>
        <sz val="8"/>
        <rFont val="Arial"/>
        <family val="2"/>
      </rPr>
      <t>BUCHA DE REDUÇÃO, LONGA, PVC, SOLDÁVEL, DN 40 X 25 MM, INSTALADO EM RAMAL DE DISTRIBUIÇÃO DE ÁGUA - FORNECIMENTO E
INSTALAÇÃO. AF_06/2022</t>
    </r>
  </si>
  <si>
    <r>
      <rPr>
        <sz val="8"/>
        <rFont val="Arial"/>
        <family val="2"/>
      </rPr>
      <t>BUCHA DE REDUÇÃO, CURTA, PVC, SOLDÁVEL, DN 50 X 40 MM,
INSTALADO EM RAMAL DE DISTRIBUIÇÃO DE ÁGUA - FORNECIMENTO E INSTALAÇÃO. AF_06/2022</t>
    </r>
  </si>
  <si>
    <r>
      <rPr>
        <sz val="8"/>
        <rFont val="Arial"/>
        <family val="2"/>
      </rPr>
      <t>JOELHO 90 GRAUS COM BUCHA DE LATÃO, PVC, SOLDÁVEL, DN 25MM, X
1/2 INSTALADO EM RAMAL OU SUB-RAMAL DE ÁGUA - FORNECIMENTO E INSTALAÇÃO. AF_06/2022</t>
    </r>
  </si>
  <si>
    <r>
      <rPr>
        <sz val="8"/>
        <rFont val="Arial"/>
        <family val="2"/>
      </rPr>
      <t>RASGO LINEAR MECANIZADO EM ALVENARIA, PARA RAMAIS/
DISTRIBUIÇÃO DE INSTALAÇÕES HIDRÁULICAS, DIÂMETROS MENORES OU IGUAIS A 40 MM. AF_09/2023</t>
    </r>
  </si>
  <si>
    <r>
      <rPr>
        <sz val="8"/>
        <rFont val="Arial"/>
        <family val="2"/>
      </rPr>
      <t>CHUMBAMENTO LINEAR EM ALVENARIA PARA RAMAIS/DISTRIBUIÇÃO DE INSTALAÇÕES HIDRÁULICAS COM DIÂMETROS MENORES OU IGUAIS A
40 MM. AF_09/2023</t>
    </r>
  </si>
  <si>
    <r>
      <rPr>
        <sz val="8"/>
        <rFont val="Arial"/>
        <family val="2"/>
      </rPr>
      <t>REGISTRO DE ESFERA, PVC, SOLDÁVEL, COM VOLANTE, DN 25 MM -
FORNECIMENTO E INSTALAÇÃO. AF_08/2021</t>
    </r>
  </si>
  <si>
    <r>
      <rPr>
        <sz val="8"/>
        <rFont val="Arial"/>
        <family val="2"/>
      </rPr>
      <t>REGISTRO DE ESFERA, PVC, SOLDÁVEL, COM VOLANTE, DN 32 MM -
FORNECIMENTO E INSTALAÇÃO. AF_08/2021</t>
    </r>
  </si>
  <si>
    <r>
      <rPr>
        <sz val="8"/>
        <rFont val="Arial"/>
        <family val="2"/>
      </rPr>
      <t>JOELHO DE REDUÇÃO, 90 GRAUS, PVC, SOLDÁVEL, DN 32 MM X 25 MM,
INSTALADO EM PRUMADA DE ÁGUA - FORNECIMENTO E INSTALAÇÃO. AF_06/2022</t>
    </r>
  </si>
  <si>
    <r>
      <rPr>
        <sz val="8"/>
        <rFont val="Arial"/>
        <family val="2"/>
      </rPr>
      <t>TÊ COM BUCHA DE LATÃO NA BOLSA CENTRAL, PVC, SOLDÁVEL, DN 25MM X 3/4, INSTALADO EM RAMAL OU SUB-RAMAL DE ÁGUA -
FORNECIMENTO E INSTALAÇÃO. AF_06/2022</t>
    </r>
  </si>
  <si>
    <r>
      <rPr>
        <sz val="8"/>
        <rFont val="Arial"/>
        <family val="2"/>
      </rPr>
      <t>UNIÃO, PVC, SOLDÁVEL, DN 32MM, INSTALADO EM PRUMADA DE ÁGUA -
FORNECIMENTO E INSTALAÇÃO. AF_06/2022</t>
    </r>
  </si>
  <si>
    <r>
      <rPr>
        <sz val="8"/>
        <rFont val="Arial"/>
        <family val="2"/>
      </rPr>
      <t>TAMPA CIRCULAR PARA ESGOTO E DRENAGEM, EM FERRO FUNDIDO,
DIÂMETRO INTERNO = 0,6 M. AF_12/2020</t>
    </r>
  </si>
  <si>
    <r>
      <rPr>
        <sz val="8"/>
        <rFont val="Arial"/>
        <family val="2"/>
      </rPr>
      <t>TUBO PVC, SERIE NORMAL, ESGOTO PREDIAL, DN 75 MM, FORNECIDO E INSTALADO EM RAMAL DE DESCARGA OU RAMAL DE ESGOTO
SANITÁRIO. AF_08/2022</t>
    </r>
  </si>
  <si>
    <r>
      <rPr>
        <sz val="8"/>
        <rFont val="Arial"/>
        <family val="2"/>
      </rPr>
      <t>TUBO PVC, SERIE NORMAL, ESGOTO PREDIAL, DN 100 MM, FORNECIDO E INSTALADO EM RAMAL DE DESCARGA OU RAMAL DE ESGOTO
SANITÁRIO. AF_08/2022</t>
    </r>
  </si>
  <si>
    <r>
      <rPr>
        <sz val="8"/>
        <rFont val="Arial"/>
        <family val="2"/>
      </rPr>
      <t>TUBO, PVC OCRE, JUNTA ELÁSTICA, DN 150 MM, PARA COLETOR
PREDIAL DE ESGOTO. AF_06/2022</t>
    </r>
  </si>
  <si>
    <r>
      <rPr>
        <sz val="8"/>
        <rFont val="Arial"/>
        <family val="2"/>
      </rPr>
      <t>JUNÇÃO DE REDUÇÃO INVERTIDA, PVC, SÉRIE NORMAL, ESGOTO PREDIAL, DN 100 X 50 MM, JUNTA ELÁSTICA, FORNECIDO E INSTALADO EM RAMAL DE DESCARGA OU RAMAL DE ESGOTO SANITÁRIO.
AF_08/2022</t>
    </r>
  </si>
  <si>
    <r>
      <rPr>
        <sz val="8"/>
        <rFont val="Arial"/>
        <family val="2"/>
      </rPr>
      <t>REDUÇÃO EXCÊNTRICA, PVC, SERIE R, ÁGUA PLUVIAL, DN 100 X 75 MM,
JUNTA ELÁSTICA, FORNECIDO E INSTALADO EM RAMAL DE ENCAMINHAMENTO. AF_06/2022</t>
    </r>
  </si>
  <si>
    <r>
      <rPr>
        <sz val="8"/>
        <rFont val="Arial"/>
        <family val="2"/>
      </rPr>
      <t>REDUÇÃO EXCÊNTRICA, PVC, SERIE R, ÁGUA PLUVIAL, DN 75 X 50 MM,
JUNTA ELÁSTICA, FORNECIDO E INSTALADO EM RAMAL DE ENCAMINHAMENTO. AF_06/2022</t>
    </r>
  </si>
  <si>
    <r>
      <rPr>
        <sz val="8"/>
        <rFont val="Arial"/>
        <family val="2"/>
      </rPr>
      <t>BUCHA DE REDUÇÃO LONGA, PVC, SÉRIE NORMAL, ESGOTO PREDIAL, DN 50 X 40 MM, JUNTA SOLDÁVEL E ELÁSTICA, FORNECIDO E INSTALADO EM RAMAL DE DESCARGA OU RAMAL DE ESGOTO
SANITÁRIO. AF_08/2022</t>
    </r>
  </si>
  <si>
    <r>
      <rPr>
        <sz val="8"/>
        <rFont val="Arial"/>
        <family val="2"/>
      </rPr>
      <t>TUBO PVC, SERIE NORMAL, ESGOTO PREDIAL, DN 75 MM, FORNECIDO E
INSTALADO EM PRUMADA DE ESGOTO SANITÁRIO OU VENTILAÇÃO. AF_08/2022</t>
    </r>
  </si>
  <si>
    <r>
      <rPr>
        <sz val="8"/>
        <rFont val="Arial"/>
        <family val="2"/>
      </rPr>
      <t>TUBO PVC, SERIE NORMAL, ESGOTO PREDIAL, DN 50 MM, FORNECIDO E INSTALADO EM PRUMADA DE ESGOTO SANITÁRIO OU VENTILAÇÃO.
AF_08/2022</t>
    </r>
  </si>
  <si>
    <r>
      <rPr>
        <sz val="8"/>
        <rFont val="Arial"/>
        <family val="2"/>
      </rPr>
      <t>TE, PVC, SERIE NORMAL, ESGOTO PREDIAL, DN 50 X 50 MM, JUNTA ELÁSTICA, FORNECIDO E INSTALADO EM PRUMADA DE ESGOTO
SANITÁRIO OU VENTILAÇÃO. AF_08/2022</t>
    </r>
  </si>
  <si>
    <r>
      <rPr>
        <sz val="8"/>
        <rFont val="Arial"/>
        <family val="2"/>
      </rPr>
      <t>TUBO DE PVC PARA REDE COLETORA DE ESGOTO DE PAREDE MACIÇA, DN 200 MM, JUNTA ELÁSTICA - FORNECIMENTO E ASSENTAMENTO.
AF_01/2021</t>
    </r>
  </si>
  <si>
    <r>
      <rPr>
        <sz val="8"/>
        <rFont val="Arial"/>
        <family val="2"/>
      </rPr>
      <t>TUBO DE PVC PARA REDE COLETORA DE ESGOTO DE PAREDE MACIÇA,
DN 250 MM, JUNTA ELÁSTICA - FORNECIMENTO E ASSENTAMENTO. AF_01/2021</t>
    </r>
  </si>
  <si>
    <r>
      <rPr>
        <sz val="8"/>
        <rFont val="Arial"/>
        <family val="2"/>
      </rPr>
      <t>TUBO DE PVC PARA REDE COLETORA DE ESGOTO DE PAREDE MACIÇA, DN 300 MM, JUNTA ELÁSTICA, FORNECIMENTO E ASSENTAMENTO.
AF_01/2021</t>
    </r>
  </si>
  <si>
    <r>
      <rPr>
        <sz val="8"/>
        <rFont val="Arial"/>
        <family val="2"/>
      </rPr>
      <t>JOELHO 45 GRAUS, PVC, SERIE R, ÁGUA PLUVIAL, DN 150 MM, JUNTA
ELÁSTICA, FORNECIDO E INSTALADO EM RAMAL DE ENCAMINHAMENTO. AF_06/2022</t>
    </r>
  </si>
  <si>
    <r>
      <rPr>
        <sz val="8"/>
        <rFont val="Arial"/>
        <family val="2"/>
      </rPr>
      <t>JOELHO 90 GRAUS, PVC, SERIE R, ÁGUA PLUVIAL, DN 100 MM, JUNTA
ELÁSTICA, FORNECIDO E INSTALADO EM RAMAL DE ENCAMINHAMENTO. AF_06/2022</t>
    </r>
  </si>
  <si>
    <r>
      <rPr>
        <sz val="8"/>
        <rFont val="Arial"/>
        <family val="2"/>
      </rPr>
      <t>CURVA 90 GRAUS, PVC, SERIE R, ÁGUA PLUVIAL, DN 100 MM, JUNTA ELÁSTICA, FORNECIDO E INSTALADO EM RAMAL DE ENCAMINHAMENTO.
AF_06/2022</t>
    </r>
  </si>
  <si>
    <r>
      <rPr>
        <sz val="8"/>
        <rFont val="Arial"/>
        <family val="2"/>
      </rPr>
      <t>JUNÇÃO SIMPLES, PVC, SERIE R, ÁGUA PLUVIAL, DN 150 X 100 MM, JUNTA ELÁSTICA, FORNECIDO E INSTALADO EM RAMAL DE
ENCAMINHAMENTO. AF_06/2022</t>
    </r>
  </si>
  <si>
    <r>
      <rPr>
        <sz val="8"/>
        <rFont val="Arial"/>
        <family val="2"/>
      </rPr>
      <t>LUVA DE CORRER, PVC, SERIE R, ÁGUA PLUVIAL, DN 100 MM, JUNTA
ELÁSTICA, FORNECIDO E INSTALADO EM RAMAL DE ENCAMINHAMENTO. AF_06/2022</t>
    </r>
  </si>
  <si>
    <r>
      <rPr>
        <sz val="8"/>
        <rFont val="Arial"/>
        <family val="2"/>
      </rPr>
      <t>REDUÇÃO EXCÊNTRICA, PVC, SERIE R, ÁGUA PLUVIAL, DN 150 X 100 MM, JUNTA ELÁSTICA, FORNECIDO E INSTALADO EM RAMAL DE
ENCAMINHAMENTO. AF_06/2022</t>
    </r>
  </si>
  <si>
    <r>
      <rPr>
        <sz val="8"/>
        <rFont val="Arial"/>
        <family val="2"/>
      </rPr>
      <t>TUBO DE ESPUMA DE POLIETILENO EXPANDIDO FLEXIVEL PARA ISOLAMENTO TERMICO DE TUBULACAO DE AR CONDICIONADO, AGUA
QUENTE, DN 1 1/2", E= 10 MM</t>
    </r>
  </si>
  <si>
    <r>
      <rPr>
        <sz val="8"/>
        <rFont val="Arial"/>
        <family val="2"/>
      </rPr>
      <t>VASO SANITARIO DE LOUCA BRANCA,COM CAIXA ACOPLADA,CONFORMEABNT NBR 9050 PARA ACESSIBILIDADE, PADRAO MEDIO LUXO,RABICHO CROMADO,ANEL DE VEDACAO E ACESSORIOS DE
FIXACAO.FORNECIMENTO E INSTALAÇÃO</t>
    </r>
  </si>
  <si>
    <r>
      <rPr>
        <sz val="8"/>
        <rFont val="Arial"/>
        <family val="2"/>
      </rPr>
      <t>MICTÓRIO SIFONADO LOUÇA BRANCA - PADRÃO MÉDIO -
FORNECIMENTO E INSTALAÇÃO. AF_01/2020</t>
    </r>
  </si>
  <si>
    <r>
      <rPr>
        <sz val="8"/>
        <rFont val="Arial"/>
        <family val="2"/>
      </rPr>
      <t>CUBA DE EMBUTIR DE AÇO INOXIDÁVEL MÉDIA, INCLUSO VÁLVULA TIPO AMERICANA E SIFÃO TIPO GARRAFA EM METAL CROMADO -
FORNECIMENTO E INSTALAÇÃO. AF_01/2020</t>
    </r>
  </si>
  <si>
    <r>
      <rPr>
        <sz val="8"/>
        <rFont val="Arial"/>
        <family val="2"/>
      </rPr>
      <t>TORNEIRA CROMADA TUBO MÓVEL, DE PAREDE, 1/2" OU 3/4", PARA PIA DE COZINHA, PADRÃO MÉDIO - FORNECIMENTO E INSTALAÇÃO.
AF_01/2020</t>
    </r>
  </si>
  <si>
    <r>
      <rPr>
        <sz val="8"/>
        <rFont val="Arial"/>
        <family val="2"/>
      </rPr>
      <t>TORNEIRA PARA JARDIM,DE 3/4"X10CM APROXIMADAMENTE,EM METAL
C ROMADO.FORNECIMENTO</t>
    </r>
  </si>
  <si>
    <r>
      <rPr>
        <sz val="8"/>
        <rFont val="Arial"/>
        <family val="2"/>
      </rPr>
      <t>TUBO EM COBRE FLEXÍVEL, DN 3/8", COM ISOLAMENTO, INSTALADO EM RAMAL DE ALIMENTAÇÃO DE AR-CONDICIONADO - FORNECIMENTO E
INSTALAÇÃO. AF_07/2025</t>
    </r>
  </si>
  <si>
    <r>
      <rPr>
        <sz val="8"/>
        <rFont val="Arial"/>
        <family val="2"/>
      </rPr>
      <t>TUBO EM COBRE FLEXÍVEL, DN 1/2", COM ISOLAMENTO, INSTALADO EM RAMAL DE ALIMENTAÇÃO DE AR-CONDICIONADO - FORNECIMENTO E
INSTALAÇÃO. AF_07/2025</t>
    </r>
  </si>
  <si>
    <r>
      <rPr>
        <sz val="8"/>
        <rFont val="Arial"/>
        <family val="2"/>
      </rPr>
      <t>TUBO EM COBRE FLEXÍVEL, DN 5/8", COM ISOLAMENTO, INSTALADO EM
FORRO, PARA RAMAL DE ALIMENTAÇÃO DE AR CONDICIONADO, INCLUSO FIXADOR. AF_11/2021</t>
    </r>
  </si>
  <si>
    <r>
      <rPr>
        <sz val="8"/>
        <rFont val="Arial"/>
        <family val="2"/>
      </rPr>
      <t>TUBO EM COBRE FLEXÍVEL, DN 3/4", COM ISOLAMENTO, INSTALADO EM RAMAL DE ALIMENTAÇÃO DE AR-CONDICIONADO - FORNECIMENTO E
INSTALAÇÃO. AF_07/2025</t>
    </r>
  </si>
  <si>
    <r>
      <rPr>
        <sz val="8"/>
        <rFont val="Arial"/>
        <family val="2"/>
      </rPr>
      <t>TUBO EM COBRE FLEXÍVEL, DN 7/8", COM ISOLAMENTO, INSTALADO EM
RAMAL DE ALIMENTAÇÃO DE AR-CONDICIONADO - FORNECIMENTO E INSTALAÇÃO</t>
    </r>
  </si>
  <si>
    <r>
      <rPr>
        <sz val="8"/>
        <rFont val="Arial"/>
        <family val="2"/>
      </rPr>
      <t>JUNTAS DE DERIVACAO EM Y PARA UNIDADES EVAPORADORAS VRF,COM MEDIDAS APROXIMADAS DE ENTRADA 38,1MM E SAIDAS 28,6MM (GAS) E ENTRADA 19,1MM E SAIDAS 15,9MM (LIQUIDO).FORNECIMENTO E IN STALACAO 3%-DESGASTE DE
FERRAMENTAS E EPI</t>
    </r>
  </si>
  <si>
    <r>
      <rPr>
        <sz val="8"/>
        <rFont val="Arial"/>
        <family val="2"/>
      </rPr>
      <t>JUNTAS DE DERIVACAO EM Y PARA UNIDADES EVAPORADORAS VRF,COM MEDIDAS APROXIMADAS DE ENTRADA 15,9MM E SAIDAS 12,7MM (GAS) E ENTRADA 9,5MM E SAIDAS 6,4MM (LIQUIDO).FORNECIMENTO E INST ALACAO 3%-DESGASTE DE
FERRAMENTAS E EPI</t>
    </r>
  </si>
  <si>
    <r>
      <rPr>
        <sz val="8"/>
        <rFont val="Arial"/>
        <family val="2"/>
      </rPr>
      <t>JUNTAS DE DERIVACAO EM Y PARA UNIDADES EVAPORADORAS VRF,COM MEDIDAS APROXIMADAS DE ENTRADA 28,6MM E SAIDAS 22,2MM (GAS) E ENTRADA 15,9MM E SAIDAS 12,7MM (LIQUIDO).FORNECIMENTO E IN STALACAO 3%-DESGASTE DE
FERRAMENTAS E EPI</t>
    </r>
  </si>
  <si>
    <r>
      <rPr>
        <sz val="8"/>
        <rFont val="Arial"/>
        <family val="2"/>
      </rPr>
      <t>VÁLVULA DE ESFERA BLOQUEIO COBRE, GBC, 5/8" - FORNECIMENTO E
INSTALAÇÃO</t>
    </r>
  </si>
  <si>
    <r>
      <rPr>
        <sz val="8"/>
        <rFont val="Arial"/>
        <family val="2"/>
      </rPr>
      <t>VÁLVULA DE ESFERA BLOQUEIO COBRE, GBC, 3/4" - FORNECIMENTO E
INSTALAÇÃO</t>
    </r>
  </si>
  <si>
    <r>
      <rPr>
        <sz val="8"/>
        <rFont val="Arial"/>
        <family val="2"/>
      </rPr>
      <t>EXAUSTOR AXIAL IN-LINE, MOD. MAXX, 130 A 550M3/H, 220V,
FORNECIMENTO E INSTALAÇÃO</t>
    </r>
  </si>
  <si>
    <r>
      <rPr>
        <sz val="8"/>
        <rFont val="Arial"/>
        <family val="2"/>
      </rPr>
      <t>GRELHA FIXA COM COLARINHO EM POLIESTIRENO BRANCA COM TELA
S100 4"</t>
    </r>
  </si>
  <si>
    <r>
      <rPr>
        <sz val="8"/>
        <rFont val="Arial"/>
        <family val="2"/>
      </rPr>
      <t>CAIXA DE PASSAGEM DE SOBREPOR,EM ACO,COM TAMPA
PARAFUSADA,DE 40X40CM.FORNECIMENTO E COLOCACAO 3%-DESGASTE DE FERRAMENTAS E EPI</t>
    </r>
  </si>
  <si>
    <r>
      <rPr>
        <sz val="8"/>
        <rFont val="Arial"/>
        <family val="2"/>
      </rPr>
      <t>ELETRODUTO RÍGIDO ROSCÁVEL, PVC, DN 20 MM (1/2"), PARA
CIRCUITOS TERMINAIS, INSTALADO EM FORRO - FORNECIMENTO E INSTALAÇÃO. AF_03/2023</t>
    </r>
  </si>
  <si>
    <r>
      <rPr>
        <sz val="8"/>
        <rFont val="Arial"/>
        <family val="2"/>
      </rPr>
      <t>ELETRODUTO RÍGIDO ROSCÁVEL, PVC, DN 25 MM (3/4"), PARA
CIRCUITOS TERMINAIS, INSTALADO EM FORRO - FORNECIMENTO E INSTALAÇÃO. AF_03/2023</t>
    </r>
  </si>
  <si>
    <r>
      <rPr>
        <sz val="8"/>
        <rFont val="Arial"/>
        <family val="2"/>
      </rPr>
      <t>ELETRODUTO RÍGIDO ROSCÁVEL, PVC, DN 60 MM (2"), PARA REDE
ENTERRADA DE DISTRIBUIÇÃO DE ENERGIA ELÉTRICA - FORNECIMENTO E INSTALAÇÃO. AF_12/2021</t>
    </r>
  </si>
  <si>
    <r>
      <rPr>
        <sz val="8"/>
        <rFont val="Arial"/>
        <family val="2"/>
      </rPr>
      <t>LUVA PARA ELETRODUTO, PVC, ROSCÁVEL, DN 20 MM (1/2"), PARA
CIRCUITOS TERMINAIS, INSTALADA EM FORRO - FORNECIMENTO E INSTALAÇÃO. AF_03/2023</t>
    </r>
  </si>
  <si>
    <r>
      <rPr>
        <sz val="8"/>
        <rFont val="Arial"/>
        <family val="2"/>
      </rPr>
      <t>CABO DE COBRE FLEXÍVEL ISOLADO, 10 MM², ANTI-CHAMA 450/750 V, PARA CIRCUITOS TERMINAIS - FORNECIMENTO E INSTALAÇÃO.
AF_03/2023</t>
    </r>
  </si>
  <si>
    <r>
      <rPr>
        <sz val="8"/>
        <rFont val="Arial"/>
        <family val="2"/>
      </rPr>
      <t>CABO DE COBRE FLEXÍVEL ISOLADO, 10 MM², ANTI-CHAMA 0,6/1,0 KV,
PARA CIRCUITOS TERMINAIS - FORNECIMENTO E INSTALAÇÃO. AF_03/2023</t>
    </r>
  </si>
  <si>
    <r>
      <rPr>
        <sz val="8"/>
        <rFont val="Arial"/>
        <family val="2"/>
      </rPr>
      <t>CABO DE COBRE FLEXÍVEL ISOLADO, 16 MM², ANTI-CHAMA 450/750 V, PARA CIRCUITOS TERMINAIS - FORNECIMENTO E INSTALAÇÃO.
AF_03/2023</t>
    </r>
  </si>
  <si>
    <r>
      <rPr>
        <sz val="8"/>
        <rFont val="Arial"/>
        <family val="2"/>
      </rPr>
      <t>CABO DE COBRE FLEXÍVEL ISOLADO, 16 MM², ANTI-CHAMA 0,6/1,0 KV,
PARA CIRCUITOS TERMINAIS - FORNECIMENTO E INSTALAÇÃO. AF_03/2023</t>
    </r>
  </si>
  <si>
    <r>
      <rPr>
        <sz val="8"/>
        <rFont val="Arial"/>
        <family val="2"/>
      </rPr>
      <t>CABO DE COBRE FLEXÍVEL ISOLADO, 400 MM², ANTI-CHAMA 0,6/1,0 KV, PARA REDE ENTERRADA DE DISTRIBUIÇÃO DE ENERGIA ELÉTRICA -
FORNECIMENTO E INSTALAÇÃO</t>
    </r>
  </si>
  <si>
    <r>
      <rPr>
        <sz val="8"/>
        <rFont val="Arial"/>
        <family val="2"/>
      </rPr>
      <t>QUADRO GERAL DE DISTRIBUIÇÃO DE ENERGIA EM CHAPA DE AÇO
GALVANIZADO, COM BARRAMENTO TRIFÁSICO, DIN 800A - FORNECIMENTO E INSTALAÇÃO</t>
    </r>
  </si>
  <si>
    <r>
      <rPr>
        <sz val="8"/>
        <rFont val="Arial"/>
        <family val="2"/>
      </rPr>
      <t>DISJUNTOR MONOPOLAR TIPO DIN, CORRENTE NOMINAL DE 25A -
FORNECIMENTO E INSTALAÇÃO. AF_07/2025</t>
    </r>
  </si>
  <si>
    <r>
      <rPr>
        <sz val="8"/>
        <rFont val="Arial"/>
        <family val="2"/>
      </rPr>
      <t>DISJUNTOR BIPOLAR TIPO DIN, CORRENTE NOMINAL DE 10A -
FORNECIMENTO E INSTALAÇÃO. AF_07/2025</t>
    </r>
  </si>
  <si>
    <r>
      <rPr>
        <sz val="8"/>
        <rFont val="Arial"/>
        <family val="2"/>
      </rPr>
      <t>DISJUNTOR TRIPOLAR TIPO DIN, CORRENTE NOMINAL DE 10A -
FORNECIMENTO E INSTALAÇÃO. AF_07/2025</t>
    </r>
  </si>
  <si>
    <r>
      <rPr>
        <sz val="8"/>
        <rFont val="Arial"/>
        <family val="2"/>
      </rPr>
      <t>DISJUNTOR TRIPOLAR TIPO DIN, CORRENTE NOMINAL DE 16A -
FORNECIMENTO E INSTALAÇÃO. AF_07/2025</t>
    </r>
  </si>
  <si>
    <r>
      <rPr>
        <sz val="8"/>
        <rFont val="Arial"/>
        <family val="2"/>
      </rPr>
      <t>DISJUNTOR TERMOMAGNETICO,TRIPOLAR,DE 10 A 32A,3KA,MODELO DIN
,TIPO C.FORNECIMENTO E COLOCACAO 3%-DESGASTE DE FERRAMENTAS E EPI</t>
    </r>
  </si>
  <si>
    <r>
      <rPr>
        <sz val="8"/>
        <rFont val="Arial"/>
        <family val="2"/>
      </rPr>
      <t>DISJUNTOR TERMOMAGNÉTICO TRIPOLAR, CORRENTE NOMINAL DE
125A - FORNECIMENTO E INSTALAÇÃO. AF_07/2025</t>
    </r>
  </si>
  <si>
    <r>
      <rPr>
        <sz val="8"/>
        <rFont val="Arial"/>
        <family val="2"/>
      </rPr>
      <t>DISJUNTOR TERMOMAGNÉTICO TRIPOLAR, CORRENTE NOMINAL DE
600A - FORNECIMENTO E INSTALAÇÃO. AF_07/2025</t>
    </r>
  </si>
  <si>
    <r>
      <rPr>
        <sz val="8"/>
        <rFont val="Arial"/>
        <family val="2"/>
      </rPr>
      <t>DISPOSITIVO DR, 2 POLOS, SENSIBILIDADE DE 30 MA, CORRENTE DE 25
A, TIPO AC</t>
    </r>
  </si>
  <si>
    <r>
      <rPr>
        <sz val="8"/>
        <rFont val="Arial"/>
        <family val="2"/>
      </rPr>
      <t>LUMINARIA LED TUBULAR DE EMBUTIR, 2X18W (INCLUSIVE LAMPADAS)
,CORPO EM CHAPA DE ACO TRATADA E PINTURA ELETROSTATICA BRANC A, REFLETOR EM ALUMINIO DE ALTO BRILHO, COM ALETAS, SEM REAT OR. FORNECIMENTO E COLOCACAO 3%-DESGASTE DE FERRAMENTAS E EPI</t>
    </r>
  </si>
  <si>
    <r>
      <rPr>
        <sz val="8"/>
        <rFont val="Arial"/>
        <family val="2"/>
      </rPr>
      <t>CAIXA DE PASSAGEM PARA TELEFONE 15X15X10CM (SOBREPOR) -
FORNECIMENTO E INSTALAÇÃO. AF_08/2025</t>
    </r>
  </si>
  <si>
    <r>
      <rPr>
        <sz val="8"/>
        <rFont val="Arial"/>
        <family val="2"/>
      </rPr>
      <t>ELETROCALHA PERFURADA,SEM TAMPA,TIPO "U",200X100MM,TRATAMENT O SUPERFICIAL PRE-ZINCADO A QUENTE,INCLUSIVE CONEXOES,ACESSO RIOS E FIXACAO SUPERIOR.FORNECIMENTO E COLOCACAO 3%-DESGASTE DE
FERRAMENTAS E EPI 20%-CONEXOES</t>
    </r>
  </si>
  <si>
    <r>
      <rPr>
        <sz val="8"/>
        <rFont val="Arial"/>
        <family val="2"/>
      </rPr>
      <t>ELETROCALHA PERFURADA,SEM TAMPA,TIPO "U",200X50MM,TRATAMENTO SUPERFICIAL PRE-ZINCADO A QUENTE,INCLUSIVE CONEXOES,ACESSOR IOS E FIXACAO SUPERIOR.FORNECIMENTO E COLOCACAO 3%-DESGASTE DE
FERRAMENTAS E EPI 20%-CONEXOES</t>
    </r>
  </si>
  <si>
    <r>
      <rPr>
        <sz val="8"/>
        <rFont val="Arial"/>
        <family val="2"/>
      </rPr>
      <t>ELETRODUTO FLEXÍVEL CORRUGADO, PEAD, DN 63 (2"), PARA REDE ENTERRADA DE DISTRIBUIÇÃO DE ENERGIA ELÉTRICA - FORNECIMENTO
E INSTALAÇÃO. AF_12/2021</t>
    </r>
  </si>
  <si>
    <r>
      <rPr>
        <sz val="8"/>
        <rFont val="Arial"/>
        <family val="2"/>
      </rPr>
      <t>ELETRODUTO RÍGIDO ROSCÁVEL, PVC, DN 60 MM (2"), PARA REDE ENTERRADA DE DISTRIBUIÇÃO DE ENERGIA ELÉTRICA - FORNECIMENTO
E INSTALAÇÃO. AF_12/2021</t>
    </r>
  </si>
  <si>
    <r>
      <rPr>
        <sz val="8"/>
        <rFont val="Arial"/>
        <family val="2"/>
      </rPr>
      <t>SUPORTE PARAFUSADO COM PLACA DE ENCAIXE 4" X 2" MÉDIO (1,30 M
DO PISO) PARA PONTO ELÉTRICO - FORNECIMENTO E INSTALAÇÃO. AF_03/2023</t>
    </r>
  </si>
  <si>
    <r>
      <rPr>
        <sz val="8"/>
        <rFont val="Arial"/>
        <family val="2"/>
      </rPr>
      <t>CAIXA ENTERRADA ELÉTRICA RETANGULAR, EM CONCRETO PRÉ-MOLDADO, FUNDO COM BRITA, DIMENSÕES INTERNAS: 0,3X0,3X0,3 M.
AF_12/2020</t>
    </r>
  </si>
  <si>
    <r>
      <rPr>
        <sz val="8"/>
        <rFont val="Arial"/>
        <family val="2"/>
      </rPr>
      <t>MASTRO 1 ½", COM 3 METROS, PARA SPDA - FORNECIMENTO E
INSTALAÇÃO. AF_08/2023</t>
    </r>
  </si>
  <si>
    <r>
      <rPr>
        <sz val="8"/>
        <rFont val="Arial"/>
        <family val="2"/>
      </rPr>
      <t>BASE METÁLICA PARA MASTRO 1 ½" PARA SPDA - FORNECIMENTO E
INSTALAÇÃO. AF_08/2023</t>
    </r>
  </si>
  <si>
    <r>
      <rPr>
        <sz val="8"/>
        <rFont val="Arial"/>
        <family val="2"/>
      </rPr>
      <t>CORDOALHA DE COBRE NU 35 MM², NÃO ENTERRADA, COM ISOLADOR -
FORNECIMENTO E INSTALAÇÃO. AF_08/2023</t>
    </r>
  </si>
  <si>
    <r>
      <rPr>
        <sz val="8"/>
        <rFont val="Arial"/>
        <family val="2"/>
      </rPr>
      <t>ESTRUTURA TRELICA EM ACO PREPINTADO PARA
COBERTURA(10,kg/m2)</t>
    </r>
  </si>
  <si>
    <r>
      <rPr>
        <sz val="8"/>
        <rFont val="Arial"/>
        <family val="2"/>
      </rPr>
      <t>RUFO EM CHAPA DE AÇO GALVANIZADO NÚMERO 24, CORTE DE 25 CM,
INCLUSO TRANSPORTE VERTICAL. AF_07/2019</t>
    </r>
  </si>
  <si>
    <r>
      <rPr>
        <sz val="8"/>
        <rFont val="Arial"/>
        <family val="2"/>
      </rPr>
      <t>IMPERMEABILIZAÇÃO DE SUPERFÍCIE COM MANTA ASFÁLTICA, DUAS
CAMADAS, INCLUSIVE APLICAÇÃO DE PRIMER ASFÁLTICO, E=3MM E E=4MM. AF_09/2023</t>
    </r>
  </si>
  <si>
    <r>
      <rPr>
        <sz val="8"/>
        <rFont val="Arial"/>
        <family val="2"/>
      </rPr>
      <t>BOMBA HIDRAULICA CENTRIFUGA,COM MOTOR ELETRICO,POTENCIA DE
2 CV,EXCLUSIVE ACESSORIOS.FORNECIMENTO E COLOCACAO 3%-DESGASTE DE FERRAMENTAS E EPI</t>
    </r>
  </si>
  <si>
    <r>
      <rPr>
        <sz val="8"/>
        <rFont val="Arial"/>
        <family val="2"/>
      </rPr>
      <t>CHAVE BLINDADA,TRIPOLAR,DE 250V,DE 30A.FORNECIMENTO E COLOCA
CAO 3%-DESGASTE DE FERRAMENTAS E EPI</t>
    </r>
  </si>
  <si>
    <r>
      <rPr>
        <sz val="8"/>
        <rFont val="Arial"/>
        <family val="2"/>
      </rPr>
      <t>REGISTRO DE GAVETA BRUTO, LATÃO, ROSCÁVEL, 2 1/2" -
FORNECIMENTO E INSTALAÇÃO. AF_08/2021</t>
    </r>
  </si>
  <si>
    <r>
      <rPr>
        <sz val="8"/>
        <rFont val="Arial"/>
        <family val="2"/>
      </rPr>
      <t>CURVA 90 GRAUS, EM AÇO, CONEXÃO SOLDADA, DN 65 (2 1/2"), INSTALADO EM REDE DE ALIMENTAÇÃO PARA HIDRANTE -
FORNECIMENTO E INSTALAÇÃO. AF_10/2020</t>
    </r>
  </si>
  <si>
    <r>
      <rPr>
        <sz val="8"/>
        <rFont val="Arial"/>
        <family val="2"/>
      </rPr>
      <t>LUVA DE REDUÇÃO, EM FERRO GALVANIZADO, 2 1/2" X 1 1/2", CONEXÃO ROSQUEADA, INSTALADO EM PRUMADAS - FORNECIMENTO E
INSTALAÇÃO. AF_10/2020</t>
    </r>
  </si>
  <si>
    <t>PERCENTUAL</t>
  </si>
  <si>
    <t>TOTAL DO EDITAL</t>
  </si>
  <si>
    <t>TOTAL ABADE</t>
  </si>
  <si>
    <t xml:space="preserve">7.789,87
</t>
  </si>
  <si>
    <t xml:space="preserve">9.567,64
</t>
  </si>
  <si>
    <t xml:space="preserve">14.059,41
</t>
  </si>
  <si>
    <t xml:space="preserve">14.949,56
</t>
  </si>
  <si>
    <t xml:space="preserve">69.010,37
</t>
  </si>
  <si>
    <t xml:space="preserve">93.662,59
</t>
  </si>
  <si>
    <t xml:space="preserve">Total </t>
  </si>
  <si>
    <t>22,23%</t>
  </si>
  <si>
    <t>Planilha Orçamentária Resumida</t>
  </si>
  <si>
    <t>2,52 %</t>
  </si>
  <si>
    <t>1,94 %</t>
  </si>
  <si>
    <t>0,58 %</t>
  </si>
  <si>
    <t>11,05 %</t>
  </si>
  <si>
    <t>7,79 %</t>
  </si>
  <si>
    <t>0,68 %</t>
  </si>
  <si>
    <t>2,57 %</t>
  </si>
  <si>
    <t>1,45 %</t>
  </si>
  <si>
    <t>0,51 %</t>
  </si>
  <si>
    <t>0,31 %</t>
  </si>
  <si>
    <t>0,63 %</t>
  </si>
  <si>
    <t>5,57 %</t>
  </si>
  <si>
    <t>0,36 %</t>
  </si>
  <si>
    <t>5,20 %</t>
  </si>
  <si>
    <t>17,01 %</t>
  </si>
  <si>
    <t>2,36 %</t>
  </si>
  <si>
    <t>1,66 %</t>
  </si>
  <si>
    <t>10,30 %</t>
  </si>
  <si>
    <t>0,16 %</t>
  </si>
  <si>
    <t>1,10 %</t>
  </si>
  <si>
    <t>1,44 %</t>
  </si>
  <si>
    <t>23,46 %</t>
  </si>
  <si>
    <t>1,80 %</t>
  </si>
  <si>
    <t>4,20 %</t>
  </si>
  <si>
    <t>4,04 %</t>
  </si>
  <si>
    <t>2,77 %</t>
  </si>
  <si>
    <t>1,73 %</t>
  </si>
  <si>
    <t>4,15 %</t>
  </si>
  <si>
    <t>3,94 %</t>
  </si>
  <si>
    <t>0,83 %</t>
  </si>
  <si>
    <t>2,50 %</t>
  </si>
  <si>
    <t>1,13 %</t>
  </si>
  <si>
    <t>1,30 %</t>
  </si>
  <si>
    <t>0,05 %</t>
  </si>
  <si>
    <t>0,02 %</t>
  </si>
  <si>
    <t>8,67 %</t>
  </si>
  <si>
    <t>2,27 %</t>
  </si>
  <si>
    <t>2,35 %</t>
  </si>
  <si>
    <t>2,03 %</t>
  </si>
  <si>
    <t>1,82 %</t>
  </si>
  <si>
    <t>0,20 %</t>
  </si>
  <si>
    <t>3,78 %</t>
  </si>
  <si>
    <t>0,24 %</t>
  </si>
  <si>
    <t>0,06 %</t>
  </si>
  <si>
    <t>0,37 %</t>
  </si>
  <si>
    <t>1,53 %</t>
  </si>
  <si>
    <t>0,14 %</t>
  </si>
  <si>
    <t>0,39 %</t>
  </si>
  <si>
    <t>0,80 %</t>
  </si>
  <si>
    <t>17,96 %</t>
  </si>
  <si>
    <t>1,35 %</t>
  </si>
  <si>
    <t>4,89 %</t>
  </si>
  <si>
    <t>0,57 %</t>
  </si>
  <si>
    <t>0,87 %</t>
  </si>
  <si>
    <t>1,40 %</t>
  </si>
  <si>
    <t>5,87 %</t>
  </si>
  <si>
    <t>0,34 %</t>
  </si>
  <si>
    <t>1,41 %</t>
  </si>
  <si>
    <t>0,71 %</t>
  </si>
  <si>
    <t>5,08 %</t>
  </si>
  <si>
    <t>3,39 %</t>
  </si>
  <si>
    <t>1,69 %</t>
  </si>
  <si>
    <t>0,53 %</t>
  </si>
  <si>
    <t>0,38 %</t>
  </si>
  <si>
    <t>0,07 %</t>
  </si>
  <si>
    <t>0,41 %</t>
  </si>
  <si>
    <t>0,15 %</t>
  </si>
  <si>
    <t>0,26 %</t>
  </si>
  <si>
    <t>Número do Processo</t>
  </si>
  <si>
    <r>
      <rPr>
        <b/>
        <sz val="10"/>
        <rFont val="Arial"/>
        <family val="2"/>
      </rPr>
      <t>SINAPI - 12/2025 - Rio de Janeiro SBC - 12/2025 - Rio de Janeiro ORSE - 12/2025 - Sergipe CPOS/CDHU - 09/2025 - São Paulo FDE - 10/2025 - São Paulo
EMOP - 12/2025 - Rio de Janeiro SCO - 12/2025 - Rio de Janeiro</t>
    </r>
  </si>
  <si>
    <t>Obra                                                                                                                     Bancos                            B.D.I.                                         Encargos Sociais</t>
  </si>
  <si>
    <t>22,23%                                          Não Desonerado: embutido nos preços unitário dos insumos de mão de obra, de acordo com as bases.</t>
  </si>
  <si>
    <t>Cronograma Físico e Financeiro</t>
  </si>
  <si>
    <t>Total Por Etapa</t>
  </si>
  <si>
    <t>30 DIAS</t>
  </si>
  <si>
    <t>60 DIAS</t>
  </si>
  <si>
    <t>90 DIAS</t>
  </si>
  <si>
    <t>120 DIAS</t>
  </si>
  <si>
    <t>150 DIAS</t>
  </si>
  <si>
    <t>180 DIAS</t>
  </si>
  <si>
    <t>210 DIAS</t>
  </si>
  <si>
    <t>240 DIAS</t>
  </si>
  <si>
    <t>270 DIAS</t>
  </si>
  <si>
    <t>300 DIAS</t>
  </si>
  <si>
    <t>330 DIAS</t>
  </si>
  <si>
    <t>360 DIAS</t>
  </si>
  <si>
    <t>390 DIAS</t>
  </si>
  <si>
    <t>420 DIAS</t>
  </si>
  <si>
    <t>450 DIAS</t>
  </si>
  <si>
    <t>480 DIAS</t>
  </si>
  <si>
    <t>510 DIAS</t>
  </si>
  <si>
    <t>540 DIAS</t>
  </si>
  <si>
    <t>1</t>
  </si>
  <si>
    <t>2</t>
  </si>
  <si>
    <t>3</t>
  </si>
  <si>
    <t>4</t>
  </si>
  <si>
    <t>5</t>
  </si>
  <si>
    <t>6</t>
  </si>
  <si>
    <t>7</t>
  </si>
  <si>
    <t>8</t>
  </si>
  <si>
    <t>9</t>
  </si>
  <si>
    <t>Porcentagem</t>
  </si>
  <si>
    <t>Custo</t>
  </si>
  <si>
    <t>Porcentagem Acumulado</t>
  </si>
  <si>
    <t>Custo Acumulado</t>
  </si>
  <si>
    <r>
      <rPr>
        <b/>
        <sz val="12"/>
        <rFont val="Arial"/>
        <family val="2"/>
      </rPr>
      <t>SINAPI - 12/2025 - Rio
de Janeiro
SBC - 12/2025 - Rio de
Janeiro
ORSE - 12/2025 -
Sergipe
CPOS/CDHU - 09/2025 -
São Paulo
FDE - 10/2025 - São
Paulo
EMOP - 12/2025 - Rio de
Janeiro
SCO - 12/2025 - Rio de
Janeiro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</si>
</sst>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R$&quot;\ * #,##0.00_-;\-&quot;R$&quot;\ * #,##0.00_-;_-&quot;R$&quot;\ * &quot;-&quot;??_-;_-@_-"/>
    <numFmt numFmtId="43" formatCode="_-* #,##0.00_-;\-* #,##0.00_-;_-* &quot;-&quot;??_-;_-@_-"/>
    <numFmt numFmtId="164" formatCode="0.00\ %"/>
    <numFmt numFmtId="166" formatCode="0.000"/>
    <numFmt numFmtId="167" formatCode="00000000"/>
    <numFmt numFmtId="168" formatCode="0.00000"/>
    <numFmt numFmtId="169" formatCode="m\.d\.yy;@"/>
    <numFmt numFmtId="170" formatCode="0.0"/>
    <numFmt numFmtId="171" formatCode="000000"/>
    <numFmt numFmtId="172" formatCode="yy\.m\.d;@"/>
    <numFmt numFmtId="173" formatCode="mm\.d\.yy;@"/>
    <numFmt numFmtId="174" formatCode="yy\.mm\.d;@"/>
    <numFmt numFmtId="175" formatCode="mm\.dd\.yy;@"/>
    <numFmt numFmtId="176" formatCode="_(&quot;R$ &quot;* #,##0.00_);_(&quot;R$ &quot;* \(#,##0.00\);_(&quot;R$ &quot;* &quot;-&quot;??_);_(@_)"/>
    <numFmt numFmtId="177" formatCode="0.000000"/>
    <numFmt numFmtId="178" formatCode="0.0%"/>
    <numFmt numFmtId="179" formatCode="0.00000000000000%"/>
    <numFmt numFmtId="180" formatCode="0.000000000000000%"/>
    <numFmt numFmtId="181" formatCode="0.0000000000000000%"/>
    <numFmt numFmtId="182" formatCode="0.00000000000000000%"/>
    <numFmt numFmtId="183" formatCode="0.000000000%"/>
  </numFmts>
  <fonts count="16" x14ac:knownFonts="1">
    <font>
      <sz val="10"/>
      <color rgb="FF000000"/>
      <name val="Times New Roman"/>
      <charset val="204"/>
    </font>
    <font>
      <sz val="10"/>
      <color rgb="FF000000"/>
      <name val="Times New Roman"/>
      <family val="1"/>
    </font>
    <font>
      <sz val="12"/>
      <color rgb="FF000000"/>
      <name val="Arial"/>
      <family val="2"/>
    </font>
    <font>
      <b/>
      <sz val="12"/>
      <name val="Arial"/>
      <family val="2"/>
    </font>
    <font>
      <b/>
      <sz val="12"/>
      <color rgb="FF000000"/>
      <name val="Arial"/>
      <family val="2"/>
    </font>
    <font>
      <sz val="12"/>
      <name val="Arial"/>
      <family val="2"/>
    </font>
    <font>
      <sz val="10"/>
      <name val="Arial"/>
      <family val="2"/>
    </font>
    <font>
      <b/>
      <sz val="8"/>
      <name val="Arial"/>
      <family val="2"/>
    </font>
    <font>
      <sz val="8"/>
      <color rgb="FF000000"/>
      <name val="Arial"/>
      <family val="2"/>
    </font>
    <font>
      <sz val="8"/>
      <name val="Arial"/>
      <family val="2"/>
    </font>
    <font>
      <b/>
      <sz val="8"/>
      <color rgb="FFFF0000"/>
      <name val="Arial"/>
      <family val="2"/>
    </font>
    <font>
      <sz val="10"/>
      <color rgb="FF000000"/>
      <name val="Arial"/>
      <family val="2"/>
    </font>
    <font>
      <b/>
      <sz val="10"/>
      <color rgb="FF000000"/>
      <name val="Arial"/>
      <family val="2"/>
    </font>
    <font>
      <b/>
      <sz val="12"/>
      <color rgb="FFFF0000"/>
      <name val="Arial"/>
      <family val="2"/>
    </font>
    <font>
      <b/>
      <sz val="10"/>
      <name val="Arial"/>
      <family val="2"/>
    </font>
    <font>
      <b/>
      <sz val="10"/>
      <color rgb="FFFF0000"/>
      <name val="Arial"/>
      <family val="2"/>
    </font>
  </fonts>
  <fills count="9">
    <fill>
      <patternFill patternType="none"/>
    </fill>
    <fill>
      <patternFill patternType="gray125"/>
    </fill>
    <fill>
      <patternFill patternType="solid">
        <fgColor rgb="FFD8ECF6"/>
      </patternFill>
    </fill>
    <fill>
      <patternFill patternType="solid">
        <fgColor rgb="FFDFF0D8"/>
      </patternFill>
    </fill>
    <fill>
      <patternFill patternType="solid">
        <fgColor rgb="FFF7F3DF"/>
      </patternFill>
    </fill>
    <fill>
      <patternFill patternType="solid">
        <fgColor theme="0"/>
        <bgColor indexed="64"/>
      </patternFill>
    </fill>
    <fill>
      <patternFill patternType="solid">
        <fgColor rgb="FFD8ECF6"/>
        <bgColor indexed="64"/>
      </patternFill>
    </fill>
    <fill>
      <patternFill patternType="solid">
        <fgColor rgb="FFDFF0D8"/>
        <bgColor indexed="64"/>
      </patternFill>
    </fill>
    <fill>
      <patternFill patternType="solid">
        <fgColor rgb="FFF7F3DF"/>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diagonal/>
    </border>
    <border>
      <left/>
      <right/>
      <top style="thin">
        <color rgb="FFCCCCCC"/>
      </top>
      <bottom/>
      <diagonal/>
    </border>
    <border>
      <left style="thin">
        <color rgb="FFCCCCCC"/>
      </left>
      <right style="thin">
        <color rgb="FFCCCCCC"/>
      </right>
      <top style="thin">
        <color rgb="FFCCCCCC"/>
      </top>
      <bottom/>
      <diagonal/>
    </border>
    <border>
      <left style="thin">
        <color rgb="FFCCCCCC"/>
      </left>
      <right/>
      <top/>
      <bottom style="thin">
        <color rgb="FFCCCCCC"/>
      </bottom>
      <diagonal/>
    </border>
    <border>
      <left/>
      <right/>
      <top/>
      <bottom style="thin">
        <color rgb="FFCCCCCC"/>
      </bottom>
      <diagonal/>
    </border>
    <border>
      <left style="thin">
        <color rgb="FFCCCCCC"/>
      </left>
      <right/>
      <top/>
      <bottom style="thin">
        <color rgb="FF0091F6"/>
      </bottom>
      <diagonal/>
    </border>
    <border>
      <left/>
      <right/>
      <top/>
      <bottom style="thin">
        <color rgb="FF0091F6"/>
      </bottom>
      <diagonal/>
    </border>
    <border>
      <left style="thin">
        <color rgb="FFCCCCCC"/>
      </left>
      <right style="thin">
        <color rgb="FFCCCCCC"/>
      </right>
      <top/>
      <bottom style="thin">
        <color rgb="FFCCCCCC"/>
      </bottom>
      <diagonal/>
    </border>
    <border>
      <left style="thin">
        <color rgb="FFCCCCCC"/>
      </left>
      <right/>
      <top style="thin">
        <color rgb="FF0091F6"/>
      </top>
      <bottom/>
      <diagonal/>
    </border>
    <border>
      <left style="thin">
        <color rgb="FFCCCCCC"/>
      </left>
      <right/>
      <top/>
      <bottom style="thin">
        <color rgb="FFFF5400"/>
      </bottom>
      <diagonal/>
    </border>
    <border>
      <left style="thin">
        <color rgb="FFCCCCCC"/>
      </left>
      <right/>
      <top style="thin">
        <color rgb="FFFF5400"/>
      </top>
      <bottom/>
      <diagonal/>
    </border>
    <border>
      <left/>
      <right/>
      <top/>
      <bottom style="thin">
        <color rgb="FFFF5400"/>
      </bottom>
      <diagonal/>
    </border>
    <border>
      <left style="thin">
        <color rgb="FFCCCCCC"/>
      </left>
      <right style="thin">
        <color rgb="FFCCCCCC"/>
      </right>
      <top style="thin">
        <color rgb="FFFF5400"/>
      </top>
      <bottom/>
      <diagonal/>
    </border>
    <border>
      <left style="thin">
        <color rgb="FFCCCCCC"/>
      </left>
      <right style="thin">
        <color rgb="FFCCCCCC"/>
      </right>
      <top style="thin">
        <color rgb="FF0091F6"/>
      </top>
      <bottom/>
      <diagonal/>
    </border>
    <border>
      <left style="thin">
        <color rgb="FFCCCCCC"/>
      </left>
      <right style="thin">
        <color rgb="FFCCCCCC"/>
      </right>
      <top/>
      <bottom style="thin">
        <color rgb="FFFF5400"/>
      </bottom>
      <diagonal/>
    </border>
    <border>
      <left style="thin">
        <color rgb="FFCCCCCC"/>
      </left>
      <right/>
      <top/>
      <bottom/>
      <diagonal/>
    </border>
    <border>
      <left/>
      <right/>
      <top style="thin">
        <color rgb="FFFF5400"/>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cellStyleXfs>
  <cellXfs count="232">
    <xf numFmtId="0" fontId="0" fillId="0" borderId="0" xfId="0" applyAlignment="1">
      <alignment horizontal="left" vertical="top"/>
    </xf>
    <xf numFmtId="0" fontId="3" fillId="0" borderId="1" xfId="0" applyFont="1" applyBorder="1" applyAlignment="1">
      <alignment horizontal="left" vertical="top" wrapText="1"/>
    </xf>
    <xf numFmtId="0" fontId="2" fillId="0" borderId="0" xfId="0" applyFont="1" applyAlignment="1">
      <alignment horizontal="left" vertical="top"/>
    </xf>
    <xf numFmtId="1" fontId="4" fillId="2" borderId="1" xfId="0" applyNumberFormat="1" applyFont="1" applyFill="1" applyBorder="1" applyAlignment="1">
      <alignment horizontal="left" vertical="top" shrinkToFit="1"/>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1" fontId="4" fillId="2" borderId="1" xfId="0" applyNumberFormat="1" applyFont="1" applyFill="1" applyBorder="1" applyAlignment="1">
      <alignment horizontal="right" vertical="top" shrinkToFit="1"/>
    </xf>
    <xf numFmtId="4" fontId="4" fillId="2" borderId="1" xfId="0" applyNumberFormat="1" applyFont="1" applyFill="1" applyBorder="1" applyAlignment="1">
      <alignment horizontal="right" vertical="top" shrinkToFit="1"/>
    </xf>
    <xf numFmtId="164" fontId="4" fillId="2" borderId="1" xfId="0" applyNumberFormat="1" applyFont="1" applyFill="1" applyBorder="1" applyAlignment="1">
      <alignment horizontal="right" vertical="top" shrinkToFit="1"/>
    </xf>
    <xf numFmtId="0" fontId="5"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2" fontId="2" fillId="3" borderId="1" xfId="0" applyNumberFormat="1" applyFont="1" applyFill="1" applyBorder="1" applyAlignment="1">
      <alignment horizontal="right" vertical="top" shrinkToFit="1"/>
    </xf>
    <xf numFmtId="4" fontId="2" fillId="3" borderId="1" xfId="0" applyNumberFormat="1" applyFont="1" applyFill="1" applyBorder="1" applyAlignment="1">
      <alignment horizontal="right" vertical="top" shrinkToFit="1"/>
    </xf>
    <xf numFmtId="164" fontId="2" fillId="3" borderId="1" xfId="0" applyNumberFormat="1" applyFont="1" applyFill="1" applyBorder="1" applyAlignment="1">
      <alignment horizontal="right" vertical="top" shrinkToFit="1"/>
    </xf>
    <xf numFmtId="1" fontId="2" fillId="3" borderId="1" xfId="0" applyNumberFormat="1" applyFont="1" applyFill="1" applyBorder="1" applyAlignment="1">
      <alignment horizontal="left" vertical="top" shrinkToFit="1"/>
    </xf>
    <xf numFmtId="1" fontId="2" fillId="3" borderId="1" xfId="0" applyNumberFormat="1" applyFont="1" applyFill="1" applyBorder="1" applyAlignment="1">
      <alignment horizontal="right" vertical="top" shrinkToFit="1"/>
    </xf>
    <xf numFmtId="166" fontId="2" fillId="3" borderId="1" xfId="0" applyNumberFormat="1" applyFont="1" applyFill="1" applyBorder="1" applyAlignment="1">
      <alignment horizontal="right" vertical="top" shrinkToFit="1"/>
    </xf>
    <xf numFmtId="0" fontId="5" fillId="4" borderId="1" xfId="0" applyFont="1" applyFill="1" applyBorder="1" applyAlignment="1">
      <alignment horizontal="left" vertical="top" wrapText="1"/>
    </xf>
    <xf numFmtId="167" fontId="2" fillId="4" borderId="1" xfId="0" applyNumberFormat="1" applyFont="1" applyFill="1" applyBorder="1" applyAlignment="1">
      <alignment horizontal="left" vertical="top" shrinkToFit="1"/>
    </xf>
    <xf numFmtId="0" fontId="5" fillId="4" borderId="1" xfId="0" applyFont="1" applyFill="1" applyBorder="1" applyAlignment="1">
      <alignment horizontal="center" vertical="top" wrapText="1"/>
    </xf>
    <xf numFmtId="1" fontId="2" fillId="4" borderId="1" xfId="0" applyNumberFormat="1" applyFont="1" applyFill="1" applyBorder="1" applyAlignment="1">
      <alignment horizontal="right" vertical="top" shrinkToFit="1"/>
    </xf>
    <xf numFmtId="2" fontId="2" fillId="4" borderId="1" xfId="0" applyNumberFormat="1" applyFont="1" applyFill="1" applyBorder="1" applyAlignment="1">
      <alignment horizontal="right" vertical="top" shrinkToFit="1"/>
    </xf>
    <xf numFmtId="4" fontId="2" fillId="4" borderId="1" xfId="0" applyNumberFormat="1" applyFont="1" applyFill="1" applyBorder="1" applyAlignment="1">
      <alignment horizontal="right" vertical="top" shrinkToFit="1"/>
    </xf>
    <xf numFmtId="164" fontId="2" fillId="4" borderId="1" xfId="0" applyNumberFormat="1" applyFont="1" applyFill="1" applyBorder="1" applyAlignment="1">
      <alignment horizontal="right" vertical="top" shrinkToFit="1"/>
    </xf>
    <xf numFmtId="0" fontId="2" fillId="3" borderId="1" xfId="0" applyFont="1" applyFill="1" applyBorder="1" applyAlignment="1">
      <alignment horizontal="left" vertical="center" wrapText="1"/>
    </xf>
    <xf numFmtId="168" fontId="2" fillId="3" borderId="1" xfId="0" applyNumberFormat="1" applyFont="1" applyFill="1" applyBorder="1" applyAlignment="1">
      <alignment horizontal="right" vertical="top" shrinkToFit="1"/>
    </xf>
    <xf numFmtId="0" fontId="5" fillId="3" borderId="1" xfId="0" applyFont="1" applyFill="1" applyBorder="1" applyAlignment="1">
      <alignment horizontal="left" vertical="center" wrapText="1"/>
    </xf>
    <xf numFmtId="169" fontId="2" fillId="3" borderId="1" xfId="0" applyNumberFormat="1" applyFont="1" applyFill="1" applyBorder="1" applyAlignment="1">
      <alignment horizontal="left" vertical="top" shrinkToFit="1"/>
    </xf>
    <xf numFmtId="170" fontId="2" fillId="3" borderId="1" xfId="0" applyNumberFormat="1" applyFont="1" applyFill="1" applyBorder="1" applyAlignment="1">
      <alignment horizontal="right" vertical="top" shrinkToFit="1"/>
    </xf>
    <xf numFmtId="166" fontId="2" fillId="4" borderId="1" xfId="0" applyNumberFormat="1" applyFont="1" applyFill="1" applyBorder="1" applyAlignment="1">
      <alignment horizontal="right" vertical="top" shrinkToFit="1"/>
    </xf>
    <xf numFmtId="0" fontId="2" fillId="2" borderId="1" xfId="0" applyFont="1" applyFill="1" applyBorder="1" applyAlignment="1">
      <alignment horizontal="left" vertical="center" wrapText="1"/>
    </xf>
    <xf numFmtId="171" fontId="2" fillId="3" borderId="1" xfId="0" applyNumberFormat="1" applyFont="1" applyFill="1" applyBorder="1" applyAlignment="1">
      <alignment horizontal="left" vertical="top" shrinkToFit="1"/>
    </xf>
    <xf numFmtId="169" fontId="2" fillId="4" borderId="1" xfId="0" applyNumberFormat="1" applyFont="1" applyFill="1" applyBorder="1" applyAlignment="1">
      <alignment horizontal="left" vertical="top" shrinkToFit="1"/>
    </xf>
    <xf numFmtId="170" fontId="2" fillId="4" borderId="1" xfId="0" applyNumberFormat="1" applyFont="1" applyFill="1" applyBorder="1" applyAlignment="1">
      <alignment horizontal="right" vertical="top" shrinkToFit="1"/>
    </xf>
    <xf numFmtId="172" fontId="2" fillId="3" borderId="1" xfId="0" applyNumberFormat="1" applyFont="1" applyFill="1" applyBorder="1" applyAlignment="1">
      <alignment horizontal="left" vertical="top" shrinkToFit="1"/>
    </xf>
    <xf numFmtId="173" fontId="2" fillId="3" borderId="1" xfId="0" applyNumberFormat="1" applyFont="1" applyFill="1" applyBorder="1" applyAlignment="1">
      <alignment horizontal="left" vertical="top" shrinkToFit="1"/>
    </xf>
    <xf numFmtId="172" fontId="2" fillId="4" borderId="1" xfId="0" applyNumberFormat="1" applyFont="1" applyFill="1" applyBorder="1" applyAlignment="1">
      <alignment horizontal="left" vertical="top" shrinkToFit="1"/>
    </xf>
    <xf numFmtId="171" fontId="2" fillId="4" borderId="1" xfId="0" applyNumberFormat="1" applyFont="1" applyFill="1" applyBorder="1" applyAlignment="1">
      <alignment horizontal="left" vertical="top" shrinkToFit="1"/>
    </xf>
    <xf numFmtId="173" fontId="2" fillId="4" borderId="1" xfId="0" applyNumberFormat="1" applyFont="1" applyFill="1" applyBorder="1" applyAlignment="1">
      <alignment horizontal="left" vertical="top" shrinkToFit="1"/>
    </xf>
    <xf numFmtId="174" fontId="2" fillId="3" borderId="1" xfId="0" applyNumberFormat="1" applyFont="1" applyFill="1" applyBorder="1" applyAlignment="1">
      <alignment horizontal="left" vertical="top" shrinkToFit="1"/>
    </xf>
    <xf numFmtId="175" fontId="2" fillId="3" borderId="1" xfId="0" applyNumberFormat="1" applyFont="1" applyFill="1" applyBorder="1" applyAlignment="1">
      <alignment horizontal="left" vertical="top" shrinkToFit="1"/>
    </xf>
    <xf numFmtId="1" fontId="2" fillId="4" borderId="1" xfId="0" applyNumberFormat="1" applyFont="1" applyFill="1" applyBorder="1" applyAlignment="1">
      <alignment horizontal="left" vertical="top" shrinkToFit="1"/>
    </xf>
    <xf numFmtId="0" fontId="2" fillId="0" borderId="1" xfId="0" applyFont="1" applyBorder="1" applyAlignment="1">
      <alignment horizontal="left"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8" fillId="0" borderId="1" xfId="0" applyFont="1" applyBorder="1" applyAlignment="1">
      <alignment horizontal="left" wrapText="1"/>
    </xf>
    <xf numFmtId="0" fontId="9" fillId="0" borderId="1" xfId="0" applyFont="1" applyBorder="1" applyAlignment="1">
      <alignment horizontal="left" vertical="top" wrapText="1"/>
    </xf>
    <xf numFmtId="0" fontId="8" fillId="0" borderId="0" xfId="0" applyFont="1" applyAlignment="1">
      <alignment horizontal="left" vertical="top"/>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10" fillId="5" borderId="13" xfId="2" applyNumberFormat="1" applyFont="1" applyFill="1" applyBorder="1" applyAlignment="1">
      <alignment horizontal="center" vertical="center"/>
    </xf>
    <xf numFmtId="10" fontId="10" fillId="5" borderId="14" xfId="3" applyNumberFormat="1" applyFont="1" applyFill="1" applyBorder="1" applyAlignment="1">
      <alignment horizontal="center" vertical="center"/>
    </xf>
    <xf numFmtId="0" fontId="7" fillId="5" borderId="13" xfId="0" applyFont="1" applyFill="1" applyBorder="1" applyAlignment="1">
      <alignment horizontal="center" vertical="center" wrapText="1"/>
    </xf>
    <xf numFmtId="176" fontId="7" fillId="5" borderId="14" xfId="0" applyNumberFormat="1" applyFont="1" applyFill="1" applyBorder="1" applyAlignment="1">
      <alignment horizontal="center" vertical="center"/>
    </xf>
    <xf numFmtId="0" fontId="7" fillId="5" borderId="15" xfId="0" applyFont="1" applyFill="1" applyBorder="1" applyAlignment="1">
      <alignment horizontal="center" vertical="center" wrapText="1"/>
    </xf>
    <xf numFmtId="176" fontId="7" fillId="5" borderId="16" xfId="0" applyNumberFormat="1" applyFont="1" applyFill="1" applyBorder="1" applyAlignment="1">
      <alignment horizontal="center" vertical="center"/>
    </xf>
    <xf numFmtId="0" fontId="7" fillId="5" borderId="15" xfId="0" applyFont="1" applyFill="1" applyBorder="1" applyAlignment="1">
      <alignment horizontal="center" vertical="center"/>
    </xf>
    <xf numFmtId="176" fontId="7" fillId="5" borderId="17" xfId="0" applyNumberFormat="1" applyFont="1" applyFill="1" applyBorder="1" applyAlignment="1">
      <alignment horizontal="center" vertical="center"/>
    </xf>
    <xf numFmtId="0" fontId="7" fillId="5" borderId="18" xfId="0" applyFont="1" applyFill="1" applyBorder="1" applyAlignment="1">
      <alignment horizontal="center" vertical="center"/>
    </xf>
    <xf numFmtId="176" fontId="7" fillId="5" borderId="19" xfId="0" applyNumberFormat="1" applyFont="1" applyFill="1" applyBorder="1" applyAlignment="1">
      <alignment horizontal="center" vertical="center"/>
    </xf>
    <xf numFmtId="0" fontId="10" fillId="5" borderId="20" xfId="0" applyFont="1" applyFill="1" applyBorder="1" applyAlignment="1">
      <alignment horizontal="center" vertical="center" wrapText="1"/>
    </xf>
    <xf numFmtId="176" fontId="10" fillId="5" borderId="14" xfId="0" applyNumberFormat="1" applyFont="1" applyFill="1" applyBorder="1" applyAlignment="1">
      <alignment horizontal="center" vertical="center"/>
    </xf>
    <xf numFmtId="0" fontId="10" fillId="5" borderId="21" xfId="0" applyFont="1" applyFill="1" applyBorder="1" applyAlignment="1">
      <alignment horizontal="center" vertical="center"/>
    </xf>
    <xf numFmtId="176" fontId="10" fillId="5" borderId="17" xfId="0" applyNumberFormat="1" applyFont="1" applyFill="1" applyBorder="1" applyAlignment="1">
      <alignment horizontal="center" vertical="center"/>
    </xf>
    <xf numFmtId="0" fontId="10" fillId="5" borderId="22" xfId="0" applyFont="1" applyFill="1" applyBorder="1" applyAlignment="1">
      <alignment horizontal="center" vertical="center"/>
    </xf>
    <xf numFmtId="1" fontId="4" fillId="6" borderId="1" xfId="0" applyNumberFormat="1" applyFont="1" applyFill="1" applyBorder="1" applyAlignment="1">
      <alignment horizontal="right" vertical="top" shrinkToFit="1"/>
    </xf>
    <xf numFmtId="44" fontId="2" fillId="6" borderId="1" xfId="1" applyFont="1" applyFill="1" applyBorder="1" applyAlignment="1">
      <alignment horizontal="left" vertical="top"/>
    </xf>
    <xf numFmtId="2" fontId="2" fillId="7" borderId="1" xfId="0" applyNumberFormat="1" applyFont="1" applyFill="1" applyBorder="1" applyAlignment="1">
      <alignment horizontal="right" vertical="top" shrinkToFit="1"/>
    </xf>
    <xf numFmtId="44" fontId="2" fillId="7" borderId="1" xfId="1" applyFont="1" applyFill="1" applyBorder="1" applyAlignment="1">
      <alignment horizontal="left" vertical="top"/>
    </xf>
    <xf numFmtId="0" fontId="5" fillId="8" borderId="1" xfId="0" applyFont="1" applyFill="1" applyBorder="1" applyAlignment="1">
      <alignment horizontal="center" vertical="top" wrapText="1"/>
    </xf>
    <xf numFmtId="44" fontId="2" fillId="8" borderId="1" xfId="1" applyFont="1" applyFill="1" applyBorder="1" applyAlignment="1">
      <alignment horizontal="left" vertical="top"/>
    </xf>
    <xf numFmtId="44" fontId="4" fillId="6" borderId="1" xfId="1" applyFont="1" applyFill="1" applyBorder="1" applyAlignment="1">
      <alignment horizontal="left" vertical="top"/>
    </xf>
    <xf numFmtId="44" fontId="5" fillId="3" borderId="1" xfId="1" applyFont="1" applyFill="1" applyBorder="1" applyAlignment="1">
      <alignment horizontal="right" vertical="top" wrapText="1"/>
    </xf>
    <xf numFmtId="44" fontId="2" fillId="0" borderId="0" xfId="0" applyNumberFormat="1" applyFont="1" applyAlignment="1">
      <alignment horizontal="left" vertical="top"/>
    </xf>
    <xf numFmtId="177" fontId="2" fillId="0" borderId="0" xfId="0" applyNumberFormat="1" applyFont="1" applyAlignment="1">
      <alignment horizontal="left" vertical="top"/>
    </xf>
    <xf numFmtId="4" fontId="4" fillId="0" borderId="8" xfId="0" applyNumberFormat="1" applyFont="1" applyBorder="1" applyAlignment="1">
      <alignment vertical="top" shrinkToFit="1"/>
    </xf>
    <xf numFmtId="0" fontId="2" fillId="0" borderId="1" xfId="0" applyFont="1" applyBorder="1" applyAlignment="1">
      <alignment horizontal="left" vertical="top"/>
    </xf>
    <xf numFmtId="4" fontId="4" fillId="0" borderId="1" xfId="0" applyNumberFormat="1" applyFont="1" applyBorder="1" applyAlignment="1">
      <alignment vertical="top" shrinkToFit="1"/>
    </xf>
    <xf numFmtId="0" fontId="3" fillId="0" borderId="1" xfId="0" applyFont="1" applyBorder="1" applyAlignment="1">
      <alignment horizontal="center" vertical="center" wrapText="1"/>
    </xf>
    <xf numFmtId="0" fontId="3" fillId="0" borderId="9" xfId="0" applyFont="1" applyBorder="1" applyAlignment="1">
      <alignment vertical="top" wrapText="1"/>
    </xf>
    <xf numFmtId="4" fontId="2" fillId="0" borderId="0" xfId="0" applyNumberFormat="1" applyFont="1" applyAlignment="1">
      <alignment horizontal="left" vertical="top"/>
    </xf>
    <xf numFmtId="44" fontId="4" fillId="0" borderId="1" xfId="1" applyFont="1" applyBorder="1" applyAlignment="1">
      <alignment vertical="top" shrinkToFit="1"/>
    </xf>
    <xf numFmtId="2" fontId="11" fillId="3" borderId="1" xfId="0" applyNumberFormat="1" applyFont="1" applyFill="1" applyBorder="1" applyAlignment="1">
      <alignment horizontal="right" vertical="top" shrinkToFit="1"/>
    </xf>
    <xf numFmtId="2" fontId="11" fillId="7" borderId="1" xfId="0" applyNumberFormat="1" applyFont="1" applyFill="1" applyBorder="1" applyAlignment="1">
      <alignment horizontal="right" vertical="top" shrinkToFit="1"/>
    </xf>
    <xf numFmtId="4" fontId="12" fillId="2" borderId="1" xfId="0" applyNumberFormat="1" applyFont="1" applyFill="1" applyBorder="1" applyAlignment="1">
      <alignment horizontal="right" vertical="top" shrinkToFit="1"/>
    </xf>
    <xf numFmtId="4" fontId="11" fillId="3" borderId="1" xfId="0" applyNumberFormat="1" applyFont="1" applyFill="1" applyBorder="1" applyAlignment="1">
      <alignment horizontal="right" vertical="top" shrinkToFit="1"/>
    </xf>
    <xf numFmtId="4" fontId="11" fillId="7" borderId="1" xfId="0" applyNumberFormat="1" applyFont="1" applyFill="1" applyBorder="1" applyAlignment="1">
      <alignment horizontal="right" vertical="top" shrinkToFit="1"/>
    </xf>
    <xf numFmtId="44" fontId="11" fillId="3" borderId="1" xfId="1" applyFont="1" applyFill="1" applyBorder="1" applyAlignment="1">
      <alignment horizontal="righ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44" fontId="4" fillId="0" borderId="1" xfId="1" applyFont="1" applyBorder="1" applyAlignment="1">
      <alignment horizontal="left" vertical="top"/>
    </xf>
    <xf numFmtId="43" fontId="2" fillId="0" borderId="0" xfId="0" applyNumberFormat="1" applyFont="1" applyAlignment="1">
      <alignment horizontal="left" vertical="top"/>
    </xf>
    <xf numFmtId="44" fontId="2" fillId="0" borderId="0" xfId="1" applyFont="1" applyAlignment="1">
      <alignment horizontal="left" vertical="top"/>
    </xf>
    <xf numFmtId="44" fontId="13" fillId="0" borderId="1" xfId="0" applyNumberFormat="1" applyFont="1" applyBorder="1" applyAlignment="1">
      <alignment horizontal="left" vertical="top"/>
    </xf>
    <xf numFmtId="0" fontId="3" fillId="0" borderId="8" xfId="0" applyFont="1" applyBorder="1" applyAlignment="1">
      <alignment horizontal="center" vertical="center" wrapText="1"/>
    </xf>
    <xf numFmtId="0" fontId="11" fillId="0" borderId="1" xfId="0" applyFont="1" applyBorder="1" applyAlignment="1">
      <alignment horizontal="left" wrapText="1"/>
    </xf>
    <xf numFmtId="0" fontId="11" fillId="0" borderId="0" xfId="0" applyFont="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11" fillId="2" borderId="1" xfId="0" applyFont="1" applyFill="1" applyBorder="1" applyAlignment="1">
      <alignment horizontal="left" wrapText="1"/>
    </xf>
    <xf numFmtId="0" fontId="11" fillId="2" borderId="1" xfId="0" applyFont="1" applyFill="1" applyBorder="1" applyAlignment="1">
      <alignment horizontal="left" vertical="center" wrapText="1"/>
    </xf>
    <xf numFmtId="0" fontId="14" fillId="0" borderId="1" xfId="0" applyFont="1" applyBorder="1" applyAlignment="1">
      <alignment horizontal="left" vertical="top" wrapText="1"/>
    </xf>
    <xf numFmtId="0" fontId="14" fillId="0" borderId="1" xfId="0" applyFont="1" applyBorder="1" applyAlignment="1">
      <alignment horizontal="right" vertical="top" wrapText="1"/>
    </xf>
    <xf numFmtId="1" fontId="12" fillId="2" borderId="1" xfId="0" applyNumberFormat="1" applyFont="1" applyFill="1" applyBorder="1" applyAlignment="1">
      <alignment horizontal="left" vertical="top" shrinkToFit="1"/>
    </xf>
    <xf numFmtId="0" fontId="14" fillId="2" borderId="1" xfId="0" applyFont="1" applyFill="1" applyBorder="1" applyAlignment="1">
      <alignment horizontal="left" vertical="top" wrapText="1"/>
    </xf>
    <xf numFmtId="0" fontId="14" fillId="2" borderId="1" xfId="0" applyFont="1" applyFill="1" applyBorder="1" applyAlignment="1">
      <alignment horizontal="right" vertical="top" wrapText="1"/>
    </xf>
    <xf numFmtId="170" fontId="12" fillId="2" borderId="1" xfId="0" applyNumberFormat="1" applyFont="1" applyFill="1" applyBorder="1" applyAlignment="1">
      <alignment horizontal="left" vertical="top" shrinkToFit="1"/>
    </xf>
    <xf numFmtId="2" fontId="12" fillId="2" borderId="1" xfId="0" applyNumberFormat="1" applyFont="1" applyFill="1" applyBorder="1" applyAlignment="1">
      <alignment horizontal="left" vertical="top" shrinkToFit="1"/>
    </xf>
    <xf numFmtId="0" fontId="6" fillId="0" borderId="1" xfId="0" applyFont="1" applyBorder="1" applyAlignment="1">
      <alignment horizontal="left" vertical="top" wrapText="1"/>
    </xf>
    <xf numFmtId="0" fontId="14" fillId="0" borderId="1" xfId="0" applyFont="1" applyBorder="1" applyAlignment="1">
      <alignment horizontal="center" vertical="center" wrapText="1"/>
    </xf>
    <xf numFmtId="1" fontId="12" fillId="2" borderId="1" xfId="0" applyNumberFormat="1" applyFont="1" applyFill="1" applyBorder="1" applyAlignment="1">
      <alignment horizontal="center" vertical="center" shrinkToFit="1"/>
    </xf>
    <xf numFmtId="0" fontId="11" fillId="0" borderId="1" xfId="0" applyFont="1" applyBorder="1" applyAlignment="1">
      <alignment horizontal="center" vertical="center" wrapText="1"/>
    </xf>
    <xf numFmtId="0" fontId="11" fillId="0" borderId="0" xfId="0" applyFont="1" applyAlignment="1">
      <alignment horizontal="center" vertical="center"/>
    </xf>
    <xf numFmtId="44" fontId="14" fillId="2" borderId="1" xfId="0" applyNumberFormat="1" applyFont="1" applyFill="1" applyBorder="1" applyAlignment="1">
      <alignment horizontal="right" vertical="top" wrapText="1"/>
    </xf>
    <xf numFmtId="0" fontId="3" fillId="0" borderId="0" xfId="0" applyFont="1" applyAlignment="1">
      <alignment vertical="top" wrapText="1"/>
    </xf>
    <xf numFmtId="0" fontId="2" fillId="0" borderId="0" xfId="0" applyFont="1" applyAlignment="1">
      <alignment horizontal="left" wrapText="1"/>
    </xf>
    <xf numFmtId="0" fontId="3" fillId="0" borderId="23" xfId="0" applyFont="1" applyBorder="1" applyAlignment="1">
      <alignment horizontal="lef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horizontal="right" vertical="top" wrapText="1"/>
    </xf>
    <xf numFmtId="0" fontId="2" fillId="0" borderId="0" xfId="0" applyFont="1" applyAlignment="1">
      <alignment wrapText="1"/>
    </xf>
    <xf numFmtId="0" fontId="3" fillId="2" borderId="26" xfId="0" applyFont="1" applyFill="1" applyBorder="1" applyAlignment="1">
      <alignment horizontal="left" vertical="top" wrapText="1"/>
    </xf>
    <xf numFmtId="0" fontId="3" fillId="2" borderId="26" xfId="0" applyFont="1" applyFill="1" applyBorder="1" applyAlignment="1">
      <alignment vertical="top" wrapText="1"/>
    </xf>
    <xf numFmtId="10" fontId="4" fillId="2" borderId="26" xfId="0" applyNumberFormat="1" applyFont="1" applyFill="1" applyBorder="1" applyAlignment="1">
      <alignment vertical="top" shrinkToFit="1"/>
    </xf>
    <xf numFmtId="0" fontId="2" fillId="2" borderId="27" xfId="0" applyFont="1" applyFill="1" applyBorder="1" applyAlignment="1">
      <alignment vertical="center" wrapText="1"/>
    </xf>
    <xf numFmtId="0" fontId="2" fillId="2" borderId="26" xfId="0" applyFont="1" applyFill="1" applyBorder="1" applyAlignment="1">
      <alignment vertical="center" wrapText="1"/>
    </xf>
    <xf numFmtId="10" fontId="2" fillId="2" borderId="26" xfId="0" applyNumberFormat="1" applyFont="1" applyFill="1" applyBorder="1" applyAlignment="1">
      <alignment vertical="top" shrinkToFit="1"/>
    </xf>
    <xf numFmtId="10" fontId="2" fillId="2" borderId="27" xfId="0" applyNumberFormat="1" applyFont="1" applyFill="1" applyBorder="1" applyAlignment="1">
      <alignment vertical="top" shrinkToFit="1"/>
    </xf>
    <xf numFmtId="0" fontId="2" fillId="2" borderId="28" xfId="0" applyFont="1" applyFill="1" applyBorder="1" applyAlignment="1">
      <alignment vertical="center" wrapText="1"/>
    </xf>
    <xf numFmtId="0" fontId="3" fillId="2" borderId="29" xfId="0" applyFont="1" applyFill="1" applyBorder="1" applyAlignment="1">
      <alignment horizontal="left" vertical="top" wrapText="1"/>
    </xf>
    <xf numFmtId="0" fontId="3" fillId="2" borderId="29" xfId="0" applyFont="1" applyFill="1" applyBorder="1" applyAlignment="1">
      <alignment vertical="top" wrapText="1"/>
    </xf>
    <xf numFmtId="4" fontId="4" fillId="2" borderId="29" xfId="0" applyNumberFormat="1" applyFont="1" applyFill="1" applyBorder="1" applyAlignment="1">
      <alignment vertical="top" shrinkToFit="1"/>
    </xf>
    <xf numFmtId="0" fontId="2" fillId="2" borderId="30" xfId="0" applyFont="1" applyFill="1" applyBorder="1" applyAlignment="1">
      <alignment vertical="center" wrapText="1"/>
    </xf>
    <xf numFmtId="180" fontId="2" fillId="2" borderId="29" xfId="2" applyNumberFormat="1" applyFont="1" applyFill="1" applyBorder="1" applyAlignment="1">
      <alignment vertical="center" wrapText="1"/>
    </xf>
    <xf numFmtId="4" fontId="2" fillId="2" borderId="31" xfId="0" applyNumberFormat="1" applyFont="1" applyFill="1" applyBorder="1" applyAlignment="1">
      <alignment vertical="top" shrinkToFit="1"/>
    </xf>
    <xf numFmtId="4" fontId="2" fillId="2" borderId="32" xfId="0" applyNumberFormat="1" applyFont="1" applyFill="1" applyBorder="1" applyAlignment="1">
      <alignment vertical="top" shrinkToFit="1"/>
    </xf>
    <xf numFmtId="0" fontId="2" fillId="2" borderId="29" xfId="0" applyFont="1" applyFill="1" applyBorder="1" applyAlignment="1">
      <alignment vertical="center" wrapText="1"/>
    </xf>
    <xf numFmtId="0" fontId="2" fillId="2" borderId="33" xfId="0" applyFont="1" applyFill="1" applyBorder="1" applyAlignment="1">
      <alignment vertical="center" wrapText="1"/>
    </xf>
    <xf numFmtId="10" fontId="2" fillId="2" borderId="34" xfId="0" applyNumberFormat="1" applyFont="1" applyFill="1" applyBorder="1" applyAlignment="1">
      <alignment vertical="top" shrinkToFit="1"/>
    </xf>
    <xf numFmtId="0" fontId="2" fillId="2" borderId="34" xfId="0" applyFont="1" applyFill="1" applyBorder="1" applyAlignment="1">
      <alignment vertical="center" wrapText="1"/>
    </xf>
    <xf numFmtId="4" fontId="2" fillId="2" borderId="35" xfId="0" applyNumberFormat="1" applyFont="1" applyFill="1" applyBorder="1" applyAlignment="1">
      <alignment vertical="top" shrinkToFit="1"/>
    </xf>
    <xf numFmtId="0" fontId="2" fillId="2" borderId="36" xfId="0" applyFont="1" applyFill="1" applyBorder="1" applyAlignment="1">
      <alignment vertical="center" wrapText="1"/>
    </xf>
    <xf numFmtId="10" fontId="2" fillId="2" borderId="36" xfId="0" applyNumberFormat="1" applyFont="1" applyFill="1" applyBorder="1" applyAlignment="1">
      <alignment vertical="top" shrinkToFit="1"/>
    </xf>
    <xf numFmtId="10" fontId="2" fillId="2" borderId="27" xfId="0" applyNumberFormat="1" applyFont="1" applyFill="1" applyBorder="1" applyAlignment="1">
      <alignment horizontal="right" vertical="top" shrinkToFit="1"/>
    </xf>
    <xf numFmtId="181" fontId="2" fillId="2" borderId="29" xfId="2" applyNumberFormat="1" applyFont="1" applyFill="1" applyBorder="1" applyAlignment="1">
      <alignment vertical="center" wrapText="1"/>
    </xf>
    <xf numFmtId="4" fontId="2" fillId="2" borderId="37" xfId="0" applyNumberFormat="1" applyFont="1" applyFill="1" applyBorder="1" applyAlignment="1">
      <alignment vertical="top" shrinkToFit="1"/>
    </xf>
    <xf numFmtId="0" fontId="2" fillId="2" borderId="38" xfId="0" applyFont="1" applyFill="1" applyBorder="1" applyAlignment="1">
      <alignment vertical="center" wrapText="1"/>
    </xf>
    <xf numFmtId="182" fontId="2" fillId="2" borderId="29" xfId="2" applyNumberFormat="1" applyFont="1" applyFill="1" applyBorder="1" applyAlignment="1">
      <alignment vertical="center" wrapText="1"/>
    </xf>
    <xf numFmtId="0" fontId="2" fillId="0" borderId="0" xfId="0" applyFont="1" applyAlignment="1">
      <alignment vertical="center" wrapText="1"/>
    </xf>
    <xf numFmtId="179" fontId="2" fillId="2" borderId="29" xfId="2" applyNumberFormat="1" applyFont="1" applyFill="1" applyBorder="1" applyAlignment="1">
      <alignment vertical="center" wrapText="1"/>
    </xf>
    <xf numFmtId="179" fontId="2" fillId="2" borderId="33" xfId="2" applyNumberFormat="1" applyFont="1" applyFill="1" applyBorder="1" applyAlignment="1">
      <alignment vertical="center" wrapText="1"/>
    </xf>
    <xf numFmtId="0" fontId="2" fillId="2" borderId="39" xfId="0" applyFont="1" applyFill="1" applyBorder="1" applyAlignment="1">
      <alignment vertical="center" wrapText="1"/>
    </xf>
    <xf numFmtId="10" fontId="2" fillId="2" borderId="28" xfId="0" applyNumberFormat="1" applyFont="1" applyFill="1" applyBorder="1" applyAlignment="1">
      <alignment horizontal="right" vertical="top" shrinkToFit="1"/>
    </xf>
    <xf numFmtId="4" fontId="2" fillId="2" borderId="40" xfId="0" applyNumberFormat="1" applyFont="1" applyFill="1" applyBorder="1" applyAlignment="1">
      <alignment horizontal="right" vertical="top" shrinkToFit="1"/>
    </xf>
    <xf numFmtId="0" fontId="2" fillId="2" borderId="29" xfId="0" applyFont="1" applyFill="1" applyBorder="1" applyAlignment="1">
      <alignment horizontal="left" wrapText="1"/>
    </xf>
    <xf numFmtId="0" fontId="2" fillId="2" borderId="29" xfId="0" applyFont="1" applyFill="1" applyBorder="1" applyAlignment="1">
      <alignment wrapText="1"/>
    </xf>
    <xf numFmtId="10" fontId="2" fillId="2" borderId="41" xfId="0" applyNumberFormat="1" applyFont="1" applyFill="1" applyBorder="1" applyAlignment="1">
      <alignment vertical="top" shrinkToFit="1"/>
    </xf>
    <xf numFmtId="1" fontId="4" fillId="2" borderId="26" xfId="0" applyNumberFormat="1" applyFont="1" applyFill="1" applyBorder="1" applyAlignment="1">
      <alignment horizontal="left" vertical="top" shrinkToFit="1"/>
    </xf>
    <xf numFmtId="10" fontId="2" fillId="2" borderId="26" xfId="0" applyNumberFormat="1" applyFont="1" applyFill="1" applyBorder="1" applyAlignment="1">
      <alignment horizontal="left" vertical="top" indent="3" shrinkToFit="1"/>
    </xf>
    <xf numFmtId="10" fontId="2" fillId="2" borderId="42" xfId="0" applyNumberFormat="1" applyFont="1" applyFill="1" applyBorder="1" applyAlignment="1">
      <alignment vertical="top" shrinkToFit="1"/>
    </xf>
    <xf numFmtId="1" fontId="4" fillId="2" borderId="29" xfId="0" applyNumberFormat="1" applyFont="1" applyFill="1" applyBorder="1" applyAlignment="1">
      <alignment horizontal="left" vertical="top" shrinkToFit="1"/>
    </xf>
    <xf numFmtId="4" fontId="2" fillId="2" borderId="31" xfId="0" applyNumberFormat="1" applyFont="1" applyFill="1" applyBorder="1" applyAlignment="1">
      <alignment horizontal="left" vertical="top" indent="1" shrinkToFit="1"/>
    </xf>
    <xf numFmtId="10" fontId="2" fillId="2" borderId="28" xfId="0" applyNumberFormat="1" applyFont="1" applyFill="1" applyBorder="1" applyAlignment="1">
      <alignment horizontal="left" vertical="top" indent="2" shrinkToFit="1"/>
    </xf>
    <xf numFmtId="4" fontId="2" fillId="2" borderId="40" xfId="0" applyNumberFormat="1" applyFont="1" applyFill="1" applyBorder="1" applyAlignment="1">
      <alignment horizontal="left" vertical="top" indent="1" shrinkToFit="1"/>
    </xf>
    <xf numFmtId="180" fontId="2" fillId="2" borderId="26" xfId="2" applyNumberFormat="1" applyFont="1" applyFill="1" applyBorder="1" applyAlignment="1">
      <alignment vertical="center" wrapText="1"/>
    </xf>
    <xf numFmtId="0" fontId="2" fillId="6" borderId="0" xfId="0" applyFont="1" applyFill="1" applyAlignment="1">
      <alignment horizontal="left" wrapText="1"/>
    </xf>
    <xf numFmtId="0" fontId="3" fillId="2" borderId="0" xfId="0" applyFont="1" applyFill="1" applyAlignment="1">
      <alignment vertical="top" wrapText="1"/>
    </xf>
    <xf numFmtId="4" fontId="4" fillId="2" borderId="0" xfId="0" applyNumberFormat="1" applyFont="1" applyFill="1" applyAlignment="1">
      <alignment vertical="top" shrinkToFit="1"/>
    </xf>
    <xf numFmtId="0" fontId="2" fillId="2" borderId="0" xfId="0" applyFont="1" applyFill="1" applyAlignment="1">
      <alignment vertical="center" wrapText="1"/>
    </xf>
    <xf numFmtId="4" fontId="2" fillId="2" borderId="0" xfId="0" applyNumberFormat="1" applyFont="1" applyFill="1" applyAlignment="1">
      <alignment vertical="top" shrinkToFit="1"/>
    </xf>
    <xf numFmtId="178" fontId="4" fillId="0" borderId="0" xfId="0" applyNumberFormat="1" applyFont="1" applyAlignment="1">
      <alignment vertical="top" shrinkToFit="1"/>
    </xf>
    <xf numFmtId="10" fontId="4" fillId="0" borderId="0" xfId="0" applyNumberFormat="1" applyFont="1" applyAlignment="1">
      <alignment vertical="top" shrinkToFit="1"/>
    </xf>
    <xf numFmtId="10" fontId="4" fillId="0" borderId="0" xfId="0" applyNumberFormat="1" applyFont="1" applyAlignment="1">
      <alignment horizontal="right" vertical="top" shrinkToFit="1"/>
    </xf>
    <xf numFmtId="178" fontId="4" fillId="0" borderId="0" xfId="0" applyNumberFormat="1" applyFont="1" applyAlignment="1">
      <alignment horizontal="right" vertical="top" shrinkToFit="1"/>
    </xf>
    <xf numFmtId="10" fontId="4" fillId="0" borderId="0" xfId="0" applyNumberFormat="1" applyFont="1" applyAlignment="1">
      <alignment horizontal="left" vertical="top" indent="2" shrinkToFit="1"/>
    </xf>
    <xf numFmtId="2" fontId="4" fillId="0" borderId="0" xfId="0" applyNumberFormat="1" applyFont="1" applyAlignment="1">
      <alignment vertical="top" shrinkToFit="1"/>
    </xf>
    <xf numFmtId="4" fontId="4" fillId="0" borderId="0" xfId="0" applyNumberFormat="1" applyFont="1" applyAlignment="1">
      <alignment vertical="top" shrinkToFit="1"/>
    </xf>
    <xf numFmtId="183" fontId="2" fillId="0" borderId="0" xfId="2" applyNumberFormat="1" applyFont="1" applyAlignment="1">
      <alignment horizontal="left" vertical="top"/>
    </xf>
    <xf numFmtId="10" fontId="3" fillId="0" borderId="0" xfId="0" applyNumberFormat="1" applyFont="1" applyAlignment="1">
      <alignment vertical="top"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2" fillId="0" borderId="0" xfId="0" applyFont="1" applyAlignment="1">
      <alignment horizontal="left" vertical="top" wrapText="1"/>
    </xf>
    <xf numFmtId="0" fontId="3" fillId="0" borderId="1" xfId="0" applyFont="1" applyBorder="1" applyAlignment="1">
      <alignment horizontal="left" vertical="top" wrapText="1" indent="3"/>
    </xf>
    <xf numFmtId="0" fontId="3" fillId="0" borderId="1" xfId="0" applyFont="1" applyBorder="1" applyAlignment="1">
      <alignment horizontal="left" vertical="top" wrapText="1"/>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3" fillId="0" borderId="1" xfId="0" applyFont="1" applyBorder="1" applyAlignment="1">
      <alignment horizontal="left" vertical="top" wrapText="1" indent="8"/>
    </xf>
    <xf numFmtId="0" fontId="3" fillId="0" borderId="1" xfId="0" applyFont="1" applyBorder="1" applyAlignment="1">
      <alignment horizontal="left" vertical="top" wrapText="1" indent="6"/>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10" fontId="4" fillId="0" borderId="8" xfId="0" applyNumberFormat="1" applyFont="1" applyBorder="1" applyAlignment="1">
      <alignment horizontal="center" vertical="center" shrinkToFit="1"/>
    </xf>
    <xf numFmtId="10" fontId="4" fillId="0" borderId="10" xfId="0" applyNumberFormat="1" applyFont="1" applyBorder="1" applyAlignment="1">
      <alignment horizontal="center" vertical="center" shrinkToFit="1"/>
    </xf>
    <xf numFmtId="10" fontId="4" fillId="0" borderId="9" xfId="0" applyNumberFormat="1" applyFont="1" applyBorder="1" applyAlignment="1">
      <alignment horizontal="center" vertical="center" shrinkToFit="1"/>
    </xf>
    <xf numFmtId="0" fontId="14" fillId="0" borderId="8" xfId="0" applyFont="1" applyBorder="1" applyAlignment="1">
      <alignment horizontal="center" vertical="top" wrapText="1"/>
    </xf>
    <xf numFmtId="0" fontId="14" fillId="0" borderId="10" xfId="0" applyFont="1" applyBorder="1" applyAlignment="1">
      <alignment horizontal="center" vertical="top" wrapText="1"/>
    </xf>
    <xf numFmtId="0" fontId="14" fillId="0" borderId="9" xfId="0" applyFont="1" applyBorder="1" applyAlignment="1">
      <alignment horizontal="center"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8" xfId="0" applyFont="1" applyBorder="1" applyAlignment="1">
      <alignment vertical="top" wrapText="1"/>
    </xf>
    <xf numFmtId="0" fontId="14" fillId="0" borderId="10" xfId="0" applyFont="1" applyBorder="1" applyAlignment="1">
      <alignment vertical="top" wrapText="1"/>
    </xf>
    <xf numFmtId="0" fontId="14" fillId="0" borderId="9" xfId="0" applyFont="1" applyBorder="1" applyAlignment="1">
      <alignment vertical="top" wrapText="1"/>
    </xf>
    <xf numFmtId="44" fontId="15" fillId="0" borderId="8" xfId="0" applyNumberFormat="1" applyFont="1" applyBorder="1" applyAlignment="1">
      <alignment horizontal="center" vertical="center"/>
    </xf>
    <xf numFmtId="44" fontId="15" fillId="0" borderId="10" xfId="0" applyNumberFormat="1" applyFont="1" applyBorder="1" applyAlignment="1">
      <alignment horizontal="center" vertical="center"/>
    </xf>
    <xf numFmtId="44" fontId="15" fillId="0" borderId="9" xfId="0" applyNumberFormat="1" applyFont="1" applyBorder="1" applyAlignment="1">
      <alignment horizontal="center" vertical="center"/>
    </xf>
    <xf numFmtId="0" fontId="14" fillId="0" borderId="10" xfId="0" applyFont="1" applyBorder="1" applyAlignment="1">
      <alignment horizontal="left" vertical="top" wrapText="1"/>
    </xf>
    <xf numFmtId="44" fontId="14" fillId="0" borderId="8" xfId="0" applyNumberFormat="1" applyFont="1" applyBorder="1" applyAlignment="1">
      <alignment horizontal="center" vertical="center" wrapText="1"/>
    </xf>
  </cellXfs>
  <cellStyles count="4">
    <cellStyle name="Moeda" xfId="1" builtinId="4"/>
    <cellStyle name="Normal" xfId="0" builtinId="0"/>
    <cellStyle name="Porcentagem" xfId="2" builtinId="5"/>
    <cellStyle name="Porcentagem 2 2 2" xfId="3" xr:uid="{BF8BA8AD-896D-446E-BC36-6F8C6EBB0D94}"/>
  </cellStyles>
  <dxfs count="1">
    <dxf>
      <font>
        <color rgb="FFFF0000"/>
      </font>
    </dxf>
  </dxfs>
  <tableStyles count="0" defaultTableStyle="TableStyleMedium9" defaultPivotStyle="PivotStyleLight16"/>
  <colors>
    <mruColors>
      <color rgb="FFD8ECF6"/>
      <color rgb="FFF7F3DF"/>
      <color rgb="FFDFF0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absoluteAnchor>
    <xdr:pos x="740274" y="28361"/>
    <xdr:ext cx="609248" cy="568960"/>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274" y="28361"/>
          <a:ext cx="609248" cy="568960"/>
        </a:xfrm>
        <a:prstGeom prst="rect">
          <a:avLst/>
        </a:prstGeom>
      </xdr:spPr>
    </xdr:pic>
    <xdr:clientData/>
  </xdr:absoluteAnchor>
  <xdr:twoCellAnchor editAs="oneCell">
    <xdr:from>
      <xdr:col>0</xdr:col>
      <xdr:colOff>120227</xdr:colOff>
      <xdr:row>1</xdr:row>
      <xdr:rowOff>270299</xdr:rowOff>
    </xdr:from>
    <xdr:to>
      <xdr:col>2</xdr:col>
      <xdr:colOff>288476</xdr:colOff>
      <xdr:row>1</xdr:row>
      <xdr:rowOff>898737</xdr:rowOff>
    </xdr:to>
    <xdr:pic>
      <xdr:nvPicPr>
        <xdr:cNvPr id="4" name="Imagem 3">
          <a:extLst>
            <a:ext uri="{FF2B5EF4-FFF2-40B4-BE49-F238E27FC236}">
              <a16:creationId xmlns:a16="http://schemas.microsoft.com/office/drawing/2014/main" id="{68EDB3D2-DF6E-8018-6D3B-BE46E0D687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227" y="630132"/>
          <a:ext cx="1846342" cy="6379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190500</xdr:colOff>
      <xdr:row>1</xdr:row>
      <xdr:rowOff>321310</xdr:rowOff>
    </xdr:from>
    <xdr:to>
      <xdr:col>20</xdr:col>
      <xdr:colOff>1199960</xdr:colOff>
      <xdr:row>1</xdr:row>
      <xdr:rowOff>1390650</xdr:rowOff>
    </xdr:to>
    <xdr:pic>
      <xdr:nvPicPr>
        <xdr:cNvPr id="3" name="Imagem 2">
          <a:extLst>
            <a:ext uri="{FF2B5EF4-FFF2-40B4-BE49-F238E27FC236}">
              <a16:creationId xmlns:a16="http://schemas.microsoft.com/office/drawing/2014/main" id="{330252F1-3914-B811-61E2-D78714CA9F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37375" y="956310"/>
          <a:ext cx="2959545" cy="1059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120015</xdr:colOff>
      <xdr:row>0</xdr:row>
      <xdr:rowOff>304800</xdr:rowOff>
    </xdr:from>
    <xdr:to>
      <xdr:col>1</xdr:col>
      <xdr:colOff>668631</xdr:colOff>
      <xdr:row>1</xdr:row>
      <xdr:rowOff>361950</xdr:rowOff>
    </xdr:to>
    <xdr:pic>
      <xdr:nvPicPr>
        <xdr:cNvPr id="3" name="Imagem 2">
          <a:extLst>
            <a:ext uri="{FF2B5EF4-FFF2-40B4-BE49-F238E27FC236}">
              <a16:creationId xmlns:a16="http://schemas.microsoft.com/office/drawing/2014/main" id="{6085BDFF-BC72-D14D-848C-CB27D728B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 y="304800"/>
          <a:ext cx="1487781" cy="5391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05"/>
  <sheetViews>
    <sheetView view="pageBreakPreview" topLeftCell="A660" zoomScale="90" zoomScaleNormal="90" zoomScaleSheetLayoutView="90" workbookViewId="0">
      <selection activeCell="J701" sqref="J701"/>
    </sheetView>
  </sheetViews>
  <sheetFormatPr defaultRowHeight="15" x14ac:dyDescent="0.25"/>
  <cols>
    <col min="1" max="1" width="6.88671875" style="2" customWidth="1"/>
    <col min="2" max="2" width="17.77734375" style="2" customWidth="1"/>
    <col min="3" max="3" width="7.109375" style="2" customWidth="1"/>
    <col min="4" max="4" width="104.109375" style="52" customWidth="1"/>
    <col min="5" max="5" width="5.77734375" style="2" customWidth="1"/>
    <col min="6" max="6" width="21.44140625" style="2" customWidth="1"/>
    <col min="7" max="7" width="17" style="2" customWidth="1"/>
    <col min="8" max="8" width="17" style="2" hidden="1" customWidth="1"/>
    <col min="9" max="9" width="20" style="2" customWidth="1"/>
    <col min="10" max="10" width="22.77734375" style="2" customWidth="1"/>
    <col min="11" max="11" width="14.109375" style="2" hidden="1" customWidth="1"/>
    <col min="12" max="12" width="14.33203125" style="2" customWidth="1"/>
    <col min="13" max="13" width="8.88671875" style="2"/>
    <col min="14" max="14" width="15" style="2" customWidth="1"/>
    <col min="15" max="15" width="20.6640625" style="2" bestFit="1" customWidth="1"/>
    <col min="16" max="16" width="17.33203125" style="2" bestFit="1" customWidth="1"/>
    <col min="17" max="17" width="17.77734375" style="2" customWidth="1"/>
    <col min="18" max="18" width="14.88671875" style="2" customWidth="1"/>
    <col min="19" max="19" width="17.21875" style="2" bestFit="1" customWidth="1"/>
    <col min="20" max="20" width="19.33203125" style="2" bestFit="1" customWidth="1"/>
    <col min="21" max="16384" width="8.88671875" style="2"/>
  </cols>
  <sheetData>
    <row r="1" spans="1:20" ht="28.2" customHeight="1" x14ac:dyDescent="0.25">
      <c r="A1" s="198"/>
      <c r="B1" s="199"/>
      <c r="C1" s="200"/>
      <c r="D1" s="44" t="s">
        <v>0</v>
      </c>
      <c r="E1" s="204" t="s">
        <v>1</v>
      </c>
      <c r="F1" s="205"/>
      <c r="G1" s="204" t="s">
        <v>2</v>
      </c>
      <c r="H1" s="206"/>
      <c r="I1" s="205"/>
      <c r="J1" s="100" t="s">
        <v>3</v>
      </c>
      <c r="L1" s="84"/>
    </row>
    <row r="2" spans="1:20" ht="94.2" customHeight="1" x14ac:dyDescent="0.25">
      <c r="A2" s="201"/>
      <c r="B2" s="202"/>
      <c r="C2" s="203"/>
      <c r="D2" s="44" t="s">
        <v>4</v>
      </c>
      <c r="E2" s="207" t="s">
        <v>908</v>
      </c>
      <c r="F2" s="208"/>
      <c r="G2" s="209">
        <v>0.2223</v>
      </c>
      <c r="H2" s="210"/>
      <c r="I2" s="211"/>
      <c r="J2" s="195" t="s">
        <v>5</v>
      </c>
      <c r="K2" s="196"/>
      <c r="L2" s="197"/>
    </row>
    <row r="3" spans="1:20" ht="16.8" customHeight="1" x14ac:dyDescent="0.25">
      <c r="A3" s="190" t="s">
        <v>6</v>
      </c>
      <c r="B3" s="191"/>
      <c r="C3" s="191"/>
      <c r="D3" s="191"/>
      <c r="E3" s="191"/>
      <c r="F3" s="191"/>
      <c r="G3" s="191"/>
      <c r="H3" s="191"/>
      <c r="I3" s="191"/>
      <c r="J3" s="191"/>
      <c r="K3" s="191"/>
      <c r="L3" s="192"/>
    </row>
    <row r="4" spans="1:20" ht="47.4" customHeight="1" thickBot="1" x14ac:dyDescent="0.3">
      <c r="A4" s="83" t="s">
        <v>7</v>
      </c>
      <c r="B4" s="83" t="s">
        <v>8</v>
      </c>
      <c r="C4" s="83" t="s">
        <v>9</v>
      </c>
      <c r="D4" s="95" t="s">
        <v>10</v>
      </c>
      <c r="E4" s="83" t="s">
        <v>11</v>
      </c>
      <c r="F4" s="83" t="s">
        <v>12</v>
      </c>
      <c r="G4" s="83" t="s">
        <v>13</v>
      </c>
      <c r="H4" s="83"/>
      <c r="I4" s="93" t="s">
        <v>909</v>
      </c>
      <c r="J4" s="94" t="s">
        <v>1168</v>
      </c>
      <c r="K4" s="83"/>
      <c r="L4" s="83" t="s">
        <v>15</v>
      </c>
    </row>
    <row r="5" spans="1:20" ht="33" customHeight="1" x14ac:dyDescent="0.25">
      <c r="A5" s="3">
        <v>1</v>
      </c>
      <c r="B5" s="4"/>
      <c r="C5" s="4"/>
      <c r="D5" s="45" t="s">
        <v>16</v>
      </c>
      <c r="E5" s="4"/>
      <c r="F5" s="70">
        <v>1</v>
      </c>
      <c r="G5" s="71"/>
      <c r="H5" s="71"/>
      <c r="I5" s="71"/>
      <c r="J5" s="76">
        <f>J6+J9</f>
        <v>225484.51</v>
      </c>
      <c r="K5" s="7">
        <v>300646.02</v>
      </c>
      <c r="L5" s="8">
        <v>2.52E-2</v>
      </c>
      <c r="N5" s="4"/>
      <c r="O5" s="7">
        <v>300646.02</v>
      </c>
      <c r="P5" s="78"/>
      <c r="S5" s="53"/>
      <c r="T5" s="54" t="s">
        <v>1159</v>
      </c>
    </row>
    <row r="6" spans="1:20" ht="33" customHeight="1" x14ac:dyDescent="0.25">
      <c r="A6" s="5" t="s">
        <v>17</v>
      </c>
      <c r="B6" s="4"/>
      <c r="C6" s="4"/>
      <c r="D6" s="45" t="s">
        <v>18</v>
      </c>
      <c r="E6" s="4"/>
      <c r="F6" s="6">
        <v>1</v>
      </c>
      <c r="G6" s="71"/>
      <c r="H6" s="71"/>
      <c r="I6" s="71"/>
      <c r="J6" s="76">
        <f>SUM(J7:J8)</f>
        <v>173466.66</v>
      </c>
      <c r="K6" s="7">
        <v>231288.89</v>
      </c>
      <c r="L6" s="8">
        <v>1.9400000000000001E-2</v>
      </c>
      <c r="N6" s="4"/>
      <c r="O6" s="7">
        <v>231288.89</v>
      </c>
      <c r="P6" s="78"/>
      <c r="S6" s="55">
        <v>0.75</v>
      </c>
      <c r="T6" s="56">
        <f>1-(T13/T10)</f>
        <v>0.25000010603164569</v>
      </c>
    </row>
    <row r="7" spans="1:20" ht="33" customHeight="1" x14ac:dyDescent="0.25">
      <c r="A7" s="9" t="s">
        <v>19</v>
      </c>
      <c r="B7" s="10" t="s">
        <v>910</v>
      </c>
      <c r="C7" s="9" t="s">
        <v>20</v>
      </c>
      <c r="D7" s="46" t="s">
        <v>1000</v>
      </c>
      <c r="E7" s="11" t="s">
        <v>21</v>
      </c>
      <c r="F7" s="12">
        <v>1404.56</v>
      </c>
      <c r="G7" s="73">
        <f>N7*$S$6</f>
        <v>64.792500000000004</v>
      </c>
      <c r="H7" s="73">
        <f>TRUNC(G7*F7,2)</f>
        <v>91004.95</v>
      </c>
      <c r="I7" s="73">
        <f>O7*$S$6</f>
        <v>79.192499999999995</v>
      </c>
      <c r="J7" s="73">
        <f>TRUNC(I7*F7,2)</f>
        <v>111230.61</v>
      </c>
      <c r="K7" s="13">
        <v>148307.49</v>
      </c>
      <c r="L7" s="14">
        <v>1.24E-2</v>
      </c>
      <c r="N7" s="12">
        <v>86.39</v>
      </c>
      <c r="O7" s="87">
        <v>105.59</v>
      </c>
      <c r="P7" s="78"/>
      <c r="Q7" s="2">
        <f t="shared" ref="Q7:Q70" si="0">K7/F7</f>
        <v>105.58999971521331</v>
      </c>
      <c r="S7" s="57"/>
      <c r="T7" s="58"/>
    </row>
    <row r="8" spans="1:20" ht="33" customHeight="1" x14ac:dyDescent="0.25">
      <c r="A8" s="9" t="s">
        <v>22</v>
      </c>
      <c r="B8" s="10" t="s">
        <v>911</v>
      </c>
      <c r="C8" s="9" t="s">
        <v>20</v>
      </c>
      <c r="D8" s="47" t="s">
        <v>23</v>
      </c>
      <c r="E8" s="11" t="s">
        <v>21</v>
      </c>
      <c r="F8" s="12">
        <v>1404.56</v>
      </c>
      <c r="G8" s="73">
        <f>N8*$S$6</f>
        <v>36.255000000000003</v>
      </c>
      <c r="H8" s="73">
        <f t="shared" ref="H8:H71" si="1">TRUNC(G8*F8,2)</f>
        <v>50922.32</v>
      </c>
      <c r="I8" s="73">
        <f>O8*$S$6</f>
        <v>44.31</v>
      </c>
      <c r="J8" s="73">
        <f>TRUNC(I8*F8,2)</f>
        <v>62236.05</v>
      </c>
      <c r="K8" s="13">
        <v>82981.399999999994</v>
      </c>
      <c r="L8" s="14">
        <v>7.0000000000000001E-3</v>
      </c>
      <c r="N8" s="12">
        <v>48.34</v>
      </c>
      <c r="O8" s="88">
        <v>59.08</v>
      </c>
      <c r="P8" s="78"/>
      <c r="Q8" s="2">
        <f t="shared" si="0"/>
        <v>59.079996582559659</v>
      </c>
      <c r="S8" s="59"/>
      <c r="T8" s="60"/>
    </row>
    <row r="9" spans="1:20" ht="33" customHeight="1" thickBot="1" x14ac:dyDescent="0.3">
      <c r="A9" s="5" t="s">
        <v>24</v>
      </c>
      <c r="B9" s="4"/>
      <c r="C9" s="4"/>
      <c r="D9" s="45" t="s">
        <v>25</v>
      </c>
      <c r="E9" s="4"/>
      <c r="F9" s="6">
        <v>1</v>
      </c>
      <c r="G9" s="71"/>
      <c r="H9" s="73">
        <f t="shared" si="1"/>
        <v>0</v>
      </c>
      <c r="I9" s="71"/>
      <c r="J9" s="76">
        <f>SUM(J10:J15)</f>
        <v>52017.850000000006</v>
      </c>
      <c r="K9" s="7">
        <v>69357.13</v>
      </c>
      <c r="L9" s="8">
        <v>5.7999999999999996E-3</v>
      </c>
      <c r="N9" s="4"/>
      <c r="O9" s="89">
        <v>69357.13</v>
      </c>
      <c r="P9" s="78"/>
      <c r="Q9" s="2">
        <f t="shared" si="0"/>
        <v>69357.13</v>
      </c>
      <c r="S9" s="61"/>
      <c r="T9" s="62"/>
    </row>
    <row r="10" spans="1:20" ht="33" customHeight="1" thickBot="1" x14ac:dyDescent="0.3">
      <c r="A10" s="9" t="s">
        <v>26</v>
      </c>
      <c r="B10" s="10" t="s">
        <v>912</v>
      </c>
      <c r="C10" s="9" t="s">
        <v>20</v>
      </c>
      <c r="D10" s="47" t="s">
        <v>27</v>
      </c>
      <c r="E10" s="11" t="s">
        <v>21</v>
      </c>
      <c r="F10" s="12">
        <v>1404.56</v>
      </c>
      <c r="G10" s="73">
        <f t="shared" ref="G10:G15" si="2">N10*$S$6</f>
        <v>6.6000000000000005</v>
      </c>
      <c r="H10" s="73">
        <f t="shared" si="1"/>
        <v>9270.09</v>
      </c>
      <c r="I10" s="73">
        <f t="shared" ref="I10:I15" si="3">O10*$S$6</f>
        <v>8.0625</v>
      </c>
      <c r="J10" s="73">
        <f t="shared" ref="J10:J71" si="4">TRUNC(I10*F10,2)</f>
        <v>11324.26</v>
      </c>
      <c r="K10" s="13">
        <v>15099.02</v>
      </c>
      <c r="L10" s="14">
        <v>1.2999999999999999E-3</v>
      </c>
      <c r="N10" s="12">
        <v>8.8000000000000007</v>
      </c>
      <c r="O10" s="87">
        <v>10.75</v>
      </c>
      <c r="P10" s="78"/>
      <c r="Q10" s="2">
        <f t="shared" si="0"/>
        <v>10.75</v>
      </c>
      <c r="S10" s="63" t="s">
        <v>1160</v>
      </c>
      <c r="T10" s="64">
        <v>11930400.5</v>
      </c>
    </row>
    <row r="11" spans="1:20" ht="33" customHeight="1" x14ac:dyDescent="0.25">
      <c r="A11" s="9" t="s">
        <v>28</v>
      </c>
      <c r="B11" s="10" t="s">
        <v>913</v>
      </c>
      <c r="C11" s="9" t="s">
        <v>20</v>
      </c>
      <c r="D11" s="46" t="s">
        <v>1001</v>
      </c>
      <c r="E11" s="11" t="s">
        <v>21</v>
      </c>
      <c r="F11" s="12">
        <v>1404.56</v>
      </c>
      <c r="G11" s="73">
        <f t="shared" si="2"/>
        <v>3.9375</v>
      </c>
      <c r="H11" s="73">
        <f t="shared" si="1"/>
        <v>5530.45</v>
      </c>
      <c r="I11" s="73">
        <f t="shared" si="3"/>
        <v>4.8075000000000001</v>
      </c>
      <c r="J11" s="73">
        <f t="shared" si="4"/>
        <v>6752.42</v>
      </c>
      <c r="K11" s="13">
        <v>9003.2199999999993</v>
      </c>
      <c r="L11" s="14">
        <v>8.0000000000000004E-4</v>
      </c>
      <c r="N11" s="12">
        <v>5.25</v>
      </c>
      <c r="O11" s="87">
        <v>6.41</v>
      </c>
      <c r="P11" s="78"/>
      <c r="Q11" s="2">
        <f t="shared" si="0"/>
        <v>6.4099931651193254</v>
      </c>
      <c r="S11" s="65"/>
      <c r="T11" s="66"/>
    </row>
    <row r="12" spans="1:20" ht="33" customHeight="1" thickBot="1" x14ac:dyDescent="0.3">
      <c r="A12" s="9" t="s">
        <v>29</v>
      </c>
      <c r="B12" s="10" t="s">
        <v>914</v>
      </c>
      <c r="C12" s="9" t="s">
        <v>20</v>
      </c>
      <c r="D12" s="47" t="s">
        <v>30</v>
      </c>
      <c r="E12" s="11" t="s">
        <v>21</v>
      </c>
      <c r="F12" s="12">
        <v>1404.56</v>
      </c>
      <c r="G12" s="73">
        <f t="shared" si="2"/>
        <v>7.875</v>
      </c>
      <c r="H12" s="73">
        <f t="shared" si="1"/>
        <v>11060.91</v>
      </c>
      <c r="I12" s="73">
        <f t="shared" si="3"/>
        <v>9.6225000000000005</v>
      </c>
      <c r="J12" s="73">
        <f t="shared" si="4"/>
        <v>13515.37</v>
      </c>
      <c r="K12" s="13">
        <v>18020.5</v>
      </c>
      <c r="L12" s="14">
        <v>1.5E-3</v>
      </c>
      <c r="N12" s="12">
        <v>10.5</v>
      </c>
      <c r="O12" s="87">
        <v>12.83</v>
      </c>
      <c r="P12" s="78"/>
      <c r="Q12" s="2">
        <f t="shared" si="0"/>
        <v>12.829996582559664</v>
      </c>
      <c r="S12" s="67"/>
      <c r="T12" s="68"/>
    </row>
    <row r="13" spans="1:20" ht="33" customHeight="1" thickBot="1" x14ac:dyDescent="0.3">
      <c r="A13" s="9" t="s">
        <v>31</v>
      </c>
      <c r="B13" s="10" t="s">
        <v>915</v>
      </c>
      <c r="C13" s="9" t="s">
        <v>20</v>
      </c>
      <c r="D13" s="47" t="s">
        <v>32</v>
      </c>
      <c r="E13" s="11" t="s">
        <v>21</v>
      </c>
      <c r="F13" s="12">
        <v>1404.56</v>
      </c>
      <c r="G13" s="73">
        <f t="shared" si="2"/>
        <v>3.9375</v>
      </c>
      <c r="H13" s="73">
        <f t="shared" si="1"/>
        <v>5530.45</v>
      </c>
      <c r="I13" s="73">
        <f t="shared" si="3"/>
        <v>4.8075000000000001</v>
      </c>
      <c r="J13" s="73">
        <f t="shared" si="4"/>
        <v>6752.42</v>
      </c>
      <c r="K13" s="13">
        <v>9003.2199999999993</v>
      </c>
      <c r="L13" s="14">
        <v>8.0000000000000004E-4</v>
      </c>
      <c r="N13" s="12">
        <v>5.25</v>
      </c>
      <c r="O13" s="87">
        <v>6.41</v>
      </c>
      <c r="P13" s="78"/>
      <c r="Q13" s="2">
        <f t="shared" si="0"/>
        <v>6.4099931651193254</v>
      </c>
      <c r="S13" s="69" t="s">
        <v>1161</v>
      </c>
      <c r="T13" s="68">
        <f>J700</f>
        <v>8947799.1100000013</v>
      </c>
    </row>
    <row r="14" spans="1:20" ht="33" customHeight="1" x14ac:dyDescent="0.25">
      <c r="A14" s="9" t="s">
        <v>33</v>
      </c>
      <c r="B14" s="10" t="s">
        <v>916</v>
      </c>
      <c r="C14" s="9" t="s">
        <v>20</v>
      </c>
      <c r="D14" s="46" t="s">
        <v>1002</v>
      </c>
      <c r="E14" s="11" t="s">
        <v>21</v>
      </c>
      <c r="F14" s="12">
        <v>1404.56</v>
      </c>
      <c r="G14" s="73">
        <f t="shared" si="2"/>
        <v>6.0299999999999994</v>
      </c>
      <c r="H14" s="73">
        <f t="shared" si="1"/>
        <v>8469.49</v>
      </c>
      <c r="I14" s="73">
        <f t="shared" si="3"/>
        <v>7.3650000000000002</v>
      </c>
      <c r="J14" s="73">
        <f t="shared" si="4"/>
        <v>10344.58</v>
      </c>
      <c r="K14" s="13">
        <v>13792.77</v>
      </c>
      <c r="L14" s="14">
        <v>1.1999999999999999E-3</v>
      </c>
      <c r="N14" s="12">
        <v>8.0399999999999991</v>
      </c>
      <c r="O14" s="87">
        <v>9.82</v>
      </c>
      <c r="P14" s="78"/>
      <c r="Q14" s="2">
        <f t="shared" si="0"/>
        <v>9.819993449906022</v>
      </c>
      <c r="T14" s="98">
        <v>8947800.3699999992</v>
      </c>
    </row>
    <row r="15" spans="1:20" ht="33" customHeight="1" x14ac:dyDescent="0.25">
      <c r="A15" s="9" t="s">
        <v>34</v>
      </c>
      <c r="B15" s="10" t="s">
        <v>917</v>
      </c>
      <c r="C15" s="9" t="s">
        <v>20</v>
      </c>
      <c r="D15" s="47" t="s">
        <v>35</v>
      </c>
      <c r="E15" s="11" t="s">
        <v>21</v>
      </c>
      <c r="F15" s="72">
        <v>1404.56</v>
      </c>
      <c r="G15" s="73">
        <f t="shared" si="2"/>
        <v>1.9424999999999999</v>
      </c>
      <c r="H15" s="73">
        <f t="shared" si="1"/>
        <v>2728.35</v>
      </c>
      <c r="I15" s="73">
        <f t="shared" si="3"/>
        <v>2.37</v>
      </c>
      <c r="J15" s="73">
        <f t="shared" si="4"/>
        <v>3328.8</v>
      </c>
      <c r="K15" s="13">
        <v>4438.3999999999996</v>
      </c>
      <c r="L15" s="14">
        <v>4.0000000000000002E-4</v>
      </c>
      <c r="N15" s="12">
        <v>2.59</v>
      </c>
      <c r="O15" s="87">
        <v>3.16</v>
      </c>
      <c r="P15" s="78"/>
      <c r="Q15" s="2">
        <f t="shared" si="0"/>
        <v>3.1599931651193254</v>
      </c>
      <c r="T15" s="97">
        <f>T13-T14</f>
        <v>-1.2599999979138374</v>
      </c>
    </row>
    <row r="16" spans="1:20" ht="33" customHeight="1" x14ac:dyDescent="0.25">
      <c r="A16" s="3">
        <v>2</v>
      </c>
      <c r="B16" s="4"/>
      <c r="C16" s="4"/>
      <c r="D16" s="45" t="s">
        <v>36</v>
      </c>
      <c r="E16" s="4"/>
      <c r="F16" s="6">
        <v>1</v>
      </c>
      <c r="G16" s="71"/>
      <c r="H16" s="73">
        <f t="shared" si="1"/>
        <v>0</v>
      </c>
      <c r="I16" s="71"/>
      <c r="J16" s="76">
        <f>J17+J24+J31</f>
        <v>988818.35000000009</v>
      </c>
      <c r="K16" s="7">
        <v>1318424.53</v>
      </c>
      <c r="L16" s="8">
        <v>0.1105</v>
      </c>
      <c r="N16" s="4"/>
      <c r="O16" s="89">
        <v>1318424.53</v>
      </c>
      <c r="P16" s="78"/>
      <c r="Q16" s="2">
        <f t="shared" si="0"/>
        <v>1318424.53</v>
      </c>
    </row>
    <row r="17" spans="1:17" ht="33" customHeight="1" x14ac:dyDescent="0.25">
      <c r="A17" s="5" t="s">
        <v>37</v>
      </c>
      <c r="B17" s="4"/>
      <c r="C17" s="4"/>
      <c r="D17" s="45" t="s">
        <v>38</v>
      </c>
      <c r="E17" s="4"/>
      <c r="F17" s="6">
        <v>1</v>
      </c>
      <c r="G17" s="71"/>
      <c r="H17" s="73">
        <f t="shared" si="1"/>
        <v>0</v>
      </c>
      <c r="I17" s="71"/>
      <c r="J17" s="76">
        <f>SUM(J18:J23)</f>
        <v>697252.46000000008</v>
      </c>
      <c r="K17" s="7">
        <v>929669.97</v>
      </c>
      <c r="L17" s="8">
        <v>7.7899999999999997E-2</v>
      </c>
      <c r="N17" s="4"/>
      <c r="O17" s="89">
        <v>929669.97</v>
      </c>
      <c r="P17" s="78"/>
      <c r="Q17" s="2">
        <f t="shared" si="0"/>
        <v>929669.97</v>
      </c>
    </row>
    <row r="18" spans="1:17" ht="33" customHeight="1" x14ac:dyDescent="0.25">
      <c r="A18" s="9" t="s">
        <v>39</v>
      </c>
      <c r="B18" s="15">
        <v>93572</v>
      </c>
      <c r="C18" s="9" t="s">
        <v>40</v>
      </c>
      <c r="D18" s="47" t="s">
        <v>41</v>
      </c>
      <c r="E18" s="11" t="s">
        <v>42</v>
      </c>
      <c r="F18" s="16">
        <v>15</v>
      </c>
      <c r="G18" s="73">
        <f t="shared" ref="G18:G23" si="5">N18*$S$6</f>
        <v>7867.7249999999995</v>
      </c>
      <c r="H18" s="73">
        <f t="shared" si="1"/>
        <v>118015.87</v>
      </c>
      <c r="I18" s="73">
        <f t="shared" ref="I18:I23" si="6">O18*$S$6</f>
        <v>9616.7175000000007</v>
      </c>
      <c r="J18" s="73">
        <f t="shared" si="4"/>
        <v>144250.76</v>
      </c>
      <c r="K18" s="13">
        <v>192334.35</v>
      </c>
      <c r="L18" s="14">
        <v>1.61E-2</v>
      </c>
      <c r="N18" s="13">
        <v>10490.3</v>
      </c>
      <c r="O18" s="90">
        <v>12822.29</v>
      </c>
      <c r="P18" s="78"/>
      <c r="Q18" s="2">
        <f t="shared" si="0"/>
        <v>12822.29</v>
      </c>
    </row>
    <row r="19" spans="1:17" ht="33" customHeight="1" x14ac:dyDescent="0.25">
      <c r="A19" s="9" t="s">
        <v>43</v>
      </c>
      <c r="B19" s="15">
        <v>90777</v>
      </c>
      <c r="C19" s="9" t="s">
        <v>40</v>
      </c>
      <c r="D19" s="47" t="s">
        <v>44</v>
      </c>
      <c r="E19" s="11" t="s">
        <v>45</v>
      </c>
      <c r="F19" s="16">
        <v>1440</v>
      </c>
      <c r="G19" s="73">
        <f t="shared" si="5"/>
        <v>109.58250000000001</v>
      </c>
      <c r="H19" s="73">
        <f t="shared" si="1"/>
        <v>157798.79999999999</v>
      </c>
      <c r="I19" s="73">
        <f t="shared" si="6"/>
        <v>133.9425</v>
      </c>
      <c r="J19" s="73">
        <f t="shared" si="4"/>
        <v>192877.2</v>
      </c>
      <c r="K19" s="13">
        <v>257169.6</v>
      </c>
      <c r="L19" s="14">
        <v>2.1600000000000001E-2</v>
      </c>
      <c r="N19" s="12">
        <v>146.11000000000001</v>
      </c>
      <c r="O19" s="87">
        <v>178.59</v>
      </c>
      <c r="P19" s="78"/>
      <c r="Q19" s="2">
        <f t="shared" si="0"/>
        <v>178.59</v>
      </c>
    </row>
    <row r="20" spans="1:17" ht="33" customHeight="1" x14ac:dyDescent="0.25">
      <c r="A20" s="9" t="s">
        <v>46</v>
      </c>
      <c r="B20" s="15">
        <v>101390</v>
      </c>
      <c r="C20" s="9" t="s">
        <v>40</v>
      </c>
      <c r="D20" s="46" t="s">
        <v>1003</v>
      </c>
      <c r="E20" s="11" t="s">
        <v>42</v>
      </c>
      <c r="F20" s="16">
        <v>15</v>
      </c>
      <c r="G20" s="73">
        <f t="shared" si="5"/>
        <v>6406.6875</v>
      </c>
      <c r="H20" s="73">
        <f t="shared" si="1"/>
        <v>96100.31</v>
      </c>
      <c r="I20" s="73">
        <f t="shared" si="6"/>
        <v>7830.8924999999999</v>
      </c>
      <c r="J20" s="73">
        <f t="shared" si="4"/>
        <v>117463.38</v>
      </c>
      <c r="K20" s="13">
        <v>156617.85</v>
      </c>
      <c r="L20" s="14">
        <v>1.3100000000000001E-2</v>
      </c>
      <c r="N20" s="13">
        <v>8542.25</v>
      </c>
      <c r="O20" s="90">
        <v>10441.19</v>
      </c>
      <c r="P20" s="78"/>
      <c r="Q20" s="2">
        <f t="shared" si="0"/>
        <v>10441.19</v>
      </c>
    </row>
    <row r="21" spans="1:17" ht="33" customHeight="1" x14ac:dyDescent="0.25">
      <c r="A21" s="9" t="s">
        <v>47</v>
      </c>
      <c r="B21" s="15">
        <v>100309</v>
      </c>
      <c r="C21" s="9" t="s">
        <v>40</v>
      </c>
      <c r="D21" s="46" t="s">
        <v>1004</v>
      </c>
      <c r="E21" s="11" t="s">
        <v>45</v>
      </c>
      <c r="F21" s="16">
        <v>600</v>
      </c>
      <c r="G21" s="73">
        <f t="shared" si="5"/>
        <v>42.412499999999994</v>
      </c>
      <c r="H21" s="73">
        <f t="shared" si="1"/>
        <v>25447.5</v>
      </c>
      <c r="I21" s="73">
        <f t="shared" si="6"/>
        <v>51.84</v>
      </c>
      <c r="J21" s="73">
        <f t="shared" si="4"/>
        <v>31104</v>
      </c>
      <c r="K21" s="13">
        <v>41472</v>
      </c>
      <c r="L21" s="14">
        <v>3.5000000000000001E-3</v>
      </c>
      <c r="N21" s="12">
        <v>56.55</v>
      </c>
      <c r="O21" s="87">
        <v>69.12</v>
      </c>
      <c r="P21" s="78"/>
      <c r="Q21" s="2">
        <f t="shared" si="0"/>
        <v>69.12</v>
      </c>
    </row>
    <row r="22" spans="1:17" ht="33" customHeight="1" x14ac:dyDescent="0.25">
      <c r="A22" s="9" t="s">
        <v>48</v>
      </c>
      <c r="B22" s="10" t="s">
        <v>918</v>
      </c>
      <c r="C22" s="9" t="s">
        <v>20</v>
      </c>
      <c r="D22" s="47" t="s">
        <v>49</v>
      </c>
      <c r="E22" s="11" t="s">
        <v>42</v>
      </c>
      <c r="F22" s="16">
        <v>15</v>
      </c>
      <c r="G22" s="73">
        <f t="shared" si="5"/>
        <v>10762.275000000001</v>
      </c>
      <c r="H22" s="73">
        <f t="shared" si="1"/>
        <v>161434.12</v>
      </c>
      <c r="I22" s="73">
        <f t="shared" si="6"/>
        <v>13154.7225</v>
      </c>
      <c r="J22" s="73">
        <f t="shared" si="4"/>
        <v>197320.83</v>
      </c>
      <c r="K22" s="13">
        <v>263094.45</v>
      </c>
      <c r="L22" s="14">
        <v>2.2100000000000002E-2</v>
      </c>
      <c r="N22" s="13">
        <v>14349.7</v>
      </c>
      <c r="O22" s="90">
        <v>17539.63</v>
      </c>
      <c r="P22" s="78"/>
      <c r="Q22" s="2">
        <f t="shared" si="0"/>
        <v>17539.63</v>
      </c>
    </row>
    <row r="23" spans="1:17" ht="33" customHeight="1" x14ac:dyDescent="0.25">
      <c r="A23" s="9" t="s">
        <v>50</v>
      </c>
      <c r="B23" s="10" t="s">
        <v>919</v>
      </c>
      <c r="C23" s="9" t="s">
        <v>20</v>
      </c>
      <c r="D23" s="46" t="s">
        <v>1005</v>
      </c>
      <c r="E23" s="11" t="s">
        <v>51</v>
      </c>
      <c r="F23" s="12">
        <v>427.22754989999999</v>
      </c>
      <c r="G23" s="73">
        <f t="shared" si="5"/>
        <v>27.262500000000003</v>
      </c>
      <c r="H23" s="73">
        <f t="shared" si="1"/>
        <v>11647.29</v>
      </c>
      <c r="I23" s="73">
        <f t="shared" si="6"/>
        <v>33.322499999999998</v>
      </c>
      <c r="J23" s="73">
        <f t="shared" si="4"/>
        <v>14236.29</v>
      </c>
      <c r="K23" s="13">
        <v>18981.72</v>
      </c>
      <c r="L23" s="14">
        <v>1.6000000000000001E-3</v>
      </c>
      <c r="N23" s="12">
        <v>36.35</v>
      </c>
      <c r="O23" s="87">
        <v>44.43</v>
      </c>
      <c r="P23" s="78"/>
      <c r="Q23" s="2">
        <f t="shared" si="0"/>
        <v>44.429999901558318</v>
      </c>
    </row>
    <row r="24" spans="1:17" ht="33" customHeight="1" x14ac:dyDescent="0.25">
      <c r="A24" s="5" t="s">
        <v>52</v>
      </c>
      <c r="B24" s="4"/>
      <c r="C24" s="4"/>
      <c r="D24" s="45" t="s">
        <v>53</v>
      </c>
      <c r="E24" s="4"/>
      <c r="F24" s="6">
        <v>1</v>
      </c>
      <c r="G24" s="71"/>
      <c r="H24" s="73">
        <f t="shared" si="1"/>
        <v>0</v>
      </c>
      <c r="I24" s="71"/>
      <c r="J24" s="76">
        <f>SUM(J25:J30)</f>
        <v>61216.3</v>
      </c>
      <c r="K24" s="7">
        <v>81621.759999999995</v>
      </c>
      <c r="L24" s="8">
        <v>6.7999999999999996E-3</v>
      </c>
      <c r="N24" s="4"/>
      <c r="O24" s="89">
        <v>81621.759999999995</v>
      </c>
      <c r="P24" s="78"/>
      <c r="Q24" s="2">
        <f t="shared" si="0"/>
        <v>81621.759999999995</v>
      </c>
    </row>
    <row r="25" spans="1:17" ht="33" customHeight="1" x14ac:dyDescent="0.25">
      <c r="A25" s="9" t="s">
        <v>54</v>
      </c>
      <c r="B25" s="10" t="s">
        <v>920</v>
      </c>
      <c r="C25" s="9" t="s">
        <v>20</v>
      </c>
      <c r="D25" s="47" t="s">
        <v>55</v>
      </c>
      <c r="E25" s="11" t="s">
        <v>21</v>
      </c>
      <c r="F25" s="17">
        <v>459.399</v>
      </c>
      <c r="G25" s="73">
        <f t="shared" ref="G25:G30" si="7">N25*$S$6</f>
        <v>33.547499999999999</v>
      </c>
      <c r="H25" s="73">
        <f t="shared" si="1"/>
        <v>15411.68</v>
      </c>
      <c r="I25" s="73">
        <f t="shared" ref="I25:I30" si="8">O25*$S$6</f>
        <v>41.002499999999998</v>
      </c>
      <c r="J25" s="73">
        <f t="shared" si="4"/>
        <v>18836.5</v>
      </c>
      <c r="K25" s="13">
        <v>25115.34</v>
      </c>
      <c r="L25" s="14">
        <v>2.0999999999999999E-3</v>
      </c>
      <c r="N25" s="12">
        <v>44.73</v>
      </c>
      <c r="O25" s="87">
        <v>54.67</v>
      </c>
      <c r="P25" s="78"/>
      <c r="Q25" s="2">
        <f t="shared" si="0"/>
        <v>54.669992751399114</v>
      </c>
    </row>
    <row r="26" spans="1:17" ht="33" customHeight="1" x14ac:dyDescent="0.25">
      <c r="A26" s="9" t="s">
        <v>56</v>
      </c>
      <c r="B26" s="10" t="s">
        <v>921</v>
      </c>
      <c r="C26" s="9" t="s">
        <v>20</v>
      </c>
      <c r="D26" s="47" t="s">
        <v>57</v>
      </c>
      <c r="E26" s="11" t="s">
        <v>21</v>
      </c>
      <c r="F26" s="17">
        <v>42.530999999999999</v>
      </c>
      <c r="G26" s="73">
        <f t="shared" si="7"/>
        <v>428.0625</v>
      </c>
      <c r="H26" s="73">
        <f t="shared" si="1"/>
        <v>18205.919999999998</v>
      </c>
      <c r="I26" s="73">
        <f t="shared" si="8"/>
        <v>523.21500000000003</v>
      </c>
      <c r="J26" s="73">
        <f t="shared" si="4"/>
        <v>22252.85</v>
      </c>
      <c r="K26" s="13">
        <v>29670.47</v>
      </c>
      <c r="L26" s="14">
        <v>2.5000000000000001E-3</v>
      </c>
      <c r="N26" s="12">
        <v>570.75</v>
      </c>
      <c r="O26" s="87">
        <v>697.62</v>
      </c>
      <c r="P26" s="78"/>
      <c r="Q26" s="2">
        <f t="shared" si="0"/>
        <v>697.61985375373263</v>
      </c>
    </row>
    <row r="27" spans="1:17" ht="33" customHeight="1" x14ac:dyDescent="0.25">
      <c r="A27" s="9" t="s">
        <v>58</v>
      </c>
      <c r="B27" s="10" t="s">
        <v>922</v>
      </c>
      <c r="C27" s="9" t="s">
        <v>20</v>
      </c>
      <c r="D27" s="46" t="s">
        <v>1006</v>
      </c>
      <c r="E27" s="11" t="s">
        <v>59</v>
      </c>
      <c r="F27" s="16">
        <v>2</v>
      </c>
      <c r="G27" s="73">
        <f t="shared" si="7"/>
        <v>3967.1325000000002</v>
      </c>
      <c r="H27" s="73">
        <f t="shared" si="1"/>
        <v>7934.26</v>
      </c>
      <c r="I27" s="73">
        <f t="shared" si="8"/>
        <v>4849.0199999999995</v>
      </c>
      <c r="J27" s="73">
        <f t="shared" si="4"/>
        <v>9698.0400000000009</v>
      </c>
      <c r="K27" s="13">
        <v>12930.72</v>
      </c>
      <c r="L27" s="14">
        <v>1.1000000000000001E-3</v>
      </c>
      <c r="N27" s="13">
        <v>5289.51</v>
      </c>
      <c r="O27" s="90">
        <v>6465.36</v>
      </c>
      <c r="P27" s="78"/>
      <c r="Q27" s="2">
        <f t="shared" si="0"/>
        <v>6465.36</v>
      </c>
    </row>
    <row r="28" spans="1:17" ht="33" customHeight="1" x14ac:dyDescent="0.25">
      <c r="A28" s="9" t="s">
        <v>60</v>
      </c>
      <c r="B28" s="15">
        <v>103689</v>
      </c>
      <c r="C28" s="9" t="s">
        <v>40</v>
      </c>
      <c r="D28" s="47" t="s">
        <v>61</v>
      </c>
      <c r="E28" s="11" t="s">
        <v>21</v>
      </c>
      <c r="F28" s="16">
        <v>8</v>
      </c>
      <c r="G28" s="73">
        <f t="shared" si="7"/>
        <v>360.83249999999998</v>
      </c>
      <c r="H28" s="73">
        <f t="shared" si="1"/>
        <v>2886.66</v>
      </c>
      <c r="I28" s="73">
        <f t="shared" si="8"/>
        <v>441.04499999999996</v>
      </c>
      <c r="J28" s="73">
        <f t="shared" si="4"/>
        <v>3528.36</v>
      </c>
      <c r="K28" s="13">
        <v>4704.4799999999996</v>
      </c>
      <c r="L28" s="14">
        <v>4.0000000000000002E-4</v>
      </c>
      <c r="N28" s="12">
        <v>481.11</v>
      </c>
      <c r="O28" s="87">
        <v>588.05999999999995</v>
      </c>
      <c r="P28" s="78"/>
      <c r="Q28" s="2">
        <f t="shared" si="0"/>
        <v>588.05999999999995</v>
      </c>
    </row>
    <row r="29" spans="1:17" ht="33" customHeight="1" x14ac:dyDescent="0.25">
      <c r="A29" s="9" t="s">
        <v>62</v>
      </c>
      <c r="B29" s="10" t="s">
        <v>923</v>
      </c>
      <c r="C29" s="9" t="s">
        <v>20</v>
      </c>
      <c r="D29" s="47" t="s">
        <v>63</v>
      </c>
      <c r="E29" s="11" t="s">
        <v>59</v>
      </c>
      <c r="F29" s="16">
        <v>1</v>
      </c>
      <c r="G29" s="73">
        <f t="shared" si="7"/>
        <v>3668.07</v>
      </c>
      <c r="H29" s="73">
        <f t="shared" si="1"/>
        <v>3668.07</v>
      </c>
      <c r="I29" s="73">
        <f t="shared" si="8"/>
        <v>4483.4775</v>
      </c>
      <c r="J29" s="73">
        <f t="shared" si="4"/>
        <v>4483.47</v>
      </c>
      <c r="K29" s="13">
        <v>5977.97</v>
      </c>
      <c r="L29" s="14">
        <v>5.0000000000000001E-4</v>
      </c>
      <c r="N29" s="13">
        <v>4890.76</v>
      </c>
      <c r="O29" s="90">
        <v>5977.97</v>
      </c>
      <c r="P29" s="78"/>
      <c r="Q29" s="2">
        <f t="shared" si="0"/>
        <v>5977.97</v>
      </c>
    </row>
    <row r="30" spans="1:17" ht="33" customHeight="1" x14ac:dyDescent="0.25">
      <c r="A30" s="9" t="s">
        <v>64</v>
      </c>
      <c r="B30" s="10" t="s">
        <v>924</v>
      </c>
      <c r="C30" s="9" t="s">
        <v>20</v>
      </c>
      <c r="D30" s="47" t="s">
        <v>65</v>
      </c>
      <c r="E30" s="11" t="s">
        <v>59</v>
      </c>
      <c r="F30" s="16">
        <v>1</v>
      </c>
      <c r="G30" s="73">
        <f t="shared" si="7"/>
        <v>1977.4949999999999</v>
      </c>
      <c r="H30" s="73">
        <f t="shared" si="1"/>
        <v>1977.49</v>
      </c>
      <c r="I30" s="73">
        <f t="shared" si="8"/>
        <v>2417.085</v>
      </c>
      <c r="J30" s="73">
        <f t="shared" si="4"/>
        <v>2417.08</v>
      </c>
      <c r="K30" s="13">
        <v>3222.78</v>
      </c>
      <c r="L30" s="14">
        <v>2.9999999999999997E-4</v>
      </c>
      <c r="N30" s="13">
        <v>2636.66</v>
      </c>
      <c r="O30" s="90">
        <v>3222.78</v>
      </c>
      <c r="P30" s="78"/>
      <c r="Q30" s="2">
        <f t="shared" si="0"/>
        <v>3222.78</v>
      </c>
    </row>
    <row r="31" spans="1:17" ht="33" customHeight="1" x14ac:dyDescent="0.25">
      <c r="A31" s="5" t="s">
        <v>66</v>
      </c>
      <c r="B31" s="4"/>
      <c r="C31" s="4"/>
      <c r="D31" s="45" t="s">
        <v>67</v>
      </c>
      <c r="E31" s="4"/>
      <c r="F31" s="6">
        <v>1</v>
      </c>
      <c r="G31" s="71"/>
      <c r="H31" s="73">
        <f t="shared" si="1"/>
        <v>0</v>
      </c>
      <c r="I31" s="71"/>
      <c r="J31" s="76">
        <f>SUM(J32:J35)</f>
        <v>230349.59</v>
      </c>
      <c r="K31" s="7">
        <v>307132.79999999999</v>
      </c>
      <c r="L31" s="8">
        <v>2.5700000000000001E-2</v>
      </c>
      <c r="N31" s="4"/>
      <c r="O31" s="89">
        <v>307132.79999999999</v>
      </c>
      <c r="P31" s="78"/>
      <c r="Q31" s="2">
        <f t="shared" si="0"/>
        <v>307132.79999999999</v>
      </c>
    </row>
    <row r="32" spans="1:17" ht="33" customHeight="1" x14ac:dyDescent="0.25">
      <c r="A32" s="9" t="s">
        <v>68</v>
      </c>
      <c r="B32" s="15">
        <v>97063</v>
      </c>
      <c r="C32" s="9" t="s">
        <v>40</v>
      </c>
      <c r="D32" s="47" t="s">
        <v>69</v>
      </c>
      <c r="E32" s="11" t="s">
        <v>21</v>
      </c>
      <c r="F32" s="16">
        <v>1456</v>
      </c>
      <c r="G32" s="73">
        <f>N32*$S$6</f>
        <v>23.2425</v>
      </c>
      <c r="H32" s="73">
        <f t="shared" si="1"/>
        <v>33841.08</v>
      </c>
      <c r="I32" s="73">
        <f>O32*$S$6</f>
        <v>28.402499999999996</v>
      </c>
      <c r="J32" s="73">
        <f t="shared" si="4"/>
        <v>41354.04</v>
      </c>
      <c r="K32" s="13">
        <v>55138.720000000001</v>
      </c>
      <c r="L32" s="14">
        <v>4.5999999999999999E-3</v>
      </c>
      <c r="N32" s="12">
        <v>30.99</v>
      </c>
      <c r="O32" s="87">
        <v>37.869999999999997</v>
      </c>
      <c r="P32" s="78"/>
      <c r="Q32" s="2">
        <f t="shared" si="0"/>
        <v>37.869999999999997</v>
      </c>
    </row>
    <row r="33" spans="1:17" ht="33" customHeight="1" x14ac:dyDescent="0.25">
      <c r="A33" s="9" t="s">
        <v>70</v>
      </c>
      <c r="B33" s="15">
        <v>97064</v>
      </c>
      <c r="C33" s="9" t="s">
        <v>40</v>
      </c>
      <c r="D33" s="47" t="s">
        <v>71</v>
      </c>
      <c r="E33" s="11" t="s">
        <v>72</v>
      </c>
      <c r="F33" s="16">
        <v>3770</v>
      </c>
      <c r="G33" s="73">
        <f>N33*$S$6</f>
        <v>32.04</v>
      </c>
      <c r="H33" s="73">
        <f t="shared" si="1"/>
        <v>120790.8</v>
      </c>
      <c r="I33" s="73">
        <f>O33*$S$6</f>
        <v>39.157499999999999</v>
      </c>
      <c r="J33" s="73">
        <f t="shared" si="4"/>
        <v>147623.76999999999</v>
      </c>
      <c r="K33" s="13">
        <v>196831.7</v>
      </c>
      <c r="L33" s="14">
        <v>1.6500000000000001E-2</v>
      </c>
      <c r="N33" s="12">
        <v>42.72</v>
      </c>
      <c r="O33" s="87">
        <v>52.21</v>
      </c>
      <c r="P33" s="78"/>
      <c r="Q33" s="2">
        <f t="shared" si="0"/>
        <v>52.21</v>
      </c>
    </row>
    <row r="34" spans="1:17" ht="33" customHeight="1" x14ac:dyDescent="0.25">
      <c r="A34" s="18" t="s">
        <v>73</v>
      </c>
      <c r="B34" s="19">
        <v>20193</v>
      </c>
      <c r="C34" s="18" t="s">
        <v>40</v>
      </c>
      <c r="D34" s="48" t="s">
        <v>74</v>
      </c>
      <c r="E34" s="20" t="s">
        <v>75</v>
      </c>
      <c r="F34" s="21">
        <v>910</v>
      </c>
      <c r="G34" s="75">
        <f>N34*$S$6</f>
        <v>18</v>
      </c>
      <c r="H34" s="73">
        <f t="shared" si="1"/>
        <v>16380</v>
      </c>
      <c r="I34" s="75">
        <f>O34*$S$6</f>
        <v>21.997499999999999</v>
      </c>
      <c r="J34" s="75">
        <f t="shared" si="4"/>
        <v>20017.72</v>
      </c>
      <c r="K34" s="23">
        <v>26690.3</v>
      </c>
      <c r="L34" s="24">
        <v>2.2000000000000001E-3</v>
      </c>
      <c r="N34" s="22">
        <v>24</v>
      </c>
      <c r="O34" s="88">
        <v>29.33</v>
      </c>
      <c r="P34" s="78"/>
      <c r="Q34" s="2">
        <f t="shared" si="0"/>
        <v>29.33</v>
      </c>
    </row>
    <row r="35" spans="1:17" ht="33" customHeight="1" x14ac:dyDescent="0.25">
      <c r="A35" s="18" t="s">
        <v>76</v>
      </c>
      <c r="B35" s="19">
        <v>10527</v>
      </c>
      <c r="C35" s="18" t="s">
        <v>40</v>
      </c>
      <c r="D35" s="49" t="s">
        <v>1007</v>
      </c>
      <c r="E35" s="20" t="s">
        <v>77</v>
      </c>
      <c r="F35" s="21">
        <v>728</v>
      </c>
      <c r="G35" s="75">
        <f>N35*$S$6</f>
        <v>24</v>
      </c>
      <c r="H35" s="73">
        <f t="shared" si="1"/>
        <v>17472</v>
      </c>
      <c r="I35" s="75">
        <f>O35*$S$6</f>
        <v>29.3325</v>
      </c>
      <c r="J35" s="75">
        <f t="shared" si="4"/>
        <v>21354.06</v>
      </c>
      <c r="K35" s="23">
        <v>28472.080000000002</v>
      </c>
      <c r="L35" s="24">
        <v>2.3999999999999998E-3</v>
      </c>
      <c r="N35" s="22">
        <v>32</v>
      </c>
      <c r="O35" s="88">
        <v>39.11</v>
      </c>
      <c r="P35" s="78"/>
      <c r="Q35" s="2">
        <f t="shared" si="0"/>
        <v>39.11</v>
      </c>
    </row>
    <row r="36" spans="1:17" ht="33" customHeight="1" x14ac:dyDescent="0.25">
      <c r="A36" s="3">
        <v>3</v>
      </c>
      <c r="B36" s="4"/>
      <c r="C36" s="4"/>
      <c r="D36" s="45" t="s">
        <v>78</v>
      </c>
      <c r="E36" s="4"/>
      <c r="F36" s="6">
        <v>1</v>
      </c>
      <c r="G36" s="71"/>
      <c r="H36" s="73">
        <f t="shared" si="1"/>
        <v>0</v>
      </c>
      <c r="I36" s="71"/>
      <c r="J36" s="76">
        <f>J37+J41+J47</f>
        <v>129751.90000000001</v>
      </c>
      <c r="K36" s="7">
        <v>173002.56</v>
      </c>
      <c r="L36" s="8">
        <v>1.4500000000000001E-2</v>
      </c>
      <c r="N36" s="4"/>
      <c r="O36" s="89">
        <v>173002.56</v>
      </c>
      <c r="P36" s="78"/>
      <c r="Q36" s="2">
        <f t="shared" si="0"/>
        <v>173002.56</v>
      </c>
    </row>
    <row r="37" spans="1:17" ht="33" customHeight="1" x14ac:dyDescent="0.25">
      <c r="A37" s="5" t="s">
        <v>79</v>
      </c>
      <c r="B37" s="4"/>
      <c r="C37" s="4"/>
      <c r="D37" s="45" t="s">
        <v>80</v>
      </c>
      <c r="E37" s="4"/>
      <c r="F37" s="6">
        <v>1</v>
      </c>
      <c r="G37" s="71"/>
      <c r="H37" s="73">
        <f t="shared" si="1"/>
        <v>0</v>
      </c>
      <c r="I37" s="71"/>
      <c r="J37" s="76">
        <f>SUM(J38:J40)</f>
        <v>45730.520000000004</v>
      </c>
      <c r="K37" s="7">
        <v>60974.04</v>
      </c>
      <c r="L37" s="8">
        <v>5.1000000000000004E-3</v>
      </c>
      <c r="N37" s="4"/>
      <c r="O37" s="89">
        <v>60974.04</v>
      </c>
      <c r="P37" s="78"/>
      <c r="Q37" s="2">
        <f t="shared" si="0"/>
        <v>60974.04</v>
      </c>
    </row>
    <row r="38" spans="1:17" ht="33" customHeight="1" x14ac:dyDescent="0.25">
      <c r="A38" s="9" t="s">
        <v>81</v>
      </c>
      <c r="B38" s="10" t="s">
        <v>925</v>
      </c>
      <c r="C38" s="9" t="s">
        <v>20</v>
      </c>
      <c r="D38" s="47" t="s">
        <v>82</v>
      </c>
      <c r="E38" s="11" t="s">
        <v>72</v>
      </c>
      <c r="F38" s="16">
        <v>210</v>
      </c>
      <c r="G38" s="73">
        <f>N38*$S$6</f>
        <v>114.435</v>
      </c>
      <c r="H38" s="73">
        <f t="shared" si="1"/>
        <v>24031.35</v>
      </c>
      <c r="I38" s="73">
        <f>O38*$S$6</f>
        <v>139.86750000000001</v>
      </c>
      <c r="J38" s="73">
        <f t="shared" si="4"/>
        <v>29372.17</v>
      </c>
      <c r="K38" s="13">
        <v>39162.9</v>
      </c>
      <c r="L38" s="14">
        <v>3.3E-3</v>
      </c>
      <c r="N38" s="12">
        <v>152.58000000000001</v>
      </c>
      <c r="O38" s="87">
        <v>186.49</v>
      </c>
      <c r="P38" s="78"/>
      <c r="Q38" s="2">
        <f t="shared" si="0"/>
        <v>186.49</v>
      </c>
    </row>
    <row r="39" spans="1:17" ht="33" customHeight="1" x14ac:dyDescent="0.25">
      <c r="A39" s="9" t="s">
        <v>83</v>
      </c>
      <c r="B39" s="10" t="s">
        <v>926</v>
      </c>
      <c r="C39" s="9" t="s">
        <v>20</v>
      </c>
      <c r="D39" s="47" t="s">
        <v>84</v>
      </c>
      <c r="E39" s="11" t="s">
        <v>59</v>
      </c>
      <c r="F39" s="16">
        <v>1</v>
      </c>
      <c r="G39" s="73">
        <f>N39*$S$6</f>
        <v>5141.6099999999997</v>
      </c>
      <c r="H39" s="73">
        <f t="shared" si="1"/>
        <v>5141.6099999999997</v>
      </c>
      <c r="I39" s="73">
        <f>O39*$S$6</f>
        <v>6284.5875000000005</v>
      </c>
      <c r="J39" s="73">
        <f t="shared" si="4"/>
        <v>6284.58</v>
      </c>
      <c r="K39" s="13">
        <v>8379.4500000000007</v>
      </c>
      <c r="L39" s="14">
        <v>6.9999999999999999E-4</v>
      </c>
      <c r="N39" s="13">
        <v>6855.48</v>
      </c>
      <c r="O39" s="90">
        <v>8379.4500000000007</v>
      </c>
      <c r="P39" s="78"/>
      <c r="Q39" s="2">
        <f t="shared" si="0"/>
        <v>8379.4500000000007</v>
      </c>
    </row>
    <row r="40" spans="1:17" ht="33" customHeight="1" x14ac:dyDescent="0.25">
      <c r="A40" s="9" t="s">
        <v>85</v>
      </c>
      <c r="B40" s="10" t="s">
        <v>927</v>
      </c>
      <c r="C40" s="9" t="s">
        <v>20</v>
      </c>
      <c r="D40" s="47" t="s">
        <v>86</v>
      </c>
      <c r="E40" s="11" t="s">
        <v>87</v>
      </c>
      <c r="F40" s="17">
        <v>326.012</v>
      </c>
      <c r="G40" s="73">
        <f>N40*$S$6</f>
        <v>25.282499999999999</v>
      </c>
      <c r="H40" s="73">
        <f t="shared" si="1"/>
        <v>8242.39</v>
      </c>
      <c r="I40" s="73">
        <f>O40*$S$6</f>
        <v>30.900000000000002</v>
      </c>
      <c r="J40" s="73">
        <f t="shared" si="4"/>
        <v>10073.77</v>
      </c>
      <c r="K40" s="13">
        <v>13431.69</v>
      </c>
      <c r="L40" s="14">
        <v>1.1000000000000001E-3</v>
      </c>
      <c r="N40" s="12">
        <v>33.71</v>
      </c>
      <c r="O40" s="87">
        <v>41.2</v>
      </c>
      <c r="P40" s="78"/>
      <c r="Q40" s="2">
        <f t="shared" si="0"/>
        <v>41.19998650356429</v>
      </c>
    </row>
    <row r="41" spans="1:17" ht="33" customHeight="1" x14ac:dyDescent="0.25">
      <c r="A41" s="5" t="s">
        <v>88</v>
      </c>
      <c r="B41" s="4"/>
      <c r="C41" s="4"/>
      <c r="D41" s="45" t="s">
        <v>89</v>
      </c>
      <c r="E41" s="4"/>
      <c r="F41" s="6">
        <v>1</v>
      </c>
      <c r="G41" s="71"/>
      <c r="H41" s="73">
        <f t="shared" si="1"/>
        <v>0</v>
      </c>
      <c r="I41" s="71"/>
      <c r="J41" s="76">
        <f>SUM(J42:J46)</f>
        <v>28056.92</v>
      </c>
      <c r="K41" s="7">
        <v>37409.230000000003</v>
      </c>
      <c r="L41" s="8">
        <v>3.0999999999999999E-3</v>
      </c>
      <c r="N41" s="4"/>
      <c r="O41" s="89">
        <v>37409.230000000003</v>
      </c>
      <c r="P41" s="78"/>
      <c r="Q41" s="2">
        <f t="shared" si="0"/>
        <v>37409.230000000003</v>
      </c>
    </row>
    <row r="42" spans="1:17" ht="33" customHeight="1" x14ac:dyDescent="0.25">
      <c r="A42" s="9" t="s">
        <v>90</v>
      </c>
      <c r="B42" s="25" t="s">
        <v>928</v>
      </c>
      <c r="C42" s="9" t="s">
        <v>20</v>
      </c>
      <c r="D42" s="46" t="s">
        <v>1008</v>
      </c>
      <c r="E42" s="11" t="s">
        <v>21</v>
      </c>
      <c r="F42" s="17">
        <v>3990.4189999999999</v>
      </c>
      <c r="G42" s="73">
        <f>N42*$S$6</f>
        <v>0.48750000000000004</v>
      </c>
      <c r="H42" s="73">
        <f t="shared" si="1"/>
        <v>1945.32</v>
      </c>
      <c r="I42" s="73">
        <f>O42*$S$6</f>
        <v>0.59250000000000003</v>
      </c>
      <c r="J42" s="73">
        <f t="shared" si="4"/>
        <v>2364.3200000000002</v>
      </c>
      <c r="K42" s="13">
        <v>3152.43</v>
      </c>
      <c r="L42" s="14">
        <v>2.9999999999999997E-4</v>
      </c>
      <c r="N42" s="12">
        <v>0.65</v>
      </c>
      <c r="O42" s="87">
        <v>0.79</v>
      </c>
      <c r="P42" s="78"/>
      <c r="Q42" s="2">
        <f t="shared" si="0"/>
        <v>0.78999974689374719</v>
      </c>
    </row>
    <row r="43" spans="1:17" ht="33" customHeight="1" x14ac:dyDescent="0.25">
      <c r="A43" s="9" t="s">
        <v>91</v>
      </c>
      <c r="B43" s="10" t="s">
        <v>929</v>
      </c>
      <c r="C43" s="9" t="s">
        <v>20</v>
      </c>
      <c r="D43" s="46" t="s">
        <v>1009</v>
      </c>
      <c r="E43" s="11" t="s">
        <v>21</v>
      </c>
      <c r="F43" s="17">
        <v>3990.4189999999999</v>
      </c>
      <c r="G43" s="73">
        <f>N43*$S$6</f>
        <v>1.4175</v>
      </c>
      <c r="H43" s="73">
        <f t="shared" si="1"/>
        <v>5656.41</v>
      </c>
      <c r="I43" s="73">
        <f>O43*$S$6</f>
        <v>1.7324999999999999</v>
      </c>
      <c r="J43" s="73">
        <f t="shared" si="4"/>
        <v>6913.4</v>
      </c>
      <c r="K43" s="13">
        <v>9217.86</v>
      </c>
      <c r="L43" s="14">
        <v>8.0000000000000004E-4</v>
      </c>
      <c r="N43" s="12">
        <v>1.89</v>
      </c>
      <c r="O43" s="87">
        <v>2.31</v>
      </c>
      <c r="P43" s="78"/>
      <c r="Q43" s="2">
        <f t="shared" si="0"/>
        <v>2.3099980227640255</v>
      </c>
    </row>
    <row r="44" spans="1:17" ht="33" customHeight="1" x14ac:dyDescent="0.25">
      <c r="A44" s="9" t="s">
        <v>92</v>
      </c>
      <c r="B44" s="10" t="s">
        <v>930</v>
      </c>
      <c r="C44" s="9" t="s">
        <v>20</v>
      </c>
      <c r="D44" s="47" t="s">
        <v>93</v>
      </c>
      <c r="E44" s="11" t="s">
        <v>72</v>
      </c>
      <c r="F44" s="12">
        <v>200.69</v>
      </c>
      <c r="G44" s="73">
        <f>N44*$S$6</f>
        <v>20.745000000000001</v>
      </c>
      <c r="H44" s="73">
        <f t="shared" si="1"/>
        <v>4163.3100000000004</v>
      </c>
      <c r="I44" s="73">
        <f>O44*$S$6</f>
        <v>25.349999999999998</v>
      </c>
      <c r="J44" s="73">
        <f t="shared" si="4"/>
        <v>5087.49</v>
      </c>
      <c r="K44" s="13">
        <v>6783.32</v>
      </c>
      <c r="L44" s="14">
        <v>5.9999999999999995E-4</v>
      </c>
      <c r="N44" s="12">
        <v>27.66</v>
      </c>
      <c r="O44" s="87">
        <v>33.799999999999997</v>
      </c>
      <c r="P44" s="78"/>
      <c r="Q44" s="2">
        <f t="shared" si="0"/>
        <v>33.799990034381381</v>
      </c>
    </row>
    <row r="45" spans="1:17" ht="33" customHeight="1" x14ac:dyDescent="0.25">
      <c r="A45" s="9" t="s">
        <v>94</v>
      </c>
      <c r="B45" s="10" t="s">
        <v>931</v>
      </c>
      <c r="C45" s="9" t="s">
        <v>20</v>
      </c>
      <c r="D45" s="47" t="s">
        <v>95</v>
      </c>
      <c r="E45" s="11" t="s">
        <v>59</v>
      </c>
      <c r="F45" s="16">
        <v>23</v>
      </c>
      <c r="G45" s="73">
        <f>N45*$S$6</f>
        <v>474.255</v>
      </c>
      <c r="H45" s="73">
        <f t="shared" si="1"/>
        <v>10907.86</v>
      </c>
      <c r="I45" s="73">
        <f>O45*$S$6</f>
        <v>579.67499999999995</v>
      </c>
      <c r="J45" s="73">
        <f t="shared" si="4"/>
        <v>13332.52</v>
      </c>
      <c r="K45" s="13">
        <v>17776.7</v>
      </c>
      <c r="L45" s="14">
        <v>1.5E-3</v>
      </c>
      <c r="N45" s="12">
        <v>632.34</v>
      </c>
      <c r="O45" s="87">
        <v>772.9</v>
      </c>
      <c r="P45" s="78"/>
      <c r="Q45" s="2">
        <f t="shared" si="0"/>
        <v>772.9</v>
      </c>
    </row>
    <row r="46" spans="1:17" ht="33" customHeight="1" x14ac:dyDescent="0.25">
      <c r="A46" s="9" t="s">
        <v>96</v>
      </c>
      <c r="B46" s="10" t="s">
        <v>932</v>
      </c>
      <c r="C46" s="9" t="s">
        <v>20</v>
      </c>
      <c r="D46" s="47" t="s">
        <v>97</v>
      </c>
      <c r="E46" s="11" t="s">
        <v>59</v>
      </c>
      <c r="F46" s="16">
        <v>13</v>
      </c>
      <c r="G46" s="73">
        <f>N46*$S$6</f>
        <v>22.605</v>
      </c>
      <c r="H46" s="73">
        <f t="shared" si="1"/>
        <v>293.86</v>
      </c>
      <c r="I46" s="73">
        <f>O46*$S$6</f>
        <v>27.630000000000003</v>
      </c>
      <c r="J46" s="73">
        <f t="shared" si="4"/>
        <v>359.19</v>
      </c>
      <c r="K46" s="12">
        <v>478.92</v>
      </c>
      <c r="L46" s="14">
        <v>0</v>
      </c>
      <c r="N46" s="12">
        <v>30.14</v>
      </c>
      <c r="O46" s="87">
        <v>36.840000000000003</v>
      </c>
      <c r="P46" s="78"/>
      <c r="Q46" s="2">
        <f t="shared" si="0"/>
        <v>36.840000000000003</v>
      </c>
    </row>
    <row r="47" spans="1:17" ht="33" customHeight="1" x14ac:dyDescent="0.25">
      <c r="A47" s="5" t="s">
        <v>98</v>
      </c>
      <c r="B47" s="4"/>
      <c r="C47" s="4"/>
      <c r="D47" s="45" t="s">
        <v>99</v>
      </c>
      <c r="E47" s="4"/>
      <c r="F47" s="6">
        <v>1</v>
      </c>
      <c r="G47" s="71"/>
      <c r="H47" s="73">
        <f t="shared" si="1"/>
        <v>0</v>
      </c>
      <c r="I47" s="71"/>
      <c r="J47" s="76">
        <f>SUM(J48:J55)</f>
        <v>55964.460000000006</v>
      </c>
      <c r="K47" s="7">
        <v>74619.289999999994</v>
      </c>
      <c r="L47" s="8">
        <v>6.3E-3</v>
      </c>
      <c r="N47" s="4"/>
      <c r="O47" s="89">
        <v>74619.289999999994</v>
      </c>
      <c r="P47" s="78"/>
      <c r="Q47" s="2">
        <f t="shared" si="0"/>
        <v>74619.289999999994</v>
      </c>
    </row>
    <row r="48" spans="1:17" ht="33" customHeight="1" x14ac:dyDescent="0.25">
      <c r="A48" s="9" t="s">
        <v>100</v>
      </c>
      <c r="B48" s="15">
        <v>96522</v>
      </c>
      <c r="C48" s="9" t="s">
        <v>40</v>
      </c>
      <c r="D48" s="47" t="s">
        <v>101</v>
      </c>
      <c r="E48" s="11" t="s">
        <v>87</v>
      </c>
      <c r="F48" s="17">
        <v>43.454999999999998</v>
      </c>
      <c r="G48" s="73">
        <f t="shared" ref="G48:G55" si="9">N48*$S$6</f>
        <v>158.04</v>
      </c>
      <c r="H48" s="73">
        <f t="shared" si="1"/>
        <v>6867.62</v>
      </c>
      <c r="I48" s="73">
        <f t="shared" ref="I48:I55" si="10">O48*$S$6</f>
        <v>193.17000000000002</v>
      </c>
      <c r="J48" s="73">
        <f t="shared" si="4"/>
        <v>8394.2000000000007</v>
      </c>
      <c r="K48" s="13">
        <v>11192.26</v>
      </c>
      <c r="L48" s="14">
        <v>8.9999999999999998E-4</v>
      </c>
      <c r="N48" s="12">
        <v>210.72</v>
      </c>
      <c r="O48" s="87">
        <v>257.56</v>
      </c>
      <c r="P48" s="78"/>
      <c r="Q48" s="2">
        <f t="shared" si="0"/>
        <v>257.55977447934646</v>
      </c>
    </row>
    <row r="49" spans="1:17" ht="33" customHeight="1" x14ac:dyDescent="0.25">
      <c r="A49" s="9" t="s">
        <v>102</v>
      </c>
      <c r="B49" s="15">
        <v>101616</v>
      </c>
      <c r="C49" s="9" t="s">
        <v>40</v>
      </c>
      <c r="D49" s="47" t="s">
        <v>103</v>
      </c>
      <c r="E49" s="11" t="s">
        <v>21</v>
      </c>
      <c r="F49" s="12">
        <v>55.52</v>
      </c>
      <c r="G49" s="73">
        <f t="shared" si="9"/>
        <v>7.0575000000000001</v>
      </c>
      <c r="H49" s="73">
        <f t="shared" si="1"/>
        <v>391.83</v>
      </c>
      <c r="I49" s="73">
        <f t="shared" si="10"/>
        <v>8.625</v>
      </c>
      <c r="J49" s="73">
        <f t="shared" si="4"/>
        <v>478.86</v>
      </c>
      <c r="K49" s="12">
        <v>638.48</v>
      </c>
      <c r="L49" s="14">
        <v>1E-4</v>
      </c>
      <c r="N49" s="12">
        <v>9.41</v>
      </c>
      <c r="O49" s="87">
        <v>11.5</v>
      </c>
      <c r="P49" s="78"/>
      <c r="Q49" s="2">
        <f t="shared" si="0"/>
        <v>11.5</v>
      </c>
    </row>
    <row r="50" spans="1:17" ht="33" customHeight="1" x14ac:dyDescent="0.25">
      <c r="A50" s="9" t="s">
        <v>104</v>
      </c>
      <c r="B50" s="15">
        <v>93358</v>
      </c>
      <c r="C50" s="9" t="s">
        <v>40</v>
      </c>
      <c r="D50" s="47" t="s">
        <v>105</v>
      </c>
      <c r="E50" s="11" t="s">
        <v>87</v>
      </c>
      <c r="F50" s="17">
        <v>260.41899999999998</v>
      </c>
      <c r="G50" s="73">
        <f t="shared" si="9"/>
        <v>94.605000000000004</v>
      </c>
      <c r="H50" s="73">
        <f t="shared" si="1"/>
        <v>24636.93</v>
      </c>
      <c r="I50" s="73">
        <f t="shared" si="10"/>
        <v>115.63500000000001</v>
      </c>
      <c r="J50" s="73">
        <f t="shared" si="4"/>
        <v>30113.55</v>
      </c>
      <c r="K50" s="13">
        <v>40151.4</v>
      </c>
      <c r="L50" s="14">
        <v>3.3999999999999998E-3</v>
      </c>
      <c r="N50" s="12">
        <v>126.14</v>
      </c>
      <c r="O50" s="87">
        <v>154.18</v>
      </c>
      <c r="P50" s="78"/>
      <c r="Q50" s="2">
        <f t="shared" si="0"/>
        <v>154.17999454724887</v>
      </c>
    </row>
    <row r="51" spans="1:17" ht="33" customHeight="1" x14ac:dyDescent="0.25">
      <c r="A51" s="9" t="s">
        <v>106</v>
      </c>
      <c r="B51" s="15">
        <v>93382</v>
      </c>
      <c r="C51" s="9" t="s">
        <v>40</v>
      </c>
      <c r="D51" s="46" t="s">
        <v>1010</v>
      </c>
      <c r="E51" s="11" t="s">
        <v>87</v>
      </c>
      <c r="F51" s="26">
        <v>247.39805000000001</v>
      </c>
      <c r="G51" s="73">
        <f t="shared" si="9"/>
        <v>28.087500000000002</v>
      </c>
      <c r="H51" s="73">
        <f t="shared" si="1"/>
        <v>6948.79</v>
      </c>
      <c r="I51" s="73">
        <f t="shared" si="10"/>
        <v>34.327500000000001</v>
      </c>
      <c r="J51" s="73">
        <f t="shared" si="4"/>
        <v>8492.5499999999993</v>
      </c>
      <c r="K51" s="13">
        <v>11323.4</v>
      </c>
      <c r="L51" s="14">
        <v>8.9999999999999998E-4</v>
      </c>
      <c r="N51" s="12">
        <v>37.450000000000003</v>
      </c>
      <c r="O51" s="87">
        <v>45.77</v>
      </c>
      <c r="P51" s="78"/>
      <c r="Q51" s="2">
        <f t="shared" si="0"/>
        <v>45.769964637958942</v>
      </c>
    </row>
    <row r="52" spans="1:17" ht="33" customHeight="1" x14ac:dyDescent="0.25">
      <c r="A52" s="9" t="s">
        <v>107</v>
      </c>
      <c r="B52" s="15">
        <v>102281</v>
      </c>
      <c r="C52" s="9" t="s">
        <v>40</v>
      </c>
      <c r="D52" s="47" t="s">
        <v>108</v>
      </c>
      <c r="E52" s="11" t="s">
        <v>87</v>
      </c>
      <c r="F52" s="17">
        <v>101.346</v>
      </c>
      <c r="G52" s="73">
        <f t="shared" si="9"/>
        <v>4.8825000000000003</v>
      </c>
      <c r="H52" s="73">
        <f t="shared" si="1"/>
        <v>494.82</v>
      </c>
      <c r="I52" s="73">
        <f t="shared" si="10"/>
        <v>5.9625000000000004</v>
      </c>
      <c r="J52" s="73">
        <f t="shared" si="4"/>
        <v>604.27</v>
      </c>
      <c r="K52" s="12">
        <v>805.7</v>
      </c>
      <c r="L52" s="14">
        <v>1E-4</v>
      </c>
      <c r="N52" s="12">
        <v>6.51</v>
      </c>
      <c r="O52" s="87">
        <v>7.95</v>
      </c>
      <c r="P52" s="78"/>
      <c r="Q52" s="2">
        <f t="shared" si="0"/>
        <v>7.9499930929686426</v>
      </c>
    </row>
    <row r="53" spans="1:17" ht="33" customHeight="1" x14ac:dyDescent="0.25">
      <c r="A53" s="9" t="s">
        <v>109</v>
      </c>
      <c r="B53" s="15">
        <v>101624</v>
      </c>
      <c r="C53" s="9" t="s">
        <v>40</v>
      </c>
      <c r="D53" s="47" t="s">
        <v>110</v>
      </c>
      <c r="E53" s="11" t="s">
        <v>87</v>
      </c>
      <c r="F53" s="17">
        <v>1.754</v>
      </c>
      <c r="G53" s="73">
        <f t="shared" si="9"/>
        <v>176.3775</v>
      </c>
      <c r="H53" s="73">
        <f t="shared" si="1"/>
        <v>309.36</v>
      </c>
      <c r="I53" s="73">
        <f t="shared" si="10"/>
        <v>215.57999999999998</v>
      </c>
      <c r="J53" s="73">
        <f t="shared" si="4"/>
        <v>378.12</v>
      </c>
      <c r="K53" s="12">
        <v>504.16</v>
      </c>
      <c r="L53" s="14">
        <v>0</v>
      </c>
      <c r="N53" s="12">
        <v>235.17</v>
      </c>
      <c r="O53" s="87">
        <v>287.44</v>
      </c>
      <c r="P53" s="78"/>
      <c r="Q53" s="2">
        <f t="shared" si="0"/>
        <v>287.43443557582668</v>
      </c>
    </row>
    <row r="54" spans="1:17" ht="33" customHeight="1" x14ac:dyDescent="0.25">
      <c r="A54" s="9" t="s">
        <v>111</v>
      </c>
      <c r="B54" s="15">
        <v>94319</v>
      </c>
      <c r="C54" s="9" t="s">
        <v>40</v>
      </c>
      <c r="D54" s="47" t="s">
        <v>112</v>
      </c>
      <c r="E54" s="11" t="s">
        <v>87</v>
      </c>
      <c r="F54" s="12">
        <v>17.21</v>
      </c>
      <c r="G54" s="73">
        <f t="shared" si="9"/>
        <v>68.460000000000008</v>
      </c>
      <c r="H54" s="73">
        <f t="shared" si="1"/>
        <v>1178.19</v>
      </c>
      <c r="I54" s="73">
        <f t="shared" si="10"/>
        <v>83.677499999999995</v>
      </c>
      <c r="J54" s="73">
        <f t="shared" si="4"/>
        <v>1440.08</v>
      </c>
      <c r="K54" s="13">
        <v>1920.11</v>
      </c>
      <c r="L54" s="14">
        <v>2.0000000000000001E-4</v>
      </c>
      <c r="N54" s="12">
        <v>91.28</v>
      </c>
      <c r="O54" s="87">
        <v>111.57</v>
      </c>
      <c r="P54" s="78"/>
      <c r="Q54" s="2">
        <f t="shared" si="0"/>
        <v>111.56943637420103</v>
      </c>
    </row>
    <row r="55" spans="1:17" ht="33" customHeight="1" x14ac:dyDescent="0.25">
      <c r="A55" s="9" t="s">
        <v>113</v>
      </c>
      <c r="B55" s="15">
        <v>101585</v>
      </c>
      <c r="C55" s="9" t="s">
        <v>40</v>
      </c>
      <c r="D55" s="46" t="s">
        <v>1011</v>
      </c>
      <c r="E55" s="11" t="s">
        <v>21</v>
      </c>
      <c r="F55" s="12">
        <v>66.88</v>
      </c>
      <c r="G55" s="73">
        <f t="shared" si="9"/>
        <v>74.167500000000004</v>
      </c>
      <c r="H55" s="73">
        <f t="shared" si="1"/>
        <v>4960.32</v>
      </c>
      <c r="I55" s="73">
        <f t="shared" si="10"/>
        <v>90.652500000000003</v>
      </c>
      <c r="J55" s="73">
        <f t="shared" si="4"/>
        <v>6062.83</v>
      </c>
      <c r="K55" s="13">
        <v>8083.78</v>
      </c>
      <c r="L55" s="14">
        <v>6.9999999999999999E-4</v>
      </c>
      <c r="N55" s="12">
        <v>98.89</v>
      </c>
      <c r="O55" s="87">
        <v>120.87</v>
      </c>
      <c r="P55" s="78"/>
      <c r="Q55" s="2">
        <f t="shared" si="0"/>
        <v>120.86991626794259</v>
      </c>
    </row>
    <row r="56" spans="1:17" ht="33" customHeight="1" x14ac:dyDescent="0.25">
      <c r="A56" s="3">
        <v>4</v>
      </c>
      <c r="B56" s="4"/>
      <c r="C56" s="4"/>
      <c r="D56" s="45" t="s">
        <v>114</v>
      </c>
      <c r="E56" s="4"/>
      <c r="F56" s="6">
        <v>1</v>
      </c>
      <c r="G56" s="71"/>
      <c r="H56" s="73">
        <f t="shared" si="1"/>
        <v>0</v>
      </c>
      <c r="I56" s="71"/>
      <c r="J56" s="76">
        <f>J57+J60</f>
        <v>498154.44</v>
      </c>
      <c r="K56" s="7">
        <v>664205.93000000005</v>
      </c>
      <c r="L56" s="8">
        <v>5.57E-2</v>
      </c>
      <c r="N56" s="4"/>
      <c r="O56" s="89">
        <v>664205.93000000005</v>
      </c>
      <c r="P56" s="78"/>
      <c r="Q56" s="2">
        <f t="shared" si="0"/>
        <v>664205.93000000005</v>
      </c>
    </row>
    <row r="57" spans="1:17" ht="33" customHeight="1" x14ac:dyDescent="0.25">
      <c r="A57" s="5" t="s">
        <v>115</v>
      </c>
      <c r="B57" s="4"/>
      <c r="C57" s="4"/>
      <c r="D57" s="45" t="s">
        <v>116</v>
      </c>
      <c r="E57" s="4"/>
      <c r="F57" s="6">
        <v>1</v>
      </c>
      <c r="G57" s="71"/>
      <c r="H57" s="73">
        <f t="shared" si="1"/>
        <v>0</v>
      </c>
      <c r="I57" s="71"/>
      <c r="J57" s="76">
        <f>J58+J59</f>
        <v>32455.040000000001</v>
      </c>
      <c r="K57" s="7">
        <v>43273.38</v>
      </c>
      <c r="L57" s="8">
        <v>3.5999999999999999E-3</v>
      </c>
      <c r="N57" s="4"/>
      <c r="O57" s="89">
        <v>43273.38</v>
      </c>
      <c r="P57" s="78"/>
      <c r="Q57" s="2">
        <f t="shared" si="0"/>
        <v>43273.38</v>
      </c>
    </row>
    <row r="58" spans="1:17" ht="33" customHeight="1" x14ac:dyDescent="0.25">
      <c r="A58" s="9" t="s">
        <v>117</v>
      </c>
      <c r="B58" s="10" t="s">
        <v>933</v>
      </c>
      <c r="C58" s="9" t="s">
        <v>20</v>
      </c>
      <c r="D58" s="47" t="s">
        <v>118</v>
      </c>
      <c r="E58" s="11" t="s">
        <v>59</v>
      </c>
      <c r="F58" s="16">
        <v>1</v>
      </c>
      <c r="G58" s="73">
        <f>N58*$S$6</f>
        <v>10702.0725</v>
      </c>
      <c r="H58" s="73">
        <f t="shared" si="1"/>
        <v>10702.07</v>
      </c>
      <c r="I58" s="73">
        <f>O58*$S$6</f>
        <v>13081.14</v>
      </c>
      <c r="J58" s="73">
        <f t="shared" si="4"/>
        <v>13081.14</v>
      </c>
      <c r="K58" s="13">
        <v>17441.52</v>
      </c>
      <c r="L58" s="14">
        <v>1.5E-3</v>
      </c>
      <c r="N58" s="13">
        <v>14269.43</v>
      </c>
      <c r="O58" s="90">
        <v>17441.52</v>
      </c>
      <c r="P58" s="78"/>
      <c r="Q58" s="2">
        <f t="shared" si="0"/>
        <v>17441.52</v>
      </c>
    </row>
    <row r="59" spans="1:17" ht="33" customHeight="1" x14ac:dyDescent="0.25">
      <c r="A59" s="9" t="s">
        <v>119</v>
      </c>
      <c r="B59" s="27" t="s">
        <v>120</v>
      </c>
      <c r="C59" s="9" t="s">
        <v>20</v>
      </c>
      <c r="D59" s="47" t="s">
        <v>121</v>
      </c>
      <c r="E59" s="11" t="s">
        <v>87</v>
      </c>
      <c r="F59" s="26">
        <v>352.26875000000001</v>
      </c>
      <c r="G59" s="73">
        <f>N59*$S$6</f>
        <v>45</v>
      </c>
      <c r="H59" s="73">
        <f t="shared" si="1"/>
        <v>15852.09</v>
      </c>
      <c r="I59" s="73">
        <f>O59*$S$6</f>
        <v>54.997500000000002</v>
      </c>
      <c r="J59" s="73">
        <f t="shared" si="4"/>
        <v>19373.900000000001</v>
      </c>
      <c r="K59" s="13">
        <v>25831.86</v>
      </c>
      <c r="L59" s="14">
        <v>2.2000000000000001E-3</v>
      </c>
      <c r="N59" s="12">
        <v>60</v>
      </c>
      <c r="O59" s="87">
        <v>73.33</v>
      </c>
      <c r="P59" s="78"/>
      <c r="Q59" s="2">
        <f t="shared" si="0"/>
        <v>73.329978886858399</v>
      </c>
    </row>
    <row r="60" spans="1:17" ht="33" customHeight="1" x14ac:dyDescent="0.25">
      <c r="A60" s="5" t="s">
        <v>122</v>
      </c>
      <c r="B60" s="4"/>
      <c r="C60" s="4"/>
      <c r="D60" s="45" t="s">
        <v>123</v>
      </c>
      <c r="E60" s="4"/>
      <c r="F60" s="6">
        <v>1</v>
      </c>
      <c r="G60" s="71"/>
      <c r="H60" s="73">
        <f t="shared" si="1"/>
        <v>0</v>
      </c>
      <c r="I60" s="71"/>
      <c r="J60" s="76">
        <f>SUM(J61:J62)</f>
        <v>465699.4</v>
      </c>
      <c r="K60" s="7">
        <v>620932.55000000005</v>
      </c>
      <c r="L60" s="8">
        <v>5.1999999999999998E-2</v>
      </c>
      <c r="N60" s="4"/>
      <c r="O60" s="89">
        <v>620932.55000000005</v>
      </c>
      <c r="P60" s="78"/>
      <c r="Q60" s="2">
        <f t="shared" si="0"/>
        <v>620932.55000000005</v>
      </c>
    </row>
    <row r="61" spans="1:17" ht="33" customHeight="1" x14ac:dyDescent="0.25">
      <c r="A61" s="9" t="s">
        <v>124</v>
      </c>
      <c r="B61" s="15">
        <v>100652</v>
      </c>
      <c r="C61" s="9" t="s">
        <v>40</v>
      </c>
      <c r="D61" s="47" t="s">
        <v>125</v>
      </c>
      <c r="E61" s="11" t="s">
        <v>72</v>
      </c>
      <c r="F61" s="16">
        <v>1795</v>
      </c>
      <c r="G61" s="73">
        <f>N61*$S$6</f>
        <v>210.70499999999998</v>
      </c>
      <c r="H61" s="73">
        <f t="shared" si="1"/>
        <v>378215.47</v>
      </c>
      <c r="I61" s="73">
        <f>O61*$S$6</f>
        <v>257.54250000000002</v>
      </c>
      <c r="J61" s="73">
        <f t="shared" si="4"/>
        <v>462288.78</v>
      </c>
      <c r="K61" s="13">
        <v>616385.05000000005</v>
      </c>
      <c r="L61" s="14">
        <v>5.1700000000000003E-2</v>
      </c>
      <c r="N61" s="12">
        <v>280.94</v>
      </c>
      <c r="O61" s="87">
        <v>343.39</v>
      </c>
      <c r="P61" s="78"/>
      <c r="Q61" s="2">
        <f t="shared" si="0"/>
        <v>343.39000000000004</v>
      </c>
    </row>
    <row r="62" spans="1:17" ht="33" customHeight="1" x14ac:dyDescent="0.25">
      <c r="A62" s="9" t="s">
        <v>126</v>
      </c>
      <c r="B62" s="15">
        <v>95602</v>
      </c>
      <c r="C62" s="9" t="s">
        <v>40</v>
      </c>
      <c r="D62" s="46" t="s">
        <v>1012</v>
      </c>
      <c r="E62" s="11" t="s">
        <v>59</v>
      </c>
      <c r="F62" s="16">
        <v>85</v>
      </c>
      <c r="G62" s="73">
        <f>N62*$S$6</f>
        <v>32.827500000000001</v>
      </c>
      <c r="H62" s="73">
        <f t="shared" si="1"/>
        <v>2790.33</v>
      </c>
      <c r="I62" s="73">
        <f>O62*$S$6</f>
        <v>40.125</v>
      </c>
      <c r="J62" s="73">
        <f t="shared" si="4"/>
        <v>3410.62</v>
      </c>
      <c r="K62" s="13">
        <v>4547.5</v>
      </c>
      <c r="L62" s="14">
        <v>4.0000000000000002E-4</v>
      </c>
      <c r="N62" s="12">
        <v>43.77</v>
      </c>
      <c r="O62" s="87">
        <v>53.5</v>
      </c>
      <c r="P62" s="78"/>
      <c r="Q62" s="2">
        <f t="shared" si="0"/>
        <v>53.5</v>
      </c>
    </row>
    <row r="63" spans="1:17" ht="33" customHeight="1" x14ac:dyDescent="0.25">
      <c r="A63" s="3">
        <v>5</v>
      </c>
      <c r="B63" s="4"/>
      <c r="C63" s="4"/>
      <c r="D63" s="45" t="s">
        <v>127</v>
      </c>
      <c r="E63" s="4"/>
      <c r="F63" s="6">
        <v>1</v>
      </c>
      <c r="G63" s="71"/>
      <c r="H63" s="73">
        <f t="shared" si="1"/>
        <v>0</v>
      </c>
      <c r="I63" s="71"/>
      <c r="J63" s="76">
        <f>J64+J78+J85+J101+J108+J123</f>
        <v>1522459.14</v>
      </c>
      <c r="K63" s="7">
        <v>2029945.62</v>
      </c>
      <c r="L63" s="8">
        <v>0.1701</v>
      </c>
      <c r="N63" s="4"/>
      <c r="O63" s="89">
        <v>2029945.62</v>
      </c>
      <c r="P63" s="78"/>
      <c r="Q63" s="2">
        <f t="shared" si="0"/>
        <v>2029945.62</v>
      </c>
    </row>
    <row r="64" spans="1:17" ht="33" customHeight="1" x14ac:dyDescent="0.25">
      <c r="A64" s="5" t="s">
        <v>128</v>
      </c>
      <c r="B64" s="4"/>
      <c r="C64" s="4"/>
      <c r="D64" s="45" t="s">
        <v>129</v>
      </c>
      <c r="E64" s="4"/>
      <c r="F64" s="6">
        <v>1</v>
      </c>
      <c r="G64" s="71"/>
      <c r="H64" s="73">
        <f t="shared" si="1"/>
        <v>0</v>
      </c>
      <c r="I64" s="71"/>
      <c r="J64" s="76">
        <f>SUM(J65:J77)</f>
        <v>210757.52999999997</v>
      </c>
      <c r="K64" s="7">
        <v>281010.05</v>
      </c>
      <c r="L64" s="8">
        <v>2.3599999999999999E-2</v>
      </c>
      <c r="N64" s="4"/>
      <c r="O64" s="89">
        <v>281010.05</v>
      </c>
      <c r="P64" s="78"/>
      <c r="Q64" s="2">
        <f t="shared" si="0"/>
        <v>281010.05</v>
      </c>
    </row>
    <row r="65" spans="1:17" ht="33" customHeight="1" x14ac:dyDescent="0.25">
      <c r="A65" s="9" t="s">
        <v>130</v>
      </c>
      <c r="B65" s="15">
        <v>102473</v>
      </c>
      <c r="C65" s="9" t="s">
        <v>40</v>
      </c>
      <c r="D65" s="46" t="s">
        <v>1013</v>
      </c>
      <c r="E65" s="11" t="s">
        <v>87</v>
      </c>
      <c r="F65" s="17">
        <v>3.121</v>
      </c>
      <c r="G65" s="73">
        <f t="shared" ref="G65:G77" si="11">N65*$S$6</f>
        <v>431.58750000000003</v>
      </c>
      <c r="H65" s="73">
        <f t="shared" si="1"/>
        <v>1346.98</v>
      </c>
      <c r="I65" s="73">
        <f t="shared" ref="I65:I77" si="12">O65*$S$6</f>
        <v>527.52750000000003</v>
      </c>
      <c r="J65" s="73">
        <f t="shared" si="4"/>
        <v>1646.41</v>
      </c>
      <c r="K65" s="13">
        <v>2195.21</v>
      </c>
      <c r="L65" s="14">
        <v>2.0000000000000001E-4</v>
      </c>
      <c r="N65" s="12">
        <v>575.45000000000005</v>
      </c>
      <c r="O65" s="87">
        <v>703.37</v>
      </c>
      <c r="P65" s="78"/>
      <c r="Q65" s="2">
        <f t="shared" si="0"/>
        <v>703.36751041332911</v>
      </c>
    </row>
    <row r="66" spans="1:17" ht="33" customHeight="1" x14ac:dyDescent="0.25">
      <c r="A66" s="9" t="s">
        <v>131</v>
      </c>
      <c r="B66" s="15">
        <v>96540</v>
      </c>
      <c r="C66" s="9" t="s">
        <v>40</v>
      </c>
      <c r="D66" s="47" t="s">
        <v>132</v>
      </c>
      <c r="E66" s="11" t="s">
        <v>21</v>
      </c>
      <c r="F66" s="12">
        <v>204.94</v>
      </c>
      <c r="G66" s="73">
        <f t="shared" si="11"/>
        <v>124.46249999999999</v>
      </c>
      <c r="H66" s="73">
        <f t="shared" si="1"/>
        <v>25507.34</v>
      </c>
      <c r="I66" s="73">
        <f t="shared" si="12"/>
        <v>152.13</v>
      </c>
      <c r="J66" s="73">
        <f t="shared" si="4"/>
        <v>31177.52</v>
      </c>
      <c r="K66" s="13">
        <v>41570.019999999997</v>
      </c>
      <c r="L66" s="14">
        <v>3.5000000000000001E-3</v>
      </c>
      <c r="N66" s="12">
        <v>165.95</v>
      </c>
      <c r="O66" s="87">
        <v>202.84</v>
      </c>
      <c r="P66" s="78"/>
      <c r="Q66" s="2">
        <f t="shared" si="0"/>
        <v>202.83995315702154</v>
      </c>
    </row>
    <row r="67" spans="1:17" ht="33" customHeight="1" x14ac:dyDescent="0.25">
      <c r="A67" s="9" t="s">
        <v>133</v>
      </c>
      <c r="B67" s="15">
        <v>96536</v>
      </c>
      <c r="C67" s="9" t="s">
        <v>40</v>
      </c>
      <c r="D67" s="47" t="s">
        <v>134</v>
      </c>
      <c r="E67" s="11" t="s">
        <v>21</v>
      </c>
      <c r="F67" s="17">
        <v>312.59800000000001</v>
      </c>
      <c r="G67" s="73">
        <f t="shared" si="11"/>
        <v>65.760000000000005</v>
      </c>
      <c r="H67" s="73">
        <f t="shared" si="1"/>
        <v>20556.439999999999</v>
      </c>
      <c r="I67" s="73">
        <f t="shared" si="12"/>
        <v>80.377499999999998</v>
      </c>
      <c r="J67" s="73">
        <f t="shared" si="4"/>
        <v>25125.84</v>
      </c>
      <c r="K67" s="13">
        <v>33501.120000000003</v>
      </c>
      <c r="L67" s="14">
        <v>2.8E-3</v>
      </c>
      <c r="N67" s="12">
        <v>87.68</v>
      </c>
      <c r="O67" s="87">
        <v>107.17</v>
      </c>
      <c r="P67" s="78"/>
      <c r="Q67" s="2">
        <f t="shared" si="0"/>
        <v>107.16997549568455</v>
      </c>
    </row>
    <row r="68" spans="1:17" ht="33" customHeight="1" x14ac:dyDescent="0.25">
      <c r="A68" s="9" t="s">
        <v>135</v>
      </c>
      <c r="B68" s="15">
        <v>96545</v>
      </c>
      <c r="C68" s="9" t="s">
        <v>40</v>
      </c>
      <c r="D68" s="47" t="s">
        <v>136</v>
      </c>
      <c r="E68" s="11" t="s">
        <v>137</v>
      </c>
      <c r="F68" s="17">
        <v>4.774</v>
      </c>
      <c r="G68" s="73">
        <f t="shared" si="11"/>
        <v>13.59</v>
      </c>
      <c r="H68" s="73">
        <f t="shared" si="1"/>
        <v>64.87</v>
      </c>
      <c r="I68" s="73">
        <f t="shared" si="12"/>
        <v>16.605</v>
      </c>
      <c r="J68" s="73">
        <f t="shared" si="4"/>
        <v>79.27</v>
      </c>
      <c r="K68" s="12">
        <v>105.69</v>
      </c>
      <c r="L68" s="14">
        <v>0</v>
      </c>
      <c r="N68" s="12">
        <v>18.12</v>
      </c>
      <c r="O68" s="87">
        <v>22.14</v>
      </c>
      <c r="P68" s="78"/>
      <c r="Q68" s="2">
        <f t="shared" si="0"/>
        <v>22.138667783829074</v>
      </c>
    </row>
    <row r="69" spans="1:17" ht="33" customHeight="1" x14ac:dyDescent="0.25">
      <c r="A69" s="9" t="s">
        <v>138</v>
      </c>
      <c r="B69" s="15">
        <v>96546</v>
      </c>
      <c r="C69" s="9" t="s">
        <v>40</v>
      </c>
      <c r="D69" s="46" t="s">
        <v>1014</v>
      </c>
      <c r="E69" s="11" t="s">
        <v>137</v>
      </c>
      <c r="F69" s="12">
        <v>1839.22</v>
      </c>
      <c r="G69" s="73">
        <f t="shared" si="11"/>
        <v>11.602500000000001</v>
      </c>
      <c r="H69" s="73">
        <f t="shared" si="1"/>
        <v>21339.55</v>
      </c>
      <c r="I69" s="73">
        <f t="shared" si="12"/>
        <v>14.174999999999999</v>
      </c>
      <c r="J69" s="73">
        <f t="shared" si="4"/>
        <v>26070.94</v>
      </c>
      <c r="K69" s="13">
        <v>34761.25</v>
      </c>
      <c r="L69" s="14">
        <v>2.8999999999999998E-3</v>
      </c>
      <c r="N69" s="12">
        <v>15.47</v>
      </c>
      <c r="O69" s="87">
        <v>18.899999999999999</v>
      </c>
      <c r="P69" s="78"/>
      <c r="Q69" s="2">
        <f t="shared" si="0"/>
        <v>18.89999565033003</v>
      </c>
    </row>
    <row r="70" spans="1:17" ht="33" customHeight="1" x14ac:dyDescent="0.25">
      <c r="A70" s="9" t="s">
        <v>139</v>
      </c>
      <c r="B70" s="15">
        <v>104920</v>
      </c>
      <c r="C70" s="9" t="s">
        <v>40</v>
      </c>
      <c r="D70" s="47" t="s">
        <v>140</v>
      </c>
      <c r="E70" s="11" t="s">
        <v>137</v>
      </c>
      <c r="F70" s="12">
        <v>353.91</v>
      </c>
      <c r="G70" s="73">
        <f t="shared" si="11"/>
        <v>8.5874999999999986</v>
      </c>
      <c r="H70" s="73">
        <f t="shared" si="1"/>
        <v>3039.2</v>
      </c>
      <c r="I70" s="73">
        <f t="shared" si="12"/>
        <v>10.4925</v>
      </c>
      <c r="J70" s="73">
        <f t="shared" si="4"/>
        <v>3713.4</v>
      </c>
      <c r="K70" s="13">
        <v>4951.2</v>
      </c>
      <c r="L70" s="14">
        <v>4.0000000000000002E-4</v>
      </c>
      <c r="N70" s="12">
        <v>11.45</v>
      </c>
      <c r="O70" s="87">
        <v>13.99</v>
      </c>
      <c r="P70" s="78"/>
      <c r="Q70" s="2">
        <f t="shared" si="0"/>
        <v>13.989997456980587</v>
      </c>
    </row>
    <row r="71" spans="1:17" ht="33" customHeight="1" x14ac:dyDescent="0.25">
      <c r="A71" s="9" t="s">
        <v>141</v>
      </c>
      <c r="B71" s="15">
        <v>104916</v>
      </c>
      <c r="C71" s="9" t="s">
        <v>40</v>
      </c>
      <c r="D71" s="47" t="s">
        <v>142</v>
      </c>
      <c r="E71" s="11" t="s">
        <v>137</v>
      </c>
      <c r="F71" s="17">
        <v>346.74599999999998</v>
      </c>
      <c r="G71" s="73">
        <f t="shared" si="11"/>
        <v>14.782500000000001</v>
      </c>
      <c r="H71" s="73">
        <f t="shared" si="1"/>
        <v>5125.7700000000004</v>
      </c>
      <c r="I71" s="73">
        <f t="shared" si="12"/>
        <v>18.067499999999999</v>
      </c>
      <c r="J71" s="73">
        <f t="shared" si="4"/>
        <v>6264.83</v>
      </c>
      <c r="K71" s="13">
        <v>8353.11</v>
      </c>
      <c r="L71" s="14">
        <v>6.9999999999999999E-4</v>
      </c>
      <c r="N71" s="12">
        <v>19.71</v>
      </c>
      <c r="O71" s="87">
        <v>24.09</v>
      </c>
      <c r="P71" s="78"/>
      <c r="Q71" s="2">
        <f t="shared" ref="Q71:Q134" si="13">K71/F71</f>
        <v>24.089996712290844</v>
      </c>
    </row>
    <row r="72" spans="1:17" ht="33" customHeight="1" x14ac:dyDescent="0.25">
      <c r="A72" s="9" t="s">
        <v>143</v>
      </c>
      <c r="B72" s="15">
        <v>104918</v>
      </c>
      <c r="C72" s="9" t="s">
        <v>40</v>
      </c>
      <c r="D72" s="47" t="s">
        <v>144</v>
      </c>
      <c r="E72" s="11" t="s">
        <v>137</v>
      </c>
      <c r="F72" s="17">
        <v>666.88400000000001</v>
      </c>
      <c r="G72" s="73">
        <f t="shared" si="11"/>
        <v>11.692499999999999</v>
      </c>
      <c r="H72" s="73">
        <f t="shared" ref="H72:H135" si="14">TRUNC(G72*F72,2)</f>
        <v>7797.54</v>
      </c>
      <c r="I72" s="73">
        <f t="shared" si="12"/>
        <v>14.287500000000001</v>
      </c>
      <c r="J72" s="73">
        <f t="shared" ref="J72:J134" si="15">TRUNC(I72*F72,2)</f>
        <v>9528.1</v>
      </c>
      <c r="K72" s="13">
        <v>12704.14</v>
      </c>
      <c r="L72" s="14">
        <v>1.1000000000000001E-3</v>
      </c>
      <c r="N72" s="12">
        <v>15.59</v>
      </c>
      <c r="O72" s="87">
        <v>19.05</v>
      </c>
      <c r="P72" s="78"/>
      <c r="Q72" s="2">
        <f t="shared" si="13"/>
        <v>19.049999700097768</v>
      </c>
    </row>
    <row r="73" spans="1:17" ht="33" customHeight="1" x14ac:dyDescent="0.25">
      <c r="A73" s="9" t="s">
        <v>145</v>
      </c>
      <c r="B73" s="15">
        <v>104919</v>
      </c>
      <c r="C73" s="9" t="s">
        <v>40</v>
      </c>
      <c r="D73" s="47" t="s">
        <v>146</v>
      </c>
      <c r="E73" s="11" t="s">
        <v>137</v>
      </c>
      <c r="F73" s="17">
        <v>40.027000000000001</v>
      </c>
      <c r="G73" s="73">
        <f t="shared" si="11"/>
        <v>10.23</v>
      </c>
      <c r="H73" s="73">
        <f t="shared" si="14"/>
        <v>409.47</v>
      </c>
      <c r="I73" s="73">
        <f t="shared" si="12"/>
        <v>12.502500000000001</v>
      </c>
      <c r="J73" s="73">
        <f t="shared" si="15"/>
        <v>500.43</v>
      </c>
      <c r="K73" s="12">
        <v>667.25</v>
      </c>
      <c r="L73" s="14">
        <v>1E-4</v>
      </c>
      <c r="N73" s="12">
        <v>13.64</v>
      </c>
      <c r="O73" s="87">
        <v>16.670000000000002</v>
      </c>
      <c r="P73" s="78"/>
      <c r="Q73" s="2">
        <f t="shared" si="13"/>
        <v>16.669997751517727</v>
      </c>
    </row>
    <row r="74" spans="1:17" ht="33" customHeight="1" x14ac:dyDescent="0.25">
      <c r="A74" s="28">
        <v>40299</v>
      </c>
      <c r="B74" s="15">
        <v>104920</v>
      </c>
      <c r="C74" s="9" t="s">
        <v>40</v>
      </c>
      <c r="D74" s="47" t="s">
        <v>140</v>
      </c>
      <c r="E74" s="11" t="s">
        <v>137</v>
      </c>
      <c r="F74" s="17">
        <v>12.164999999999999</v>
      </c>
      <c r="G74" s="73">
        <f t="shared" si="11"/>
        <v>8.5874999999999986</v>
      </c>
      <c r="H74" s="73">
        <f t="shared" si="14"/>
        <v>104.46</v>
      </c>
      <c r="I74" s="73">
        <f t="shared" si="12"/>
        <v>10.4925</v>
      </c>
      <c r="J74" s="73">
        <f t="shared" si="15"/>
        <v>127.64</v>
      </c>
      <c r="K74" s="12">
        <v>170.18</v>
      </c>
      <c r="L74" s="14">
        <v>0</v>
      </c>
      <c r="N74" s="12">
        <v>11.45</v>
      </c>
      <c r="O74" s="87">
        <v>13.99</v>
      </c>
      <c r="P74" s="78"/>
      <c r="Q74" s="2">
        <f t="shared" si="13"/>
        <v>13.989313604603371</v>
      </c>
    </row>
    <row r="75" spans="1:17" ht="33" customHeight="1" x14ac:dyDescent="0.25">
      <c r="A75" s="28">
        <v>40664</v>
      </c>
      <c r="B75" s="15">
        <v>96557</v>
      </c>
      <c r="C75" s="9" t="s">
        <v>40</v>
      </c>
      <c r="D75" s="47" t="s">
        <v>147</v>
      </c>
      <c r="E75" s="11" t="s">
        <v>87</v>
      </c>
      <c r="F75" s="17">
        <v>63.536999999999999</v>
      </c>
      <c r="G75" s="73">
        <f t="shared" si="11"/>
        <v>551.95500000000004</v>
      </c>
      <c r="H75" s="73">
        <f t="shared" si="14"/>
        <v>35069.56</v>
      </c>
      <c r="I75" s="73">
        <f t="shared" si="12"/>
        <v>674.64750000000004</v>
      </c>
      <c r="J75" s="73">
        <f t="shared" si="15"/>
        <v>42865.07</v>
      </c>
      <c r="K75" s="13">
        <v>57153.43</v>
      </c>
      <c r="L75" s="14">
        <v>4.7999999999999996E-3</v>
      </c>
      <c r="N75" s="12">
        <v>735.94</v>
      </c>
      <c r="O75" s="87">
        <v>899.53</v>
      </c>
      <c r="P75" s="78"/>
      <c r="Q75" s="2">
        <f t="shared" si="13"/>
        <v>899.52988022726913</v>
      </c>
    </row>
    <row r="76" spans="1:17" ht="33" customHeight="1" x14ac:dyDescent="0.25">
      <c r="A76" s="28">
        <v>41030</v>
      </c>
      <c r="B76" s="15">
        <v>98557</v>
      </c>
      <c r="C76" s="9" t="s">
        <v>40</v>
      </c>
      <c r="D76" s="47" t="s">
        <v>148</v>
      </c>
      <c r="E76" s="11" t="s">
        <v>21</v>
      </c>
      <c r="F76" s="17">
        <v>517.53800000000001</v>
      </c>
      <c r="G76" s="73">
        <f t="shared" si="11"/>
        <v>43.852499999999999</v>
      </c>
      <c r="H76" s="73">
        <f t="shared" si="14"/>
        <v>22695.33</v>
      </c>
      <c r="I76" s="73">
        <f t="shared" si="12"/>
        <v>53.594999999999999</v>
      </c>
      <c r="J76" s="73">
        <f t="shared" si="15"/>
        <v>27737.439999999999</v>
      </c>
      <c r="K76" s="13">
        <v>36983.26</v>
      </c>
      <c r="L76" s="14">
        <v>3.0999999999999999E-3</v>
      </c>
      <c r="N76" s="12">
        <v>58.47</v>
      </c>
      <c r="O76" s="87">
        <v>71.459999999999994</v>
      </c>
      <c r="P76" s="78"/>
      <c r="Q76" s="2">
        <f t="shared" si="13"/>
        <v>71.459989411405545</v>
      </c>
    </row>
    <row r="77" spans="1:17" ht="33" customHeight="1" x14ac:dyDescent="0.25">
      <c r="A77" s="28">
        <v>41395</v>
      </c>
      <c r="B77" s="25" t="s">
        <v>934</v>
      </c>
      <c r="C77" s="9" t="s">
        <v>20</v>
      </c>
      <c r="D77" s="47" t="s">
        <v>149</v>
      </c>
      <c r="E77" s="11" t="s">
        <v>137</v>
      </c>
      <c r="F77" s="12">
        <v>1270.74</v>
      </c>
      <c r="G77" s="73">
        <f t="shared" si="11"/>
        <v>23.13</v>
      </c>
      <c r="H77" s="73">
        <f t="shared" si="14"/>
        <v>29392.21</v>
      </c>
      <c r="I77" s="73">
        <f t="shared" si="12"/>
        <v>28.267499999999998</v>
      </c>
      <c r="J77" s="73">
        <f t="shared" si="15"/>
        <v>35920.639999999999</v>
      </c>
      <c r="K77" s="13">
        <v>47894.19</v>
      </c>
      <c r="L77" s="14">
        <v>4.0000000000000001E-3</v>
      </c>
      <c r="N77" s="12">
        <v>30.84</v>
      </c>
      <c r="O77" s="87">
        <v>37.69</v>
      </c>
      <c r="P77" s="78"/>
      <c r="Q77" s="2">
        <f t="shared" si="13"/>
        <v>37.689999527834175</v>
      </c>
    </row>
    <row r="78" spans="1:17" ht="33" customHeight="1" x14ac:dyDescent="0.25">
      <c r="A78" s="5" t="s">
        <v>150</v>
      </c>
      <c r="B78" s="4"/>
      <c r="C78" s="4"/>
      <c r="D78" s="45" t="s">
        <v>151</v>
      </c>
      <c r="E78" s="4"/>
      <c r="F78" s="6">
        <v>1</v>
      </c>
      <c r="G78" s="71"/>
      <c r="H78" s="73">
        <f t="shared" si="14"/>
        <v>0</v>
      </c>
      <c r="I78" s="71"/>
      <c r="J78" s="76">
        <f>SUM(J79:J84)</f>
        <v>148625.05000000002</v>
      </c>
      <c r="K78" s="7">
        <v>198166.73</v>
      </c>
      <c r="L78" s="8">
        <v>1.66E-2</v>
      </c>
      <c r="N78" s="4"/>
      <c r="O78" s="89">
        <v>198166.73</v>
      </c>
      <c r="P78" s="78"/>
      <c r="Q78" s="2">
        <f t="shared" si="13"/>
        <v>198166.73</v>
      </c>
    </row>
    <row r="79" spans="1:17" ht="33" customHeight="1" x14ac:dyDescent="0.25">
      <c r="A79" s="9" t="s">
        <v>152</v>
      </c>
      <c r="B79" s="15">
        <v>92419</v>
      </c>
      <c r="C79" s="9" t="s">
        <v>40</v>
      </c>
      <c r="D79" s="47" t="s">
        <v>153</v>
      </c>
      <c r="E79" s="11" t="s">
        <v>21</v>
      </c>
      <c r="F79" s="17">
        <v>680.04700000000003</v>
      </c>
      <c r="G79" s="73">
        <f t="shared" ref="G79:G84" si="16">N79*$S$6</f>
        <v>83.594999999999999</v>
      </c>
      <c r="H79" s="73">
        <f t="shared" si="14"/>
        <v>56848.52</v>
      </c>
      <c r="I79" s="73">
        <f t="shared" ref="I79:I84" si="17">O79*$S$6</f>
        <v>102.17249999999999</v>
      </c>
      <c r="J79" s="73">
        <f t="shared" si="15"/>
        <v>69482.100000000006</v>
      </c>
      <c r="K79" s="13">
        <v>92642.8</v>
      </c>
      <c r="L79" s="14">
        <v>7.7999999999999996E-3</v>
      </c>
      <c r="N79" s="12">
        <v>111.46</v>
      </c>
      <c r="O79" s="87">
        <v>136.22999999999999</v>
      </c>
      <c r="P79" s="78"/>
      <c r="Q79" s="2">
        <f t="shared" si="13"/>
        <v>136.22999586793264</v>
      </c>
    </row>
    <row r="80" spans="1:17" ht="33" customHeight="1" x14ac:dyDescent="0.25">
      <c r="A80" s="9" t="s">
        <v>154</v>
      </c>
      <c r="B80" s="15">
        <v>92759</v>
      </c>
      <c r="C80" s="9" t="s">
        <v>40</v>
      </c>
      <c r="D80" s="47" t="s">
        <v>155</v>
      </c>
      <c r="E80" s="11" t="s">
        <v>137</v>
      </c>
      <c r="F80" s="17">
        <v>1252.8889999999999</v>
      </c>
      <c r="G80" s="73">
        <f t="shared" si="16"/>
        <v>11.925000000000001</v>
      </c>
      <c r="H80" s="73">
        <f t="shared" si="14"/>
        <v>14940.7</v>
      </c>
      <c r="I80" s="73">
        <f t="shared" si="17"/>
        <v>14.5725</v>
      </c>
      <c r="J80" s="73">
        <f t="shared" si="15"/>
        <v>18257.72</v>
      </c>
      <c r="K80" s="13">
        <v>24343.63</v>
      </c>
      <c r="L80" s="14">
        <v>2E-3</v>
      </c>
      <c r="N80" s="12">
        <v>15.9</v>
      </c>
      <c r="O80" s="87">
        <v>19.43</v>
      </c>
      <c r="P80" s="78"/>
      <c r="Q80" s="2">
        <f t="shared" si="13"/>
        <v>19.42999739003216</v>
      </c>
    </row>
    <row r="81" spans="1:17" ht="33" customHeight="1" x14ac:dyDescent="0.25">
      <c r="A81" s="9" t="s">
        <v>156</v>
      </c>
      <c r="B81" s="15">
        <v>92760</v>
      </c>
      <c r="C81" s="9" t="s">
        <v>40</v>
      </c>
      <c r="D81" s="47" t="s">
        <v>157</v>
      </c>
      <c r="E81" s="11" t="s">
        <v>137</v>
      </c>
      <c r="F81" s="17">
        <v>33.081000000000003</v>
      </c>
      <c r="G81" s="73">
        <f t="shared" si="16"/>
        <v>10.672499999999999</v>
      </c>
      <c r="H81" s="73">
        <f t="shared" si="14"/>
        <v>353.05</v>
      </c>
      <c r="I81" s="73">
        <f t="shared" si="17"/>
        <v>13.0425</v>
      </c>
      <c r="J81" s="73">
        <f t="shared" si="15"/>
        <v>431.45</v>
      </c>
      <c r="K81" s="12">
        <v>575.27</v>
      </c>
      <c r="L81" s="14">
        <v>0</v>
      </c>
      <c r="N81" s="12">
        <v>14.23</v>
      </c>
      <c r="O81" s="87">
        <v>17.39</v>
      </c>
      <c r="P81" s="78"/>
      <c r="Q81" s="2">
        <f t="shared" si="13"/>
        <v>17.389740334330881</v>
      </c>
    </row>
    <row r="82" spans="1:17" ht="33" customHeight="1" x14ac:dyDescent="0.25">
      <c r="A82" s="9" t="s">
        <v>158</v>
      </c>
      <c r="B82" s="15">
        <v>92762</v>
      </c>
      <c r="C82" s="9" t="s">
        <v>40</v>
      </c>
      <c r="D82" s="47" t="s">
        <v>159</v>
      </c>
      <c r="E82" s="11" t="s">
        <v>137</v>
      </c>
      <c r="F82" s="17">
        <v>2033.6669999999999</v>
      </c>
      <c r="G82" s="73">
        <f t="shared" si="16"/>
        <v>8.3925000000000001</v>
      </c>
      <c r="H82" s="73">
        <f t="shared" si="14"/>
        <v>17067.55</v>
      </c>
      <c r="I82" s="73">
        <f t="shared" si="17"/>
        <v>10.2525</v>
      </c>
      <c r="J82" s="73">
        <f t="shared" si="15"/>
        <v>20850.169999999998</v>
      </c>
      <c r="K82" s="13">
        <v>27800.22</v>
      </c>
      <c r="L82" s="14">
        <v>2.3E-3</v>
      </c>
      <c r="N82" s="12">
        <v>11.19</v>
      </c>
      <c r="O82" s="87">
        <v>13.67</v>
      </c>
      <c r="P82" s="78"/>
      <c r="Q82" s="2">
        <f t="shared" si="13"/>
        <v>13.669996120308783</v>
      </c>
    </row>
    <row r="83" spans="1:17" ht="33" customHeight="1" x14ac:dyDescent="0.25">
      <c r="A83" s="9" t="s">
        <v>160</v>
      </c>
      <c r="B83" s="15">
        <v>92763</v>
      </c>
      <c r="C83" s="9" t="s">
        <v>40</v>
      </c>
      <c r="D83" s="47" t="s">
        <v>161</v>
      </c>
      <c r="E83" s="11" t="s">
        <v>137</v>
      </c>
      <c r="F83" s="17">
        <v>718.09900000000005</v>
      </c>
      <c r="G83" s="73">
        <f t="shared" si="16"/>
        <v>6.9375</v>
      </c>
      <c r="H83" s="73">
        <f t="shared" si="14"/>
        <v>4981.8100000000004</v>
      </c>
      <c r="I83" s="73">
        <f t="shared" si="17"/>
        <v>8.4750000000000014</v>
      </c>
      <c r="J83" s="73">
        <f t="shared" si="15"/>
        <v>6085.88</v>
      </c>
      <c r="K83" s="13">
        <v>8114.51</v>
      </c>
      <c r="L83" s="14">
        <v>6.9999999999999999E-4</v>
      </c>
      <c r="N83" s="12">
        <v>9.25</v>
      </c>
      <c r="O83" s="87">
        <v>11.3</v>
      </c>
      <c r="P83" s="78"/>
      <c r="Q83" s="2">
        <f t="shared" si="13"/>
        <v>11.299987884678853</v>
      </c>
    </row>
    <row r="84" spans="1:17" ht="33" customHeight="1" x14ac:dyDescent="0.25">
      <c r="A84" s="9" t="s">
        <v>162</v>
      </c>
      <c r="B84" s="9" t="s">
        <v>163</v>
      </c>
      <c r="C84" s="9" t="s">
        <v>164</v>
      </c>
      <c r="D84" s="47" t="s">
        <v>165</v>
      </c>
      <c r="E84" s="11" t="s">
        <v>87</v>
      </c>
      <c r="F84" s="12">
        <v>52.64</v>
      </c>
      <c r="G84" s="73">
        <f t="shared" si="16"/>
        <v>520.93500000000006</v>
      </c>
      <c r="H84" s="73">
        <f t="shared" si="14"/>
        <v>27422.01</v>
      </c>
      <c r="I84" s="73">
        <f t="shared" si="17"/>
        <v>636.73500000000001</v>
      </c>
      <c r="J84" s="73">
        <f t="shared" si="15"/>
        <v>33517.730000000003</v>
      </c>
      <c r="K84" s="13">
        <v>44690.3</v>
      </c>
      <c r="L84" s="14">
        <v>3.7000000000000002E-3</v>
      </c>
      <c r="N84" s="12">
        <v>694.58</v>
      </c>
      <c r="O84" s="87">
        <v>848.98</v>
      </c>
      <c r="P84" s="78"/>
      <c r="Q84" s="2">
        <f t="shared" si="13"/>
        <v>848.97986322188456</v>
      </c>
    </row>
    <row r="85" spans="1:17" ht="33" customHeight="1" x14ac:dyDescent="0.25">
      <c r="A85" s="5" t="s">
        <v>166</v>
      </c>
      <c r="B85" s="4"/>
      <c r="C85" s="4"/>
      <c r="D85" s="45" t="s">
        <v>167</v>
      </c>
      <c r="E85" s="4"/>
      <c r="F85" s="6">
        <v>1</v>
      </c>
      <c r="G85" s="71"/>
      <c r="H85" s="73">
        <f t="shared" si="14"/>
        <v>0</v>
      </c>
      <c r="I85" s="71"/>
      <c r="J85" s="76">
        <f>SUM(J86:J100)</f>
        <v>921472.93</v>
      </c>
      <c r="K85" s="7">
        <v>1228630.6000000001</v>
      </c>
      <c r="L85" s="8">
        <v>0.10299999999999999</v>
      </c>
      <c r="N85" s="4"/>
      <c r="O85" s="89">
        <v>1228630.6000000001</v>
      </c>
      <c r="P85" s="78"/>
      <c r="Q85" s="2">
        <f t="shared" si="13"/>
        <v>1228630.6000000001</v>
      </c>
    </row>
    <row r="86" spans="1:17" ht="33" customHeight="1" x14ac:dyDescent="0.25">
      <c r="A86" s="9" t="s">
        <v>168</v>
      </c>
      <c r="B86" s="15">
        <v>92473</v>
      </c>
      <c r="C86" s="9" t="s">
        <v>40</v>
      </c>
      <c r="D86" s="47" t="s">
        <v>169</v>
      </c>
      <c r="E86" s="11" t="s">
        <v>21</v>
      </c>
      <c r="F86" s="17">
        <v>1460.3979999999999</v>
      </c>
      <c r="G86" s="73">
        <f t="shared" ref="G86:G100" si="18">N86*$S$6</f>
        <v>113.57250000000001</v>
      </c>
      <c r="H86" s="73">
        <f t="shared" si="14"/>
        <v>165861.04999999999</v>
      </c>
      <c r="I86" s="73">
        <f t="shared" ref="I86:I100" si="19">O86*$S$6</f>
        <v>138.8175</v>
      </c>
      <c r="J86" s="73">
        <f t="shared" si="15"/>
        <v>202728.79</v>
      </c>
      <c r="K86" s="13">
        <v>270305.06</v>
      </c>
      <c r="L86" s="14">
        <v>2.2700000000000001E-2</v>
      </c>
      <c r="N86" s="12">
        <v>151.43</v>
      </c>
      <c r="O86" s="87">
        <v>185.09</v>
      </c>
      <c r="P86" s="78"/>
      <c r="Q86" s="2">
        <f t="shared" si="13"/>
        <v>185.08999601478502</v>
      </c>
    </row>
    <row r="87" spans="1:17" ht="33" customHeight="1" x14ac:dyDescent="0.25">
      <c r="A87" s="9" t="s">
        <v>170</v>
      </c>
      <c r="B87" s="15">
        <v>92510</v>
      </c>
      <c r="C87" s="9" t="s">
        <v>40</v>
      </c>
      <c r="D87" s="47" t="s">
        <v>171</v>
      </c>
      <c r="E87" s="11" t="s">
        <v>21</v>
      </c>
      <c r="F87" s="17">
        <v>2614.143</v>
      </c>
      <c r="G87" s="73">
        <f t="shared" si="18"/>
        <v>57.885000000000005</v>
      </c>
      <c r="H87" s="73">
        <f t="shared" si="14"/>
        <v>151319.66</v>
      </c>
      <c r="I87" s="73">
        <f t="shared" si="19"/>
        <v>70.747500000000002</v>
      </c>
      <c r="J87" s="73">
        <f t="shared" si="15"/>
        <v>184944.08</v>
      </c>
      <c r="K87" s="13">
        <v>246592.1</v>
      </c>
      <c r="L87" s="14">
        <v>2.07E-2</v>
      </c>
      <c r="N87" s="12">
        <v>77.180000000000007</v>
      </c>
      <c r="O87" s="87">
        <v>94.33</v>
      </c>
      <c r="P87" s="78"/>
      <c r="Q87" s="2">
        <f t="shared" si="13"/>
        <v>94.329996484507546</v>
      </c>
    </row>
    <row r="88" spans="1:17" ht="33" customHeight="1" x14ac:dyDescent="0.25">
      <c r="A88" s="9" t="s">
        <v>172</v>
      </c>
      <c r="B88" s="15">
        <v>101792</v>
      </c>
      <c r="C88" s="9" t="s">
        <v>40</v>
      </c>
      <c r="D88" s="47" t="s">
        <v>173</v>
      </c>
      <c r="E88" s="11" t="s">
        <v>87</v>
      </c>
      <c r="F88" s="17">
        <v>5400.143</v>
      </c>
      <c r="G88" s="73">
        <f t="shared" si="18"/>
        <v>15.899999999999999</v>
      </c>
      <c r="H88" s="73">
        <f t="shared" si="14"/>
        <v>85862.27</v>
      </c>
      <c r="I88" s="73">
        <f t="shared" si="19"/>
        <v>19.432500000000001</v>
      </c>
      <c r="J88" s="73">
        <f t="shared" si="15"/>
        <v>104938.27</v>
      </c>
      <c r="K88" s="13">
        <v>139917.70000000001</v>
      </c>
      <c r="L88" s="14">
        <v>1.17E-2</v>
      </c>
      <c r="N88" s="12">
        <v>21.2</v>
      </c>
      <c r="O88" s="87">
        <v>25.91</v>
      </c>
      <c r="P88" s="78"/>
      <c r="Q88" s="2">
        <f t="shared" si="13"/>
        <v>25.90999905002516</v>
      </c>
    </row>
    <row r="89" spans="1:17" ht="33" customHeight="1" x14ac:dyDescent="0.25">
      <c r="A89" s="9" t="s">
        <v>174</v>
      </c>
      <c r="B89" s="15">
        <v>92759</v>
      </c>
      <c r="C89" s="9" t="s">
        <v>40</v>
      </c>
      <c r="D89" s="46" t="s">
        <v>1015</v>
      </c>
      <c r="E89" s="11" t="s">
        <v>137</v>
      </c>
      <c r="F89" s="17">
        <v>1954.125</v>
      </c>
      <c r="G89" s="73">
        <f t="shared" si="18"/>
        <v>11.925000000000001</v>
      </c>
      <c r="H89" s="73">
        <f t="shared" si="14"/>
        <v>23302.94</v>
      </c>
      <c r="I89" s="73">
        <f t="shared" si="19"/>
        <v>14.5725</v>
      </c>
      <c r="J89" s="73">
        <f t="shared" si="15"/>
        <v>28476.48</v>
      </c>
      <c r="K89" s="13">
        <v>37968.639999999999</v>
      </c>
      <c r="L89" s="14">
        <v>3.2000000000000002E-3</v>
      </c>
      <c r="N89" s="12">
        <v>15.9</v>
      </c>
      <c r="O89" s="87">
        <v>19.43</v>
      </c>
      <c r="P89" s="78"/>
      <c r="Q89" s="2">
        <f t="shared" si="13"/>
        <v>19.429995522292586</v>
      </c>
    </row>
    <row r="90" spans="1:17" ht="33" customHeight="1" x14ac:dyDescent="0.25">
      <c r="A90" s="9" t="s">
        <v>175</v>
      </c>
      <c r="B90" s="15">
        <v>92760</v>
      </c>
      <c r="C90" s="9" t="s">
        <v>40</v>
      </c>
      <c r="D90" s="46" t="s">
        <v>1016</v>
      </c>
      <c r="E90" s="11" t="s">
        <v>137</v>
      </c>
      <c r="F90" s="17">
        <v>525.41700000000003</v>
      </c>
      <c r="G90" s="73">
        <f t="shared" si="18"/>
        <v>10.672499999999999</v>
      </c>
      <c r="H90" s="73">
        <f t="shared" si="14"/>
        <v>5607.51</v>
      </c>
      <c r="I90" s="73">
        <f t="shared" si="19"/>
        <v>13.0425</v>
      </c>
      <c r="J90" s="73">
        <f t="shared" si="15"/>
        <v>6852.75</v>
      </c>
      <c r="K90" s="13">
        <v>9137</v>
      </c>
      <c r="L90" s="14">
        <v>8.0000000000000004E-4</v>
      </c>
      <c r="N90" s="12">
        <v>14.23</v>
      </c>
      <c r="O90" s="87">
        <v>17.39</v>
      </c>
      <c r="P90" s="78"/>
      <c r="Q90" s="2">
        <f t="shared" si="13"/>
        <v>17.389996897702204</v>
      </c>
    </row>
    <row r="91" spans="1:17" ht="33" customHeight="1" x14ac:dyDescent="0.25">
      <c r="A91" s="9" t="s">
        <v>176</v>
      </c>
      <c r="B91" s="15">
        <v>92761</v>
      </c>
      <c r="C91" s="9" t="s">
        <v>40</v>
      </c>
      <c r="D91" s="46" t="s">
        <v>1017</v>
      </c>
      <c r="E91" s="11" t="s">
        <v>137</v>
      </c>
      <c r="F91" s="17">
        <v>895.10400000000004</v>
      </c>
      <c r="G91" s="73">
        <f t="shared" si="18"/>
        <v>9.6225000000000005</v>
      </c>
      <c r="H91" s="73">
        <f t="shared" si="14"/>
        <v>8613.1299999999992</v>
      </c>
      <c r="I91" s="73">
        <f t="shared" si="19"/>
        <v>11.76</v>
      </c>
      <c r="J91" s="73">
        <f t="shared" si="15"/>
        <v>10526.42</v>
      </c>
      <c r="K91" s="13">
        <v>14035.23</v>
      </c>
      <c r="L91" s="14">
        <v>1.1999999999999999E-3</v>
      </c>
      <c r="N91" s="12">
        <v>12.83</v>
      </c>
      <c r="O91" s="87">
        <v>15.68</v>
      </c>
      <c r="P91" s="78"/>
      <c r="Q91" s="2">
        <f t="shared" si="13"/>
        <v>15.679999195624195</v>
      </c>
    </row>
    <row r="92" spans="1:17" ht="33" customHeight="1" x14ac:dyDescent="0.25">
      <c r="A92" s="9" t="s">
        <v>177</v>
      </c>
      <c r="B92" s="15">
        <v>92762</v>
      </c>
      <c r="C92" s="9" t="s">
        <v>40</v>
      </c>
      <c r="D92" s="46" t="s">
        <v>1018</v>
      </c>
      <c r="E92" s="11" t="s">
        <v>137</v>
      </c>
      <c r="F92" s="17">
        <v>3357.0189999999998</v>
      </c>
      <c r="G92" s="73">
        <f t="shared" si="18"/>
        <v>8.3925000000000001</v>
      </c>
      <c r="H92" s="73">
        <f t="shared" si="14"/>
        <v>28173.78</v>
      </c>
      <c r="I92" s="73">
        <f t="shared" si="19"/>
        <v>10.2525</v>
      </c>
      <c r="J92" s="73">
        <f t="shared" si="15"/>
        <v>34417.83</v>
      </c>
      <c r="K92" s="13">
        <v>45890.44</v>
      </c>
      <c r="L92" s="14">
        <v>3.8E-3</v>
      </c>
      <c r="N92" s="12">
        <v>11.19</v>
      </c>
      <c r="O92" s="87">
        <v>13.67</v>
      </c>
      <c r="P92" s="78"/>
      <c r="Q92" s="2">
        <f t="shared" si="13"/>
        <v>13.669997101595197</v>
      </c>
    </row>
    <row r="93" spans="1:17" ht="33" customHeight="1" x14ac:dyDescent="0.25">
      <c r="A93" s="9" t="s">
        <v>178</v>
      </c>
      <c r="B93" s="15">
        <v>92763</v>
      </c>
      <c r="C93" s="9" t="s">
        <v>40</v>
      </c>
      <c r="D93" s="46" t="s">
        <v>1019</v>
      </c>
      <c r="E93" s="11" t="s">
        <v>137</v>
      </c>
      <c r="F93" s="17">
        <v>1619.701</v>
      </c>
      <c r="G93" s="73">
        <f t="shared" si="18"/>
        <v>6.9375</v>
      </c>
      <c r="H93" s="73">
        <f t="shared" si="14"/>
        <v>11236.67</v>
      </c>
      <c r="I93" s="73">
        <f t="shared" si="19"/>
        <v>8.4750000000000014</v>
      </c>
      <c r="J93" s="73">
        <f t="shared" si="15"/>
        <v>13726.96</v>
      </c>
      <c r="K93" s="13">
        <v>18302.62</v>
      </c>
      <c r="L93" s="14">
        <v>1.5E-3</v>
      </c>
      <c r="N93" s="12">
        <v>9.25</v>
      </c>
      <c r="O93" s="87">
        <v>11.3</v>
      </c>
      <c r="P93" s="78"/>
      <c r="Q93" s="2">
        <f t="shared" si="13"/>
        <v>11.299999197382727</v>
      </c>
    </row>
    <row r="94" spans="1:17" ht="33" customHeight="1" x14ac:dyDescent="0.25">
      <c r="A94" s="9" t="s">
        <v>179</v>
      </c>
      <c r="B94" s="15">
        <v>104106</v>
      </c>
      <c r="C94" s="9" t="s">
        <v>40</v>
      </c>
      <c r="D94" s="46" t="s">
        <v>1020</v>
      </c>
      <c r="E94" s="11" t="s">
        <v>137</v>
      </c>
      <c r="F94" s="17">
        <v>1056.7370000000001</v>
      </c>
      <c r="G94" s="73">
        <f t="shared" si="18"/>
        <v>7.86</v>
      </c>
      <c r="H94" s="73">
        <f t="shared" si="14"/>
        <v>8305.9500000000007</v>
      </c>
      <c r="I94" s="73">
        <f t="shared" si="19"/>
        <v>9.6000000000000014</v>
      </c>
      <c r="J94" s="73">
        <f t="shared" si="15"/>
        <v>10144.67</v>
      </c>
      <c r="K94" s="13">
        <v>13526.23</v>
      </c>
      <c r="L94" s="14">
        <v>1.1000000000000001E-3</v>
      </c>
      <c r="N94" s="12">
        <v>10.48</v>
      </c>
      <c r="O94" s="87">
        <v>12.8</v>
      </c>
      <c r="P94" s="78"/>
      <c r="Q94" s="2">
        <f t="shared" si="13"/>
        <v>12.799996593286691</v>
      </c>
    </row>
    <row r="95" spans="1:17" ht="33" customHeight="1" x14ac:dyDescent="0.25">
      <c r="A95" s="28">
        <v>40301</v>
      </c>
      <c r="B95" s="15">
        <v>92768</v>
      </c>
      <c r="C95" s="9" t="s">
        <v>40</v>
      </c>
      <c r="D95" s="47" t="s">
        <v>180</v>
      </c>
      <c r="E95" s="11" t="s">
        <v>137</v>
      </c>
      <c r="F95" s="17">
        <v>4937.3140000000003</v>
      </c>
      <c r="G95" s="73">
        <f t="shared" si="18"/>
        <v>11.28</v>
      </c>
      <c r="H95" s="73">
        <f t="shared" si="14"/>
        <v>55692.9</v>
      </c>
      <c r="I95" s="73">
        <f t="shared" si="19"/>
        <v>13.785</v>
      </c>
      <c r="J95" s="73">
        <f t="shared" si="15"/>
        <v>68060.87</v>
      </c>
      <c r="K95" s="13">
        <v>90747.83</v>
      </c>
      <c r="L95" s="14">
        <v>7.6E-3</v>
      </c>
      <c r="N95" s="12">
        <v>15.04</v>
      </c>
      <c r="O95" s="87">
        <v>18.38</v>
      </c>
      <c r="P95" s="78"/>
      <c r="Q95" s="2">
        <f t="shared" si="13"/>
        <v>18.379999732648155</v>
      </c>
    </row>
    <row r="96" spans="1:17" ht="33" customHeight="1" x14ac:dyDescent="0.25">
      <c r="A96" s="28">
        <v>40666</v>
      </c>
      <c r="B96" s="15">
        <v>92769</v>
      </c>
      <c r="C96" s="9" t="s">
        <v>40</v>
      </c>
      <c r="D96" s="47" t="s">
        <v>181</v>
      </c>
      <c r="E96" s="11" t="s">
        <v>137</v>
      </c>
      <c r="F96" s="17">
        <v>7341.5159999999996</v>
      </c>
      <c r="G96" s="73">
        <f t="shared" si="18"/>
        <v>10.08</v>
      </c>
      <c r="H96" s="73">
        <f t="shared" si="14"/>
        <v>74002.48</v>
      </c>
      <c r="I96" s="73">
        <f t="shared" si="19"/>
        <v>12.315000000000001</v>
      </c>
      <c r="J96" s="73">
        <f t="shared" si="15"/>
        <v>90410.76</v>
      </c>
      <c r="K96" s="13">
        <v>120547.69</v>
      </c>
      <c r="L96" s="14">
        <v>1.01E-2</v>
      </c>
      <c r="N96" s="12">
        <v>13.44</v>
      </c>
      <c r="O96" s="87">
        <v>16.420000000000002</v>
      </c>
      <c r="P96" s="78"/>
      <c r="Q96" s="2">
        <f t="shared" si="13"/>
        <v>16.419999629504318</v>
      </c>
    </row>
    <row r="97" spans="1:17" ht="33" customHeight="1" x14ac:dyDescent="0.25">
      <c r="A97" s="28">
        <v>41032</v>
      </c>
      <c r="B97" s="15">
        <v>92770</v>
      </c>
      <c r="C97" s="9" t="s">
        <v>40</v>
      </c>
      <c r="D97" s="47" t="s">
        <v>182</v>
      </c>
      <c r="E97" s="11" t="s">
        <v>137</v>
      </c>
      <c r="F97" s="17">
        <v>4850.1769999999997</v>
      </c>
      <c r="G97" s="73">
        <f t="shared" si="18"/>
        <v>9.0824999999999996</v>
      </c>
      <c r="H97" s="73">
        <f t="shared" si="14"/>
        <v>44051.73</v>
      </c>
      <c r="I97" s="73">
        <f t="shared" si="19"/>
        <v>11.100000000000001</v>
      </c>
      <c r="J97" s="73">
        <f t="shared" si="15"/>
        <v>53836.959999999999</v>
      </c>
      <c r="K97" s="13">
        <v>71782.61</v>
      </c>
      <c r="L97" s="14">
        <v>6.0000000000000001E-3</v>
      </c>
      <c r="N97" s="12">
        <v>12.11</v>
      </c>
      <c r="O97" s="87">
        <v>14.8</v>
      </c>
      <c r="P97" s="78"/>
      <c r="Q97" s="2">
        <f t="shared" si="13"/>
        <v>14.799998020690792</v>
      </c>
    </row>
    <row r="98" spans="1:17" ht="33" customHeight="1" x14ac:dyDescent="0.25">
      <c r="A98" s="28">
        <v>41397</v>
      </c>
      <c r="B98" s="15">
        <v>92771</v>
      </c>
      <c r="C98" s="9" t="s">
        <v>40</v>
      </c>
      <c r="D98" s="47" t="s">
        <v>183</v>
      </c>
      <c r="E98" s="11" t="s">
        <v>137</v>
      </c>
      <c r="F98" s="17">
        <v>1743.894</v>
      </c>
      <c r="G98" s="73">
        <f t="shared" si="18"/>
        <v>7.9049999999999994</v>
      </c>
      <c r="H98" s="73">
        <f t="shared" si="14"/>
        <v>13785.48</v>
      </c>
      <c r="I98" s="73">
        <f t="shared" si="19"/>
        <v>9.66</v>
      </c>
      <c r="J98" s="73">
        <f t="shared" si="15"/>
        <v>16846.009999999998</v>
      </c>
      <c r="K98" s="13">
        <v>22461.35</v>
      </c>
      <c r="L98" s="14">
        <v>1.9E-3</v>
      </c>
      <c r="N98" s="12">
        <v>10.54</v>
      </c>
      <c r="O98" s="87">
        <v>12.88</v>
      </c>
      <c r="P98" s="78"/>
      <c r="Q98" s="2">
        <f t="shared" si="13"/>
        <v>12.879997293413474</v>
      </c>
    </row>
    <row r="99" spans="1:17" ht="33" customHeight="1" x14ac:dyDescent="0.25">
      <c r="A99" s="28">
        <v>41762</v>
      </c>
      <c r="B99" s="15">
        <v>92772</v>
      </c>
      <c r="C99" s="9" t="s">
        <v>40</v>
      </c>
      <c r="D99" s="47" t="s">
        <v>184</v>
      </c>
      <c r="E99" s="11" t="s">
        <v>137</v>
      </c>
      <c r="F99" s="17">
        <v>187.40299999999999</v>
      </c>
      <c r="G99" s="73">
        <f t="shared" si="18"/>
        <v>6.5175000000000001</v>
      </c>
      <c r="H99" s="73">
        <f t="shared" si="14"/>
        <v>1221.3900000000001</v>
      </c>
      <c r="I99" s="73">
        <f t="shared" si="19"/>
        <v>7.9649999999999999</v>
      </c>
      <c r="J99" s="73">
        <f t="shared" si="15"/>
        <v>1492.66</v>
      </c>
      <c r="K99" s="13">
        <v>1990.21</v>
      </c>
      <c r="L99" s="14">
        <v>2.0000000000000001E-4</v>
      </c>
      <c r="N99" s="12">
        <v>8.69</v>
      </c>
      <c r="O99" s="87">
        <v>10.62</v>
      </c>
      <c r="P99" s="78"/>
      <c r="Q99" s="2">
        <f t="shared" si="13"/>
        <v>10.619947386114417</v>
      </c>
    </row>
    <row r="100" spans="1:17" ht="33" customHeight="1" x14ac:dyDescent="0.25">
      <c r="A100" s="28">
        <v>42127</v>
      </c>
      <c r="B100" s="9" t="s">
        <v>185</v>
      </c>
      <c r="C100" s="9" t="s">
        <v>164</v>
      </c>
      <c r="D100" s="46" t="s">
        <v>1021</v>
      </c>
      <c r="E100" s="11" t="s">
        <v>87</v>
      </c>
      <c r="F100" s="17">
        <v>147.48699999999999</v>
      </c>
      <c r="G100" s="73">
        <f t="shared" si="18"/>
        <v>521.81999999999994</v>
      </c>
      <c r="H100" s="73">
        <f t="shared" si="14"/>
        <v>76961.66</v>
      </c>
      <c r="I100" s="73">
        <f t="shared" si="19"/>
        <v>637.81499999999994</v>
      </c>
      <c r="J100" s="73">
        <f t="shared" si="15"/>
        <v>94069.42</v>
      </c>
      <c r="K100" s="13">
        <v>125425.89</v>
      </c>
      <c r="L100" s="14">
        <v>1.0500000000000001E-2</v>
      </c>
      <c r="N100" s="12">
        <v>695.76</v>
      </c>
      <c r="O100" s="87">
        <v>850.42</v>
      </c>
      <c r="P100" s="78"/>
      <c r="Q100" s="2">
        <f t="shared" si="13"/>
        <v>850.41996921762598</v>
      </c>
    </row>
    <row r="101" spans="1:17" ht="33" customHeight="1" x14ac:dyDescent="0.25">
      <c r="A101" s="5" t="s">
        <v>186</v>
      </c>
      <c r="B101" s="4"/>
      <c r="C101" s="4"/>
      <c r="D101" s="45" t="s">
        <v>187</v>
      </c>
      <c r="E101" s="4"/>
      <c r="F101" s="6">
        <v>1</v>
      </c>
      <c r="G101" s="71"/>
      <c r="H101" s="73">
        <f t="shared" si="14"/>
        <v>0</v>
      </c>
      <c r="I101" s="71"/>
      <c r="J101" s="76">
        <f>SUM(J102:J107)</f>
        <v>14107.949999999999</v>
      </c>
      <c r="K101" s="7">
        <v>18810.599999999999</v>
      </c>
      <c r="L101" s="8">
        <v>1.6000000000000001E-3</v>
      </c>
      <c r="N101" s="4"/>
      <c r="O101" s="89">
        <v>18810.599999999999</v>
      </c>
      <c r="P101" s="78"/>
      <c r="Q101" s="2">
        <f t="shared" si="13"/>
        <v>18810.599999999999</v>
      </c>
    </row>
    <row r="102" spans="1:17" ht="33" customHeight="1" x14ac:dyDescent="0.25">
      <c r="A102" s="9" t="s">
        <v>188</v>
      </c>
      <c r="B102" s="15">
        <v>103076</v>
      </c>
      <c r="C102" s="9" t="s">
        <v>40</v>
      </c>
      <c r="D102" s="47" t="s">
        <v>189</v>
      </c>
      <c r="E102" s="11" t="s">
        <v>21</v>
      </c>
      <c r="F102" s="17">
        <v>26.538</v>
      </c>
      <c r="G102" s="73">
        <f t="shared" ref="G102:G107" si="20">N102*$S$6</f>
        <v>116.0175</v>
      </c>
      <c r="H102" s="73">
        <f t="shared" si="14"/>
        <v>3078.87</v>
      </c>
      <c r="I102" s="73">
        <f t="shared" ref="I102:I107" si="21">O102*$S$6</f>
        <v>141.80250000000001</v>
      </c>
      <c r="J102" s="73">
        <f t="shared" si="15"/>
        <v>3763.15</v>
      </c>
      <c r="K102" s="13">
        <v>5017.53</v>
      </c>
      <c r="L102" s="14">
        <v>4.0000000000000002E-4</v>
      </c>
      <c r="N102" s="12">
        <v>154.69</v>
      </c>
      <c r="O102" s="87">
        <v>189.07</v>
      </c>
      <c r="P102" s="78"/>
      <c r="Q102" s="2">
        <f t="shared" si="13"/>
        <v>189.06963599366944</v>
      </c>
    </row>
    <row r="103" spans="1:17" ht="33" customHeight="1" x14ac:dyDescent="0.25">
      <c r="A103" s="9" t="s">
        <v>190</v>
      </c>
      <c r="B103" s="15">
        <v>101995</v>
      </c>
      <c r="C103" s="9" t="s">
        <v>40</v>
      </c>
      <c r="D103" s="47" t="s">
        <v>191</v>
      </c>
      <c r="E103" s="11" t="s">
        <v>21</v>
      </c>
      <c r="F103" s="17">
        <v>34.006999999999998</v>
      </c>
      <c r="G103" s="73">
        <f t="shared" si="20"/>
        <v>133.125</v>
      </c>
      <c r="H103" s="73">
        <f t="shared" si="14"/>
        <v>4527.18</v>
      </c>
      <c r="I103" s="73">
        <f t="shared" si="21"/>
        <v>162.71249999999998</v>
      </c>
      <c r="J103" s="73">
        <f t="shared" si="15"/>
        <v>5533.36</v>
      </c>
      <c r="K103" s="13">
        <v>7377.81</v>
      </c>
      <c r="L103" s="14">
        <v>5.9999999999999995E-4</v>
      </c>
      <c r="N103" s="12">
        <v>177.5</v>
      </c>
      <c r="O103" s="87">
        <v>216.95</v>
      </c>
      <c r="P103" s="78"/>
      <c r="Q103" s="2">
        <f t="shared" si="13"/>
        <v>216.94974564060342</v>
      </c>
    </row>
    <row r="104" spans="1:17" ht="33" customHeight="1" x14ac:dyDescent="0.25">
      <c r="A104" s="9" t="s">
        <v>192</v>
      </c>
      <c r="B104" s="15">
        <v>95943</v>
      </c>
      <c r="C104" s="9" t="s">
        <v>40</v>
      </c>
      <c r="D104" s="46" t="s">
        <v>1022</v>
      </c>
      <c r="E104" s="11" t="s">
        <v>137</v>
      </c>
      <c r="F104" s="17">
        <v>24.114999999999998</v>
      </c>
      <c r="G104" s="73">
        <f t="shared" si="20"/>
        <v>20.647500000000001</v>
      </c>
      <c r="H104" s="73">
        <f t="shared" si="14"/>
        <v>497.91</v>
      </c>
      <c r="I104" s="73">
        <f t="shared" si="21"/>
        <v>25.23</v>
      </c>
      <c r="J104" s="73">
        <f t="shared" si="15"/>
        <v>608.41999999999996</v>
      </c>
      <c r="K104" s="12">
        <v>811.22</v>
      </c>
      <c r="L104" s="14">
        <v>1E-4</v>
      </c>
      <c r="N104" s="12">
        <v>27.53</v>
      </c>
      <c r="O104" s="87">
        <v>33.64</v>
      </c>
      <c r="P104" s="78"/>
      <c r="Q104" s="2">
        <f t="shared" si="13"/>
        <v>33.639643375492433</v>
      </c>
    </row>
    <row r="105" spans="1:17" ht="33" customHeight="1" x14ac:dyDescent="0.25">
      <c r="A105" s="9" t="s">
        <v>193</v>
      </c>
      <c r="B105" s="15">
        <v>95944</v>
      </c>
      <c r="C105" s="9" t="s">
        <v>40</v>
      </c>
      <c r="D105" s="46" t="s">
        <v>1023</v>
      </c>
      <c r="E105" s="11" t="s">
        <v>137</v>
      </c>
      <c r="F105" s="17">
        <v>47.104999999999997</v>
      </c>
      <c r="G105" s="73">
        <f t="shared" si="20"/>
        <v>18.015000000000001</v>
      </c>
      <c r="H105" s="73">
        <f t="shared" si="14"/>
        <v>848.59</v>
      </c>
      <c r="I105" s="73">
        <f t="shared" si="21"/>
        <v>22.012500000000003</v>
      </c>
      <c r="J105" s="73">
        <f t="shared" si="15"/>
        <v>1036.8900000000001</v>
      </c>
      <c r="K105" s="13">
        <v>1382.53</v>
      </c>
      <c r="L105" s="14">
        <v>1E-4</v>
      </c>
      <c r="N105" s="12">
        <v>24.02</v>
      </c>
      <c r="O105" s="87">
        <v>29.35</v>
      </c>
      <c r="P105" s="78"/>
      <c r="Q105" s="2">
        <f t="shared" si="13"/>
        <v>29.349962848954465</v>
      </c>
    </row>
    <row r="106" spans="1:17" ht="33" customHeight="1" x14ac:dyDescent="0.25">
      <c r="A106" s="9" t="s">
        <v>194</v>
      </c>
      <c r="B106" s="15">
        <v>95945</v>
      </c>
      <c r="C106" s="9" t="s">
        <v>40</v>
      </c>
      <c r="D106" s="46" t="s">
        <v>1024</v>
      </c>
      <c r="E106" s="11" t="s">
        <v>137</v>
      </c>
      <c r="F106" s="17">
        <v>44.402999999999999</v>
      </c>
      <c r="G106" s="73">
        <f t="shared" si="20"/>
        <v>13.627500000000001</v>
      </c>
      <c r="H106" s="73">
        <f t="shared" si="14"/>
        <v>605.1</v>
      </c>
      <c r="I106" s="73">
        <f t="shared" si="21"/>
        <v>16.649999999999999</v>
      </c>
      <c r="J106" s="73">
        <f t="shared" si="15"/>
        <v>739.3</v>
      </c>
      <c r="K106" s="12">
        <v>985.74</v>
      </c>
      <c r="L106" s="14">
        <v>1E-4</v>
      </c>
      <c r="N106" s="12">
        <v>18.170000000000002</v>
      </c>
      <c r="O106" s="87">
        <v>22.2</v>
      </c>
      <c r="P106" s="78"/>
      <c r="Q106" s="2">
        <f t="shared" si="13"/>
        <v>22.199851361394501</v>
      </c>
    </row>
    <row r="107" spans="1:17" ht="33" customHeight="1" x14ac:dyDescent="0.25">
      <c r="A107" s="9" t="s">
        <v>195</v>
      </c>
      <c r="B107" s="15">
        <v>103686</v>
      </c>
      <c r="C107" s="9" t="s">
        <v>40</v>
      </c>
      <c r="D107" s="47" t="s">
        <v>196</v>
      </c>
      <c r="E107" s="11" t="s">
        <v>87</v>
      </c>
      <c r="F107" s="17">
        <v>3.4220000000000002</v>
      </c>
      <c r="G107" s="73">
        <f t="shared" si="20"/>
        <v>580.20749999999998</v>
      </c>
      <c r="H107" s="73">
        <f t="shared" si="14"/>
        <v>1985.47</v>
      </c>
      <c r="I107" s="73">
        <f t="shared" si="21"/>
        <v>709.18500000000006</v>
      </c>
      <c r="J107" s="73">
        <f t="shared" si="15"/>
        <v>2426.83</v>
      </c>
      <c r="K107" s="13">
        <v>3235.77</v>
      </c>
      <c r="L107" s="14">
        <v>2.9999999999999997E-4</v>
      </c>
      <c r="N107" s="12">
        <v>773.61</v>
      </c>
      <c r="O107" s="87">
        <v>945.58</v>
      </c>
      <c r="P107" s="78"/>
      <c r="Q107" s="2">
        <f t="shared" si="13"/>
        <v>945.57860900058438</v>
      </c>
    </row>
    <row r="108" spans="1:17" ht="33" customHeight="1" x14ac:dyDescent="0.25">
      <c r="A108" s="5" t="s">
        <v>197</v>
      </c>
      <c r="B108" s="4"/>
      <c r="C108" s="4"/>
      <c r="D108" s="45" t="s">
        <v>198</v>
      </c>
      <c r="E108" s="4"/>
      <c r="F108" s="6">
        <v>1</v>
      </c>
      <c r="G108" s="71"/>
      <c r="H108" s="73">
        <f t="shared" si="14"/>
        <v>0</v>
      </c>
      <c r="I108" s="71"/>
      <c r="J108" s="76">
        <f>SUM(J109:J122)</f>
        <v>98390.52</v>
      </c>
      <c r="K108" s="7">
        <v>131187.38</v>
      </c>
      <c r="L108" s="8">
        <v>1.0999999999999999E-2</v>
      </c>
      <c r="N108" s="4"/>
      <c r="O108" s="89">
        <v>131187.38</v>
      </c>
      <c r="P108" s="78"/>
      <c r="Q108" s="2">
        <f t="shared" si="13"/>
        <v>131187.38</v>
      </c>
    </row>
    <row r="109" spans="1:17" ht="33" customHeight="1" x14ac:dyDescent="0.25">
      <c r="A109" s="9" t="s">
        <v>199</v>
      </c>
      <c r="B109" s="15">
        <v>92510</v>
      </c>
      <c r="C109" s="9" t="s">
        <v>40</v>
      </c>
      <c r="D109" s="46" t="s">
        <v>1025</v>
      </c>
      <c r="E109" s="11" t="s">
        <v>21</v>
      </c>
      <c r="F109" s="17">
        <v>104.732</v>
      </c>
      <c r="G109" s="73">
        <f t="shared" ref="G109:G122" si="22">N109*$S$6</f>
        <v>57.885000000000005</v>
      </c>
      <c r="H109" s="73">
        <f t="shared" si="14"/>
        <v>6062.41</v>
      </c>
      <c r="I109" s="73">
        <f t="shared" ref="I109:I122" si="23">O109*$S$6</f>
        <v>70.747500000000002</v>
      </c>
      <c r="J109" s="73">
        <f t="shared" si="15"/>
        <v>7409.52</v>
      </c>
      <c r="K109" s="13">
        <v>9879.36</v>
      </c>
      <c r="L109" s="14">
        <v>8.0000000000000004E-4</v>
      </c>
      <c r="N109" s="12">
        <v>77.180000000000007</v>
      </c>
      <c r="O109" s="87">
        <v>94.33</v>
      </c>
      <c r="P109" s="78"/>
      <c r="Q109" s="2">
        <f t="shared" si="13"/>
        <v>94.329908719398091</v>
      </c>
    </row>
    <row r="110" spans="1:17" ht="33" customHeight="1" x14ac:dyDescent="0.25">
      <c r="A110" s="9" t="s">
        <v>200</v>
      </c>
      <c r="B110" s="10" t="s">
        <v>935</v>
      </c>
      <c r="C110" s="9" t="s">
        <v>20</v>
      </c>
      <c r="D110" s="46" t="s">
        <v>1026</v>
      </c>
      <c r="E110" s="11" t="s">
        <v>21</v>
      </c>
      <c r="F110" s="17">
        <v>290.88900000000001</v>
      </c>
      <c r="G110" s="73">
        <f t="shared" si="22"/>
        <v>59.872500000000002</v>
      </c>
      <c r="H110" s="73">
        <f t="shared" si="14"/>
        <v>17416.25</v>
      </c>
      <c r="I110" s="73">
        <f t="shared" si="23"/>
        <v>73.177499999999995</v>
      </c>
      <c r="J110" s="73">
        <f t="shared" si="15"/>
        <v>21286.52</v>
      </c>
      <c r="K110" s="13">
        <v>28382.03</v>
      </c>
      <c r="L110" s="14">
        <v>2.3999999999999998E-3</v>
      </c>
      <c r="N110" s="12">
        <v>79.83</v>
      </c>
      <c r="O110" s="87">
        <v>97.57</v>
      </c>
      <c r="P110" s="78"/>
      <c r="Q110" s="2">
        <f t="shared" si="13"/>
        <v>97.569966550814911</v>
      </c>
    </row>
    <row r="111" spans="1:17" ht="33" customHeight="1" x14ac:dyDescent="0.25">
      <c r="A111" s="9" t="s">
        <v>201</v>
      </c>
      <c r="B111" s="15">
        <v>101792</v>
      </c>
      <c r="C111" s="9" t="s">
        <v>40</v>
      </c>
      <c r="D111" s="46" t="s">
        <v>1027</v>
      </c>
      <c r="E111" s="11" t="s">
        <v>87</v>
      </c>
      <c r="F111" s="17">
        <v>98.238</v>
      </c>
      <c r="G111" s="73">
        <f t="shared" si="22"/>
        <v>15.899999999999999</v>
      </c>
      <c r="H111" s="73">
        <f t="shared" si="14"/>
        <v>1561.98</v>
      </c>
      <c r="I111" s="73">
        <f t="shared" si="23"/>
        <v>19.432500000000001</v>
      </c>
      <c r="J111" s="73">
        <f t="shared" si="15"/>
        <v>1909</v>
      </c>
      <c r="K111" s="13">
        <v>2545.34</v>
      </c>
      <c r="L111" s="14">
        <v>2.0000000000000001E-4</v>
      </c>
      <c r="N111" s="12">
        <v>21.2</v>
      </c>
      <c r="O111" s="87">
        <v>25.91</v>
      </c>
      <c r="P111" s="78"/>
      <c r="Q111" s="2">
        <f t="shared" si="13"/>
        <v>25.909933019809039</v>
      </c>
    </row>
    <row r="112" spans="1:17" ht="33" customHeight="1" x14ac:dyDescent="0.25">
      <c r="A112" s="9" t="s">
        <v>202</v>
      </c>
      <c r="B112" s="15">
        <v>92768</v>
      </c>
      <c r="C112" s="9" t="s">
        <v>40</v>
      </c>
      <c r="D112" s="47" t="s">
        <v>180</v>
      </c>
      <c r="E112" s="11" t="s">
        <v>137</v>
      </c>
      <c r="F112" s="17">
        <v>283.24400000000003</v>
      </c>
      <c r="G112" s="73">
        <f t="shared" si="22"/>
        <v>11.28</v>
      </c>
      <c r="H112" s="73">
        <f t="shared" si="14"/>
        <v>3194.99</v>
      </c>
      <c r="I112" s="73">
        <f t="shared" si="23"/>
        <v>13.785</v>
      </c>
      <c r="J112" s="73">
        <f t="shared" si="15"/>
        <v>3904.51</v>
      </c>
      <c r="K112" s="13">
        <v>5206.0200000000004</v>
      </c>
      <c r="L112" s="14">
        <v>4.0000000000000002E-4</v>
      </c>
      <c r="N112" s="12">
        <v>15.04</v>
      </c>
      <c r="O112" s="87">
        <v>18.38</v>
      </c>
      <c r="P112" s="78"/>
      <c r="Q112" s="2">
        <f t="shared" si="13"/>
        <v>18.379983335922386</v>
      </c>
    </row>
    <row r="113" spans="1:17" ht="33" customHeight="1" x14ac:dyDescent="0.25">
      <c r="A113" s="9" t="s">
        <v>203</v>
      </c>
      <c r="B113" s="15">
        <v>92770</v>
      </c>
      <c r="C113" s="9" t="s">
        <v>40</v>
      </c>
      <c r="D113" s="47" t="s">
        <v>182</v>
      </c>
      <c r="E113" s="11" t="s">
        <v>137</v>
      </c>
      <c r="F113" s="17">
        <v>724.18200000000002</v>
      </c>
      <c r="G113" s="73">
        <f t="shared" si="22"/>
        <v>9.0824999999999996</v>
      </c>
      <c r="H113" s="73">
        <f t="shared" si="14"/>
        <v>6577.38</v>
      </c>
      <c r="I113" s="73">
        <f t="shared" si="23"/>
        <v>11.100000000000001</v>
      </c>
      <c r="J113" s="73">
        <f t="shared" si="15"/>
        <v>8038.42</v>
      </c>
      <c r="K113" s="13">
        <v>10717.89</v>
      </c>
      <c r="L113" s="14">
        <v>8.9999999999999998E-4</v>
      </c>
      <c r="N113" s="12">
        <v>12.11</v>
      </c>
      <c r="O113" s="87">
        <v>14.8</v>
      </c>
      <c r="P113" s="78"/>
      <c r="Q113" s="2">
        <f t="shared" si="13"/>
        <v>14.799995028873957</v>
      </c>
    </row>
    <row r="114" spans="1:17" ht="33" customHeight="1" x14ac:dyDescent="0.25">
      <c r="A114" s="9" t="s">
        <v>204</v>
      </c>
      <c r="B114" s="15">
        <v>92771</v>
      </c>
      <c r="C114" s="9" t="s">
        <v>40</v>
      </c>
      <c r="D114" s="47" t="s">
        <v>183</v>
      </c>
      <c r="E114" s="11" t="s">
        <v>137</v>
      </c>
      <c r="F114" s="17">
        <v>237.01300000000001</v>
      </c>
      <c r="G114" s="73">
        <f t="shared" si="22"/>
        <v>7.9049999999999994</v>
      </c>
      <c r="H114" s="73">
        <f t="shared" si="14"/>
        <v>1873.58</v>
      </c>
      <c r="I114" s="73">
        <f t="shared" si="23"/>
        <v>9.66</v>
      </c>
      <c r="J114" s="73">
        <f t="shared" si="15"/>
        <v>2289.54</v>
      </c>
      <c r="K114" s="13">
        <v>3052.72</v>
      </c>
      <c r="L114" s="14">
        <v>2.9999999999999997E-4</v>
      </c>
      <c r="N114" s="12">
        <v>10.54</v>
      </c>
      <c r="O114" s="87">
        <v>12.88</v>
      </c>
      <c r="P114" s="78"/>
      <c r="Q114" s="2">
        <f t="shared" si="13"/>
        <v>12.879968609316787</v>
      </c>
    </row>
    <row r="115" spans="1:17" ht="33" customHeight="1" x14ac:dyDescent="0.25">
      <c r="A115" s="9" t="s">
        <v>205</v>
      </c>
      <c r="B115" s="15">
        <v>92772</v>
      </c>
      <c r="C115" s="9" t="s">
        <v>40</v>
      </c>
      <c r="D115" s="47" t="s">
        <v>184</v>
      </c>
      <c r="E115" s="11" t="s">
        <v>137</v>
      </c>
      <c r="F115" s="17">
        <v>26.658000000000001</v>
      </c>
      <c r="G115" s="73">
        <f t="shared" si="22"/>
        <v>6.5175000000000001</v>
      </c>
      <c r="H115" s="73">
        <f t="shared" si="14"/>
        <v>173.74</v>
      </c>
      <c r="I115" s="73">
        <f t="shared" si="23"/>
        <v>7.9649999999999999</v>
      </c>
      <c r="J115" s="73">
        <f t="shared" si="15"/>
        <v>212.33</v>
      </c>
      <c r="K115" s="12">
        <v>283.10000000000002</v>
      </c>
      <c r="L115" s="14">
        <v>0</v>
      </c>
      <c r="N115" s="12">
        <v>8.69</v>
      </c>
      <c r="O115" s="87">
        <v>10.62</v>
      </c>
      <c r="P115" s="78"/>
      <c r="Q115" s="2">
        <f t="shared" si="13"/>
        <v>10.619701402955961</v>
      </c>
    </row>
    <row r="116" spans="1:17" ht="33" customHeight="1" x14ac:dyDescent="0.25">
      <c r="A116" s="9" t="s">
        <v>206</v>
      </c>
      <c r="B116" s="15">
        <v>100067</v>
      </c>
      <c r="C116" s="9" t="s">
        <v>40</v>
      </c>
      <c r="D116" s="47" t="s">
        <v>207</v>
      </c>
      <c r="E116" s="11" t="s">
        <v>137</v>
      </c>
      <c r="F116" s="17">
        <v>425.86399999999998</v>
      </c>
      <c r="G116" s="73">
        <f t="shared" si="22"/>
        <v>9.5474999999999994</v>
      </c>
      <c r="H116" s="73">
        <f t="shared" si="14"/>
        <v>4065.93</v>
      </c>
      <c r="I116" s="73">
        <f t="shared" si="23"/>
        <v>11.662500000000001</v>
      </c>
      <c r="J116" s="73">
        <f t="shared" si="15"/>
        <v>4966.63</v>
      </c>
      <c r="K116" s="13">
        <v>6622.18</v>
      </c>
      <c r="L116" s="14">
        <v>5.9999999999999995E-4</v>
      </c>
      <c r="N116" s="12">
        <v>12.73</v>
      </c>
      <c r="O116" s="87">
        <v>15.55</v>
      </c>
      <c r="P116" s="78"/>
      <c r="Q116" s="2">
        <f t="shared" si="13"/>
        <v>15.549987789529053</v>
      </c>
    </row>
    <row r="117" spans="1:17" ht="33" customHeight="1" x14ac:dyDescent="0.25">
      <c r="A117" s="9" t="s">
        <v>208</v>
      </c>
      <c r="B117" s="15">
        <v>91602</v>
      </c>
      <c r="C117" s="9" t="s">
        <v>40</v>
      </c>
      <c r="D117" s="47" t="s">
        <v>209</v>
      </c>
      <c r="E117" s="11" t="s">
        <v>137</v>
      </c>
      <c r="F117" s="17">
        <v>1036.328</v>
      </c>
      <c r="G117" s="73">
        <f t="shared" si="22"/>
        <v>8.5724999999999998</v>
      </c>
      <c r="H117" s="73">
        <f t="shared" si="14"/>
        <v>8883.92</v>
      </c>
      <c r="I117" s="73">
        <f t="shared" si="23"/>
        <v>10.477500000000001</v>
      </c>
      <c r="J117" s="73">
        <f t="shared" si="15"/>
        <v>10858.12</v>
      </c>
      <c r="K117" s="13">
        <v>14477.5</v>
      </c>
      <c r="L117" s="14">
        <v>1.1999999999999999E-3</v>
      </c>
      <c r="N117" s="12">
        <v>11.43</v>
      </c>
      <c r="O117" s="87">
        <v>13.97</v>
      </c>
      <c r="P117" s="78"/>
      <c r="Q117" s="2">
        <f t="shared" si="13"/>
        <v>13.969997915717803</v>
      </c>
    </row>
    <row r="118" spans="1:17" ht="33" customHeight="1" x14ac:dyDescent="0.25">
      <c r="A118" s="28">
        <v>40303</v>
      </c>
      <c r="B118" s="15">
        <v>91603</v>
      </c>
      <c r="C118" s="9" t="s">
        <v>40</v>
      </c>
      <c r="D118" s="47" t="s">
        <v>210</v>
      </c>
      <c r="E118" s="11" t="s">
        <v>137</v>
      </c>
      <c r="F118" s="17">
        <v>323.78300000000002</v>
      </c>
      <c r="G118" s="73">
        <f t="shared" si="22"/>
        <v>7.4550000000000001</v>
      </c>
      <c r="H118" s="73">
        <f t="shared" si="14"/>
        <v>2413.8000000000002</v>
      </c>
      <c r="I118" s="73">
        <f t="shared" si="23"/>
        <v>9.1050000000000004</v>
      </c>
      <c r="J118" s="73">
        <f t="shared" si="15"/>
        <v>2948.04</v>
      </c>
      <c r="K118" s="13">
        <v>3930.72</v>
      </c>
      <c r="L118" s="14">
        <v>2.9999999999999997E-4</v>
      </c>
      <c r="N118" s="12">
        <v>9.94</v>
      </c>
      <c r="O118" s="87">
        <v>12.14</v>
      </c>
      <c r="P118" s="78"/>
      <c r="Q118" s="2">
        <f t="shared" si="13"/>
        <v>12.139982642695879</v>
      </c>
    </row>
    <row r="119" spans="1:17" ht="33" customHeight="1" x14ac:dyDescent="0.25">
      <c r="A119" s="28">
        <v>40668</v>
      </c>
      <c r="B119" s="15">
        <v>100068</v>
      </c>
      <c r="C119" s="9" t="s">
        <v>40</v>
      </c>
      <c r="D119" s="47" t="s">
        <v>211</v>
      </c>
      <c r="E119" s="11" t="s">
        <v>137</v>
      </c>
      <c r="F119" s="17">
        <v>60.871000000000002</v>
      </c>
      <c r="G119" s="73">
        <f t="shared" si="22"/>
        <v>6.39</v>
      </c>
      <c r="H119" s="73">
        <f t="shared" si="14"/>
        <v>388.96</v>
      </c>
      <c r="I119" s="73">
        <f t="shared" si="23"/>
        <v>7.8075000000000001</v>
      </c>
      <c r="J119" s="73">
        <f t="shared" si="15"/>
        <v>475.25</v>
      </c>
      <c r="K119" s="12">
        <v>633.66</v>
      </c>
      <c r="L119" s="14">
        <v>1E-4</v>
      </c>
      <c r="N119" s="12">
        <v>8.52</v>
      </c>
      <c r="O119" s="87">
        <v>10.41</v>
      </c>
      <c r="P119" s="78"/>
      <c r="Q119" s="2">
        <f t="shared" si="13"/>
        <v>10.409883195610389</v>
      </c>
    </row>
    <row r="120" spans="1:17" ht="33" customHeight="1" x14ac:dyDescent="0.25">
      <c r="A120" s="28">
        <v>41034</v>
      </c>
      <c r="B120" s="9" t="s">
        <v>185</v>
      </c>
      <c r="C120" s="9" t="s">
        <v>164</v>
      </c>
      <c r="D120" s="47" t="s">
        <v>212</v>
      </c>
      <c r="E120" s="11" t="s">
        <v>87</v>
      </c>
      <c r="F120" s="17">
        <v>20.338000000000001</v>
      </c>
      <c r="G120" s="73">
        <f t="shared" si="22"/>
        <v>521.81999999999994</v>
      </c>
      <c r="H120" s="73">
        <f t="shared" si="14"/>
        <v>10612.77</v>
      </c>
      <c r="I120" s="73">
        <f t="shared" si="23"/>
        <v>637.81499999999994</v>
      </c>
      <c r="J120" s="73">
        <f t="shared" si="15"/>
        <v>12971.88</v>
      </c>
      <c r="K120" s="13">
        <v>17295.84</v>
      </c>
      <c r="L120" s="14">
        <v>1.4E-3</v>
      </c>
      <c r="N120" s="12">
        <v>695.76</v>
      </c>
      <c r="O120" s="87">
        <v>850.42</v>
      </c>
      <c r="P120" s="78"/>
      <c r="Q120" s="2">
        <f t="shared" si="13"/>
        <v>850.41990362867534</v>
      </c>
    </row>
    <row r="121" spans="1:17" ht="33" customHeight="1" x14ac:dyDescent="0.25">
      <c r="A121" s="28">
        <v>41399</v>
      </c>
      <c r="B121" s="9" t="s">
        <v>213</v>
      </c>
      <c r="C121" s="9" t="s">
        <v>164</v>
      </c>
      <c r="D121" s="47" t="s">
        <v>214</v>
      </c>
      <c r="E121" s="11" t="s">
        <v>87</v>
      </c>
      <c r="F121" s="17">
        <v>14.555999999999999</v>
      </c>
      <c r="G121" s="73">
        <f t="shared" si="22"/>
        <v>540.85500000000002</v>
      </c>
      <c r="H121" s="73">
        <f t="shared" si="14"/>
        <v>7872.68</v>
      </c>
      <c r="I121" s="73">
        <f t="shared" si="23"/>
        <v>661.08</v>
      </c>
      <c r="J121" s="73">
        <f t="shared" si="15"/>
        <v>9622.68</v>
      </c>
      <c r="K121" s="13">
        <v>12830.24</v>
      </c>
      <c r="L121" s="14">
        <v>1.1000000000000001E-3</v>
      </c>
      <c r="N121" s="12">
        <v>721.14</v>
      </c>
      <c r="O121" s="87">
        <v>881.44</v>
      </c>
      <c r="P121" s="78"/>
      <c r="Q121" s="2">
        <f t="shared" si="13"/>
        <v>881.43995603187693</v>
      </c>
    </row>
    <row r="122" spans="1:17" ht="33" customHeight="1" x14ac:dyDescent="0.25">
      <c r="A122" s="28">
        <v>41764</v>
      </c>
      <c r="B122" s="25" t="s">
        <v>934</v>
      </c>
      <c r="C122" s="9" t="s">
        <v>20</v>
      </c>
      <c r="D122" s="47" t="s">
        <v>149</v>
      </c>
      <c r="E122" s="11" t="s">
        <v>137</v>
      </c>
      <c r="F122" s="12">
        <v>406.76</v>
      </c>
      <c r="G122" s="73">
        <f t="shared" si="22"/>
        <v>23.13</v>
      </c>
      <c r="H122" s="73">
        <f t="shared" si="14"/>
        <v>9408.35</v>
      </c>
      <c r="I122" s="73">
        <f t="shared" si="23"/>
        <v>28.267499999999998</v>
      </c>
      <c r="J122" s="73">
        <f t="shared" si="15"/>
        <v>11498.08</v>
      </c>
      <c r="K122" s="13">
        <v>15330.78</v>
      </c>
      <c r="L122" s="14">
        <v>1.2999999999999999E-3</v>
      </c>
      <c r="N122" s="12">
        <v>30.84</v>
      </c>
      <c r="O122" s="87">
        <v>37.69</v>
      </c>
      <c r="P122" s="78"/>
      <c r="Q122" s="2">
        <f t="shared" si="13"/>
        <v>37.689989182810507</v>
      </c>
    </row>
    <row r="123" spans="1:17" ht="33" customHeight="1" x14ac:dyDescent="0.25">
      <c r="A123" s="5" t="s">
        <v>215</v>
      </c>
      <c r="B123" s="4"/>
      <c r="C123" s="4"/>
      <c r="D123" s="45" t="s">
        <v>216</v>
      </c>
      <c r="E123" s="4"/>
      <c r="F123" s="6">
        <v>1</v>
      </c>
      <c r="G123" s="71"/>
      <c r="H123" s="73">
        <f t="shared" si="14"/>
        <v>0</v>
      </c>
      <c r="I123" s="71"/>
      <c r="J123" s="76">
        <f>SUM(J124:J134)</f>
        <v>129105.16</v>
      </c>
      <c r="K123" s="7">
        <v>172140.26</v>
      </c>
      <c r="L123" s="8">
        <v>1.44E-2</v>
      </c>
      <c r="N123" s="4"/>
      <c r="O123" s="89">
        <v>172140.26</v>
      </c>
      <c r="P123" s="78"/>
      <c r="Q123" s="2">
        <f t="shared" si="13"/>
        <v>172140.26</v>
      </c>
    </row>
    <row r="124" spans="1:17" ht="33" customHeight="1" x14ac:dyDescent="0.25">
      <c r="A124" s="9" t="s">
        <v>217</v>
      </c>
      <c r="B124" s="15">
        <v>104927</v>
      </c>
      <c r="C124" s="9" t="s">
        <v>40</v>
      </c>
      <c r="D124" s="47" t="s">
        <v>218</v>
      </c>
      <c r="E124" s="11" t="s">
        <v>21</v>
      </c>
      <c r="F124" s="12">
        <v>52.44</v>
      </c>
      <c r="G124" s="73">
        <f t="shared" ref="G124:G134" si="24">N124*$S$6</f>
        <v>70.282499999999999</v>
      </c>
      <c r="H124" s="73">
        <f t="shared" si="14"/>
        <v>3685.61</v>
      </c>
      <c r="I124" s="73">
        <f t="shared" ref="I124:I134" si="25">O124*$S$6</f>
        <v>85.905000000000001</v>
      </c>
      <c r="J124" s="73">
        <f t="shared" si="15"/>
        <v>4504.8500000000004</v>
      </c>
      <c r="K124" s="13">
        <v>6006.47</v>
      </c>
      <c r="L124" s="14">
        <v>5.0000000000000001E-4</v>
      </c>
      <c r="N124" s="12">
        <v>93.71</v>
      </c>
      <c r="O124" s="87">
        <v>114.54</v>
      </c>
      <c r="P124" s="78"/>
      <c r="Q124" s="2">
        <f t="shared" si="13"/>
        <v>114.53985507246378</v>
      </c>
    </row>
    <row r="125" spans="1:17" ht="33" customHeight="1" x14ac:dyDescent="0.25">
      <c r="A125" s="9" t="s">
        <v>219</v>
      </c>
      <c r="B125" s="15">
        <v>92419</v>
      </c>
      <c r="C125" s="9" t="s">
        <v>40</v>
      </c>
      <c r="D125" s="47" t="s">
        <v>153</v>
      </c>
      <c r="E125" s="11" t="s">
        <v>21</v>
      </c>
      <c r="F125" s="29">
        <v>151.80000000000001</v>
      </c>
      <c r="G125" s="73">
        <f t="shared" si="24"/>
        <v>83.594999999999999</v>
      </c>
      <c r="H125" s="73">
        <f t="shared" si="14"/>
        <v>12689.72</v>
      </c>
      <c r="I125" s="73">
        <f t="shared" si="25"/>
        <v>102.17249999999999</v>
      </c>
      <c r="J125" s="73">
        <f t="shared" si="15"/>
        <v>15509.78</v>
      </c>
      <c r="K125" s="13">
        <v>20679.71</v>
      </c>
      <c r="L125" s="14">
        <v>1.6999999999999999E-3</v>
      </c>
      <c r="N125" s="12">
        <v>111.46</v>
      </c>
      <c r="O125" s="87">
        <v>136.22999999999999</v>
      </c>
      <c r="P125" s="78"/>
      <c r="Q125" s="2">
        <f t="shared" si="13"/>
        <v>136.22997364953886</v>
      </c>
    </row>
    <row r="126" spans="1:17" ht="33" customHeight="1" x14ac:dyDescent="0.25">
      <c r="A126" s="9" t="s">
        <v>220</v>
      </c>
      <c r="B126" s="15">
        <v>92473</v>
      </c>
      <c r="C126" s="9" t="s">
        <v>40</v>
      </c>
      <c r="D126" s="47" t="s">
        <v>169</v>
      </c>
      <c r="E126" s="11" t="s">
        <v>21</v>
      </c>
      <c r="F126" s="17">
        <v>326.78399999999999</v>
      </c>
      <c r="G126" s="73">
        <f t="shared" si="24"/>
        <v>113.57250000000001</v>
      </c>
      <c r="H126" s="73">
        <f t="shared" si="14"/>
        <v>37113.67</v>
      </c>
      <c r="I126" s="73">
        <f t="shared" si="25"/>
        <v>138.8175</v>
      </c>
      <c r="J126" s="73">
        <f t="shared" si="15"/>
        <v>45363.33</v>
      </c>
      <c r="K126" s="13">
        <v>60484.45</v>
      </c>
      <c r="L126" s="14">
        <v>5.1000000000000004E-3</v>
      </c>
      <c r="N126" s="12">
        <v>151.43</v>
      </c>
      <c r="O126" s="87">
        <v>185.09</v>
      </c>
      <c r="P126" s="78"/>
      <c r="Q126" s="2">
        <f t="shared" si="13"/>
        <v>185.0899982863298</v>
      </c>
    </row>
    <row r="127" spans="1:17" ht="33" customHeight="1" x14ac:dyDescent="0.25">
      <c r="A127" s="9" t="s">
        <v>221</v>
      </c>
      <c r="B127" s="15">
        <v>104918</v>
      </c>
      <c r="C127" s="9" t="s">
        <v>40</v>
      </c>
      <c r="D127" s="47" t="s">
        <v>144</v>
      </c>
      <c r="E127" s="11" t="s">
        <v>137</v>
      </c>
      <c r="F127" s="17">
        <v>539.08100000000002</v>
      </c>
      <c r="G127" s="73">
        <f t="shared" si="24"/>
        <v>11.692499999999999</v>
      </c>
      <c r="H127" s="73">
        <f t="shared" si="14"/>
        <v>6303.2</v>
      </c>
      <c r="I127" s="73">
        <f t="shared" si="25"/>
        <v>14.287500000000001</v>
      </c>
      <c r="J127" s="73">
        <f t="shared" si="15"/>
        <v>7702.11</v>
      </c>
      <c r="K127" s="13">
        <v>10269.49</v>
      </c>
      <c r="L127" s="14">
        <v>8.9999999999999998E-4</v>
      </c>
      <c r="N127" s="12">
        <v>15.59</v>
      </c>
      <c r="O127" s="87">
        <v>19.05</v>
      </c>
      <c r="P127" s="78"/>
      <c r="Q127" s="2">
        <f t="shared" si="13"/>
        <v>19.049994342223155</v>
      </c>
    </row>
    <row r="128" spans="1:17" ht="33" customHeight="1" x14ac:dyDescent="0.25">
      <c r="A128" s="9" t="s">
        <v>222</v>
      </c>
      <c r="B128" s="15">
        <v>92759</v>
      </c>
      <c r="C128" s="9" t="s">
        <v>40</v>
      </c>
      <c r="D128" s="46" t="s">
        <v>1028</v>
      </c>
      <c r="E128" s="11" t="s">
        <v>137</v>
      </c>
      <c r="F128" s="17">
        <v>680.36300000000006</v>
      </c>
      <c r="G128" s="73">
        <f t="shared" si="24"/>
        <v>11.925000000000001</v>
      </c>
      <c r="H128" s="73">
        <f t="shared" si="14"/>
        <v>8113.32</v>
      </c>
      <c r="I128" s="73">
        <f t="shared" si="25"/>
        <v>14.5725</v>
      </c>
      <c r="J128" s="73">
        <f t="shared" si="15"/>
        <v>9914.58</v>
      </c>
      <c r="K128" s="13">
        <v>13219.45</v>
      </c>
      <c r="L128" s="14">
        <v>1.1000000000000001E-3</v>
      </c>
      <c r="N128" s="12">
        <v>15.9</v>
      </c>
      <c r="O128" s="87">
        <v>19.43</v>
      </c>
      <c r="P128" s="78"/>
      <c r="Q128" s="2">
        <f t="shared" si="13"/>
        <v>19.429995458306816</v>
      </c>
    </row>
    <row r="129" spans="1:17" ht="33" customHeight="1" x14ac:dyDescent="0.25">
      <c r="A129" s="9" t="s">
        <v>223</v>
      </c>
      <c r="B129" s="15">
        <v>92761</v>
      </c>
      <c r="C129" s="9" t="s">
        <v>40</v>
      </c>
      <c r="D129" s="46" t="s">
        <v>1017</v>
      </c>
      <c r="E129" s="11" t="s">
        <v>137</v>
      </c>
      <c r="F129" s="17">
        <v>690.423</v>
      </c>
      <c r="G129" s="73">
        <f t="shared" si="24"/>
        <v>9.6225000000000005</v>
      </c>
      <c r="H129" s="73">
        <f t="shared" si="14"/>
        <v>6643.59</v>
      </c>
      <c r="I129" s="73">
        <f t="shared" si="25"/>
        <v>11.76</v>
      </c>
      <c r="J129" s="73">
        <f t="shared" si="15"/>
        <v>8119.37</v>
      </c>
      <c r="K129" s="13">
        <v>10825.83</v>
      </c>
      <c r="L129" s="14">
        <v>8.9999999999999998E-4</v>
      </c>
      <c r="N129" s="12">
        <v>12.83</v>
      </c>
      <c r="O129" s="87">
        <v>15.68</v>
      </c>
      <c r="P129" s="78"/>
      <c r="Q129" s="2">
        <f t="shared" si="13"/>
        <v>15.679996176257164</v>
      </c>
    </row>
    <row r="130" spans="1:17" ht="33" customHeight="1" x14ac:dyDescent="0.25">
      <c r="A130" s="9" t="s">
        <v>224</v>
      </c>
      <c r="B130" s="15">
        <v>92762</v>
      </c>
      <c r="C130" s="9" t="s">
        <v>40</v>
      </c>
      <c r="D130" s="47" t="s">
        <v>159</v>
      </c>
      <c r="E130" s="11" t="s">
        <v>137</v>
      </c>
      <c r="F130" s="12">
        <v>662.62</v>
      </c>
      <c r="G130" s="73">
        <f t="shared" si="24"/>
        <v>8.3925000000000001</v>
      </c>
      <c r="H130" s="73">
        <f t="shared" si="14"/>
        <v>5561.03</v>
      </c>
      <c r="I130" s="73">
        <f t="shared" si="25"/>
        <v>10.2525</v>
      </c>
      <c r="J130" s="73">
        <f t="shared" si="15"/>
        <v>6793.51</v>
      </c>
      <c r="K130" s="13">
        <v>9058.01</v>
      </c>
      <c r="L130" s="14">
        <v>8.0000000000000004E-4</v>
      </c>
      <c r="N130" s="12">
        <v>11.19</v>
      </c>
      <c r="O130" s="87">
        <v>13.67</v>
      </c>
      <c r="P130" s="78"/>
      <c r="Q130" s="2">
        <f t="shared" si="13"/>
        <v>13.669991850532734</v>
      </c>
    </row>
    <row r="131" spans="1:17" ht="33" customHeight="1" x14ac:dyDescent="0.25">
      <c r="A131" s="9" t="s">
        <v>225</v>
      </c>
      <c r="B131" s="15">
        <v>104924</v>
      </c>
      <c r="C131" s="9" t="s">
        <v>40</v>
      </c>
      <c r="D131" s="47" t="s">
        <v>226</v>
      </c>
      <c r="E131" s="11" t="s">
        <v>87</v>
      </c>
      <c r="F131" s="17">
        <v>8.2650000000000006</v>
      </c>
      <c r="G131" s="73">
        <f t="shared" si="24"/>
        <v>571.98</v>
      </c>
      <c r="H131" s="73">
        <f t="shared" si="14"/>
        <v>4727.41</v>
      </c>
      <c r="I131" s="73">
        <f t="shared" si="25"/>
        <v>699.12749999999994</v>
      </c>
      <c r="J131" s="73">
        <f t="shared" si="15"/>
        <v>5778.28</v>
      </c>
      <c r="K131" s="13">
        <v>7704.38</v>
      </c>
      <c r="L131" s="14">
        <v>5.9999999999999995E-4</v>
      </c>
      <c r="N131" s="12">
        <v>762.64</v>
      </c>
      <c r="O131" s="87">
        <v>932.17</v>
      </c>
      <c r="P131" s="78"/>
      <c r="Q131" s="2">
        <f t="shared" si="13"/>
        <v>932.16938898971557</v>
      </c>
    </row>
    <row r="132" spans="1:17" ht="33" customHeight="1" x14ac:dyDescent="0.25">
      <c r="A132" s="9" t="s">
        <v>227</v>
      </c>
      <c r="B132" s="9" t="s">
        <v>163</v>
      </c>
      <c r="C132" s="9" t="s">
        <v>164</v>
      </c>
      <c r="D132" s="47" t="s">
        <v>165</v>
      </c>
      <c r="E132" s="11" t="s">
        <v>87</v>
      </c>
      <c r="F132" s="12">
        <v>7.59</v>
      </c>
      <c r="G132" s="73">
        <f t="shared" si="24"/>
        <v>520.93500000000006</v>
      </c>
      <c r="H132" s="73">
        <f t="shared" si="14"/>
        <v>3953.89</v>
      </c>
      <c r="I132" s="73">
        <f t="shared" si="25"/>
        <v>636.73500000000001</v>
      </c>
      <c r="J132" s="73">
        <f t="shared" si="15"/>
        <v>4832.8100000000004</v>
      </c>
      <c r="K132" s="13">
        <v>6443.75</v>
      </c>
      <c r="L132" s="14">
        <v>5.0000000000000001E-4</v>
      </c>
      <c r="N132" s="12">
        <v>694.58</v>
      </c>
      <c r="O132" s="87">
        <v>848.98</v>
      </c>
      <c r="P132" s="78"/>
      <c r="Q132" s="2">
        <f t="shared" si="13"/>
        <v>848.9789196310935</v>
      </c>
    </row>
    <row r="133" spans="1:17" ht="33" customHeight="1" x14ac:dyDescent="0.25">
      <c r="A133" s="28">
        <v>40304</v>
      </c>
      <c r="B133" s="9" t="s">
        <v>185</v>
      </c>
      <c r="C133" s="9" t="s">
        <v>164</v>
      </c>
      <c r="D133" s="46" t="s">
        <v>1021</v>
      </c>
      <c r="E133" s="11" t="s">
        <v>87</v>
      </c>
      <c r="F133" s="17">
        <v>18.547000000000001</v>
      </c>
      <c r="G133" s="73">
        <f t="shared" si="24"/>
        <v>521.81999999999994</v>
      </c>
      <c r="H133" s="73">
        <f t="shared" si="14"/>
        <v>9678.19</v>
      </c>
      <c r="I133" s="73">
        <f t="shared" si="25"/>
        <v>637.81499999999994</v>
      </c>
      <c r="J133" s="73">
        <f t="shared" si="15"/>
        <v>11829.55</v>
      </c>
      <c r="K133" s="13">
        <v>15772.73</v>
      </c>
      <c r="L133" s="14">
        <v>1.2999999999999999E-3</v>
      </c>
      <c r="N133" s="12">
        <v>695.76</v>
      </c>
      <c r="O133" s="87">
        <v>850.42</v>
      </c>
      <c r="P133" s="78"/>
      <c r="Q133" s="2">
        <f t="shared" si="13"/>
        <v>850.41947484768423</v>
      </c>
    </row>
    <row r="134" spans="1:17" ht="33" customHeight="1" x14ac:dyDescent="0.25">
      <c r="A134" s="28">
        <v>40669</v>
      </c>
      <c r="B134" s="15">
        <v>98557</v>
      </c>
      <c r="C134" s="9" t="s">
        <v>40</v>
      </c>
      <c r="D134" s="47" t="s">
        <v>148</v>
      </c>
      <c r="E134" s="11" t="s">
        <v>21</v>
      </c>
      <c r="F134" s="17">
        <v>163.392</v>
      </c>
      <c r="G134" s="73">
        <f t="shared" si="24"/>
        <v>43.852499999999999</v>
      </c>
      <c r="H134" s="73">
        <f t="shared" si="14"/>
        <v>7165.14</v>
      </c>
      <c r="I134" s="73">
        <f t="shared" si="25"/>
        <v>53.594999999999999</v>
      </c>
      <c r="J134" s="73">
        <f t="shared" si="15"/>
        <v>8756.99</v>
      </c>
      <c r="K134" s="13">
        <v>11675.99</v>
      </c>
      <c r="L134" s="14">
        <v>1E-3</v>
      </c>
      <c r="N134" s="12">
        <v>58.47</v>
      </c>
      <c r="O134" s="87">
        <v>71.459999999999994</v>
      </c>
      <c r="P134" s="78"/>
      <c r="Q134" s="2">
        <f t="shared" si="13"/>
        <v>71.459985801018405</v>
      </c>
    </row>
    <row r="135" spans="1:17" ht="33" customHeight="1" x14ac:dyDescent="0.25">
      <c r="A135" s="3">
        <v>6</v>
      </c>
      <c r="B135" s="4"/>
      <c r="C135" s="4"/>
      <c r="D135" s="45" t="s">
        <v>228</v>
      </c>
      <c r="E135" s="4"/>
      <c r="F135" s="6">
        <v>1</v>
      </c>
      <c r="G135" s="71"/>
      <c r="H135" s="73">
        <f t="shared" si="14"/>
        <v>0</v>
      </c>
      <c r="I135" s="71"/>
      <c r="J135" s="76">
        <f>J136+J144+J151+J159+J163+J167+J180+J186</f>
        <v>2099381.87</v>
      </c>
      <c r="K135" s="7">
        <v>2799175.9</v>
      </c>
      <c r="L135" s="8">
        <v>0.2346</v>
      </c>
      <c r="N135" s="4"/>
      <c r="O135" s="89">
        <v>2799175.9</v>
      </c>
      <c r="P135" s="78"/>
      <c r="Q135" s="2">
        <f t="shared" ref="Q135:Q198" si="26">K135/F135</f>
        <v>2799175.9</v>
      </c>
    </row>
    <row r="136" spans="1:17" ht="33" customHeight="1" x14ac:dyDescent="0.25">
      <c r="A136" s="5" t="s">
        <v>229</v>
      </c>
      <c r="B136" s="4"/>
      <c r="C136" s="4"/>
      <c r="D136" s="45" t="s">
        <v>230</v>
      </c>
      <c r="E136" s="4"/>
      <c r="F136" s="6">
        <v>1</v>
      </c>
      <c r="G136" s="71"/>
      <c r="H136" s="73">
        <f t="shared" ref="H136:H199" si="27">TRUNC(G136*F136,2)</f>
        <v>0</v>
      </c>
      <c r="I136" s="71"/>
      <c r="J136" s="76">
        <f>SUM(J137:J143)</f>
        <v>160956.59000000003</v>
      </c>
      <c r="K136" s="7">
        <v>214608.8</v>
      </c>
      <c r="L136" s="8">
        <v>1.7999999999999999E-2</v>
      </c>
      <c r="N136" s="4"/>
      <c r="O136" s="89">
        <v>214608.8</v>
      </c>
      <c r="P136" s="78"/>
      <c r="Q136" s="2">
        <f t="shared" si="26"/>
        <v>214608.8</v>
      </c>
    </row>
    <row r="137" spans="1:17" ht="33" customHeight="1" x14ac:dyDescent="0.25">
      <c r="A137" s="9" t="s">
        <v>231</v>
      </c>
      <c r="B137" s="15">
        <v>103322</v>
      </c>
      <c r="C137" s="9" t="s">
        <v>40</v>
      </c>
      <c r="D137" s="47" t="s">
        <v>232</v>
      </c>
      <c r="E137" s="11" t="s">
        <v>21</v>
      </c>
      <c r="F137" s="12">
        <v>922.11</v>
      </c>
      <c r="G137" s="73">
        <f t="shared" ref="G137:G143" si="28">N137*$S$6</f>
        <v>54.157499999999999</v>
      </c>
      <c r="H137" s="73">
        <f t="shared" si="27"/>
        <v>49939.17</v>
      </c>
      <c r="I137" s="73">
        <f t="shared" ref="I137:I143" si="29">O137*$S$6</f>
        <v>66.195000000000007</v>
      </c>
      <c r="J137" s="73">
        <f t="shared" ref="J137:J199" si="30">TRUNC(I137*F137,2)</f>
        <v>61039.07</v>
      </c>
      <c r="K137" s="13">
        <v>81385.42</v>
      </c>
      <c r="L137" s="14">
        <v>6.7999999999999996E-3</v>
      </c>
      <c r="N137" s="12">
        <v>72.209999999999994</v>
      </c>
      <c r="O137" s="87">
        <v>88.26</v>
      </c>
      <c r="P137" s="78"/>
      <c r="Q137" s="2">
        <f t="shared" si="26"/>
        <v>88.259990673563891</v>
      </c>
    </row>
    <row r="138" spans="1:17" ht="33" customHeight="1" x14ac:dyDescent="0.25">
      <c r="A138" s="9" t="s">
        <v>233</v>
      </c>
      <c r="B138" s="15">
        <v>103371</v>
      </c>
      <c r="C138" s="9" t="s">
        <v>40</v>
      </c>
      <c r="D138" s="47" t="s">
        <v>234</v>
      </c>
      <c r="E138" s="11" t="s">
        <v>21</v>
      </c>
      <c r="F138" s="17">
        <v>80.296999999999997</v>
      </c>
      <c r="G138" s="73">
        <f t="shared" si="28"/>
        <v>82.664999999999992</v>
      </c>
      <c r="H138" s="73">
        <f t="shared" si="27"/>
        <v>6637.75</v>
      </c>
      <c r="I138" s="73">
        <f t="shared" si="29"/>
        <v>101.03999999999999</v>
      </c>
      <c r="J138" s="73">
        <f t="shared" si="30"/>
        <v>8113.2</v>
      </c>
      <c r="K138" s="13">
        <v>10817.61</v>
      </c>
      <c r="L138" s="14">
        <v>8.9999999999999998E-4</v>
      </c>
      <c r="N138" s="12">
        <v>110.22</v>
      </c>
      <c r="O138" s="87">
        <v>134.72</v>
      </c>
      <c r="P138" s="78"/>
      <c r="Q138" s="2">
        <f t="shared" si="26"/>
        <v>134.71997708507169</v>
      </c>
    </row>
    <row r="139" spans="1:17" ht="33" customHeight="1" x14ac:dyDescent="0.25">
      <c r="A139" s="9" t="s">
        <v>235</v>
      </c>
      <c r="B139" s="15">
        <v>103318</v>
      </c>
      <c r="C139" s="9" t="s">
        <v>40</v>
      </c>
      <c r="D139" s="47" t="s">
        <v>236</v>
      </c>
      <c r="E139" s="11" t="s">
        <v>21</v>
      </c>
      <c r="F139" s="17">
        <v>741.14700000000005</v>
      </c>
      <c r="G139" s="73">
        <f t="shared" si="28"/>
        <v>82.717500000000001</v>
      </c>
      <c r="H139" s="73">
        <f t="shared" si="27"/>
        <v>61305.82</v>
      </c>
      <c r="I139" s="73">
        <f t="shared" si="29"/>
        <v>101.10000000000001</v>
      </c>
      <c r="J139" s="73">
        <f t="shared" si="30"/>
        <v>74929.960000000006</v>
      </c>
      <c r="K139" s="13">
        <v>99906.61</v>
      </c>
      <c r="L139" s="14">
        <v>8.3999999999999995E-3</v>
      </c>
      <c r="N139" s="12">
        <v>110.29</v>
      </c>
      <c r="O139" s="87">
        <v>134.80000000000001</v>
      </c>
      <c r="P139" s="78"/>
      <c r="Q139" s="2">
        <f t="shared" si="26"/>
        <v>134.79999244414401</v>
      </c>
    </row>
    <row r="140" spans="1:17" ht="33" customHeight="1" x14ac:dyDescent="0.25">
      <c r="A140" s="9" t="s">
        <v>237</v>
      </c>
      <c r="B140" s="15">
        <v>93203</v>
      </c>
      <c r="C140" s="9" t="s">
        <v>40</v>
      </c>
      <c r="D140" s="46" t="s">
        <v>1029</v>
      </c>
      <c r="E140" s="11" t="s">
        <v>72</v>
      </c>
      <c r="F140" s="17">
        <v>358.99799999999999</v>
      </c>
      <c r="G140" s="73">
        <f t="shared" si="28"/>
        <v>11.175000000000001</v>
      </c>
      <c r="H140" s="73">
        <f t="shared" si="27"/>
        <v>4011.8</v>
      </c>
      <c r="I140" s="73">
        <f t="shared" si="29"/>
        <v>13.657500000000001</v>
      </c>
      <c r="J140" s="73">
        <f t="shared" si="30"/>
        <v>4903.01</v>
      </c>
      <c r="K140" s="13">
        <v>6537.35</v>
      </c>
      <c r="L140" s="14">
        <v>5.0000000000000001E-4</v>
      </c>
      <c r="N140" s="12">
        <v>14.9</v>
      </c>
      <c r="O140" s="87">
        <v>18.21</v>
      </c>
      <c r="P140" s="78"/>
      <c r="Q140" s="2">
        <f t="shared" si="26"/>
        <v>18.209990027799599</v>
      </c>
    </row>
    <row r="141" spans="1:17" ht="33" customHeight="1" x14ac:dyDescent="0.25">
      <c r="A141" s="9" t="s">
        <v>238</v>
      </c>
      <c r="B141" s="15">
        <v>93187</v>
      </c>
      <c r="C141" s="9" t="s">
        <v>40</v>
      </c>
      <c r="D141" s="47" t="s">
        <v>239</v>
      </c>
      <c r="E141" s="11" t="s">
        <v>72</v>
      </c>
      <c r="F141" s="17">
        <v>46.192999999999998</v>
      </c>
      <c r="G141" s="73">
        <f t="shared" si="28"/>
        <v>68.114999999999995</v>
      </c>
      <c r="H141" s="73">
        <f t="shared" si="27"/>
        <v>3146.43</v>
      </c>
      <c r="I141" s="73">
        <f t="shared" si="29"/>
        <v>83.25</v>
      </c>
      <c r="J141" s="73">
        <f t="shared" si="30"/>
        <v>3845.56</v>
      </c>
      <c r="K141" s="13">
        <v>5127.42</v>
      </c>
      <c r="L141" s="14">
        <v>4.0000000000000002E-4</v>
      </c>
      <c r="N141" s="12">
        <v>90.82</v>
      </c>
      <c r="O141" s="87">
        <v>111</v>
      </c>
      <c r="P141" s="78"/>
      <c r="Q141" s="2">
        <f t="shared" si="26"/>
        <v>110.99993505509494</v>
      </c>
    </row>
    <row r="142" spans="1:17" ht="33" customHeight="1" x14ac:dyDescent="0.25">
      <c r="A142" s="9" t="s">
        <v>240</v>
      </c>
      <c r="B142" s="15">
        <v>93197</v>
      </c>
      <c r="C142" s="9" t="s">
        <v>40</v>
      </c>
      <c r="D142" s="46" t="s">
        <v>1030</v>
      </c>
      <c r="E142" s="11" t="s">
        <v>72</v>
      </c>
      <c r="F142" s="29">
        <v>44.1</v>
      </c>
      <c r="G142" s="73">
        <f t="shared" si="28"/>
        <v>48.982500000000002</v>
      </c>
      <c r="H142" s="73">
        <f t="shared" si="27"/>
        <v>2160.12</v>
      </c>
      <c r="I142" s="73">
        <f t="shared" si="29"/>
        <v>59.864999999999995</v>
      </c>
      <c r="J142" s="73">
        <f t="shared" si="30"/>
        <v>2640.04</v>
      </c>
      <c r="K142" s="13">
        <v>3520.06</v>
      </c>
      <c r="L142" s="14">
        <v>2.9999999999999997E-4</v>
      </c>
      <c r="N142" s="12">
        <v>65.31</v>
      </c>
      <c r="O142" s="87">
        <v>79.819999999999993</v>
      </c>
      <c r="P142" s="78"/>
      <c r="Q142" s="2">
        <f t="shared" si="26"/>
        <v>79.819954648526078</v>
      </c>
    </row>
    <row r="143" spans="1:17" ht="33" customHeight="1" x14ac:dyDescent="0.25">
      <c r="A143" s="9" t="s">
        <v>241</v>
      </c>
      <c r="B143" s="15">
        <v>98575</v>
      </c>
      <c r="C143" s="9" t="s">
        <v>40</v>
      </c>
      <c r="D143" s="46" t="s">
        <v>1031</v>
      </c>
      <c r="E143" s="11" t="s">
        <v>72</v>
      </c>
      <c r="F143" s="17">
        <v>70.629000000000005</v>
      </c>
      <c r="G143" s="73">
        <f t="shared" si="28"/>
        <v>63.547499999999999</v>
      </c>
      <c r="H143" s="73">
        <f t="shared" si="27"/>
        <v>4488.29</v>
      </c>
      <c r="I143" s="73">
        <f t="shared" si="29"/>
        <v>77.67</v>
      </c>
      <c r="J143" s="73">
        <f t="shared" si="30"/>
        <v>5485.75</v>
      </c>
      <c r="K143" s="13">
        <v>7314.33</v>
      </c>
      <c r="L143" s="14">
        <v>5.9999999999999995E-4</v>
      </c>
      <c r="N143" s="12">
        <v>84.73</v>
      </c>
      <c r="O143" s="87">
        <v>103.56</v>
      </c>
      <c r="P143" s="78"/>
      <c r="Q143" s="2">
        <f t="shared" si="26"/>
        <v>103.55986917555111</v>
      </c>
    </row>
    <row r="144" spans="1:17" ht="33" customHeight="1" x14ac:dyDescent="0.25">
      <c r="A144" s="5" t="s">
        <v>242</v>
      </c>
      <c r="B144" s="4"/>
      <c r="C144" s="4"/>
      <c r="D144" s="45" t="s">
        <v>243</v>
      </c>
      <c r="E144" s="4"/>
      <c r="F144" s="6">
        <v>1</v>
      </c>
      <c r="G144" s="71"/>
      <c r="H144" s="73">
        <f t="shared" si="27"/>
        <v>0</v>
      </c>
      <c r="I144" s="71"/>
      <c r="J144" s="76">
        <f>SUM(J145:J150)</f>
        <v>376205.03</v>
      </c>
      <c r="K144" s="7">
        <v>501606.72</v>
      </c>
      <c r="L144" s="8">
        <v>4.2000000000000003E-2</v>
      </c>
      <c r="N144" s="4"/>
      <c r="O144" s="89">
        <v>501606.72</v>
      </c>
      <c r="P144" s="78"/>
      <c r="Q144" s="2">
        <f t="shared" si="26"/>
        <v>501606.72</v>
      </c>
    </row>
    <row r="145" spans="1:17" ht="33" customHeight="1" x14ac:dyDescent="0.25">
      <c r="A145" s="9" t="s">
        <v>244</v>
      </c>
      <c r="B145" s="15">
        <v>96359</v>
      </c>
      <c r="C145" s="9" t="s">
        <v>40</v>
      </c>
      <c r="D145" s="47" t="s">
        <v>245</v>
      </c>
      <c r="E145" s="11" t="s">
        <v>21</v>
      </c>
      <c r="F145" s="17">
        <v>803.67100000000005</v>
      </c>
      <c r="G145" s="73">
        <f t="shared" ref="G145:G150" si="31">N145*$S$6</f>
        <v>83.317499999999995</v>
      </c>
      <c r="H145" s="73">
        <f t="shared" si="27"/>
        <v>66959.850000000006</v>
      </c>
      <c r="I145" s="73">
        <f t="shared" ref="I145:I150" si="32">O145*$S$6</f>
        <v>101.83500000000001</v>
      </c>
      <c r="J145" s="73">
        <f t="shared" si="30"/>
        <v>81841.83</v>
      </c>
      <c r="K145" s="13">
        <v>109122.44</v>
      </c>
      <c r="L145" s="14">
        <v>9.1000000000000004E-3</v>
      </c>
      <c r="N145" s="12">
        <v>111.09</v>
      </c>
      <c r="O145" s="87">
        <v>135.78</v>
      </c>
      <c r="P145" s="78"/>
      <c r="Q145" s="2">
        <f t="shared" si="26"/>
        <v>135.7799895728476</v>
      </c>
    </row>
    <row r="146" spans="1:17" ht="33" customHeight="1" x14ac:dyDescent="0.25">
      <c r="A146" s="9" t="s">
        <v>246</v>
      </c>
      <c r="B146" s="9" t="s">
        <v>247</v>
      </c>
      <c r="C146" s="9" t="s">
        <v>164</v>
      </c>
      <c r="D146" s="47" t="s">
        <v>248</v>
      </c>
      <c r="E146" s="11" t="s">
        <v>21</v>
      </c>
      <c r="F146" s="17">
        <v>638.43600000000004</v>
      </c>
      <c r="G146" s="73">
        <f t="shared" si="31"/>
        <v>95.474999999999994</v>
      </c>
      <c r="H146" s="73">
        <f t="shared" si="27"/>
        <v>60954.67</v>
      </c>
      <c r="I146" s="73">
        <f t="shared" si="32"/>
        <v>116.6925</v>
      </c>
      <c r="J146" s="73">
        <f t="shared" si="30"/>
        <v>74500.69</v>
      </c>
      <c r="K146" s="13">
        <v>99334.25</v>
      </c>
      <c r="L146" s="14">
        <v>8.3000000000000001E-3</v>
      </c>
      <c r="N146" s="12">
        <v>127.3</v>
      </c>
      <c r="O146" s="87">
        <v>155.59</v>
      </c>
      <c r="P146" s="78"/>
      <c r="Q146" s="2">
        <f t="shared" si="26"/>
        <v>155.58998865978734</v>
      </c>
    </row>
    <row r="147" spans="1:17" ht="33" customHeight="1" x14ac:dyDescent="0.25">
      <c r="A147" s="9" t="s">
        <v>249</v>
      </c>
      <c r="B147" s="10" t="s">
        <v>936</v>
      </c>
      <c r="C147" s="9" t="s">
        <v>20</v>
      </c>
      <c r="D147" s="47" t="s">
        <v>250</v>
      </c>
      <c r="E147" s="11" t="s">
        <v>21</v>
      </c>
      <c r="F147" s="17">
        <v>1442.107</v>
      </c>
      <c r="G147" s="73">
        <f t="shared" si="31"/>
        <v>34.5075</v>
      </c>
      <c r="H147" s="73">
        <f t="shared" si="27"/>
        <v>49763.5</v>
      </c>
      <c r="I147" s="73">
        <f t="shared" si="32"/>
        <v>42.172499999999999</v>
      </c>
      <c r="J147" s="73">
        <f t="shared" si="30"/>
        <v>60817.25</v>
      </c>
      <c r="K147" s="13">
        <v>81089.67</v>
      </c>
      <c r="L147" s="14">
        <v>6.7999999999999996E-3</v>
      </c>
      <c r="N147" s="12">
        <v>46.01</v>
      </c>
      <c r="O147" s="87">
        <v>56.23</v>
      </c>
      <c r="P147" s="78"/>
      <c r="Q147" s="2">
        <f t="shared" si="26"/>
        <v>56.229995416428878</v>
      </c>
    </row>
    <row r="148" spans="1:17" ht="33" customHeight="1" x14ac:dyDescent="0.25">
      <c r="A148" s="9" t="s">
        <v>251</v>
      </c>
      <c r="B148" s="9" t="s">
        <v>252</v>
      </c>
      <c r="C148" s="9" t="s">
        <v>253</v>
      </c>
      <c r="D148" s="47" t="s">
        <v>254</v>
      </c>
      <c r="E148" s="11" t="s">
        <v>21</v>
      </c>
      <c r="F148" s="17">
        <v>76.228999999999999</v>
      </c>
      <c r="G148" s="73">
        <f t="shared" si="31"/>
        <v>1075.9575</v>
      </c>
      <c r="H148" s="73">
        <f t="shared" si="27"/>
        <v>82019.16</v>
      </c>
      <c r="I148" s="73">
        <f t="shared" si="32"/>
        <v>1315.1399999999999</v>
      </c>
      <c r="J148" s="73">
        <f t="shared" si="30"/>
        <v>100251.8</v>
      </c>
      <c r="K148" s="13">
        <v>133669.07</v>
      </c>
      <c r="L148" s="14">
        <v>1.12E-2</v>
      </c>
      <c r="N148" s="13">
        <v>1434.61</v>
      </c>
      <c r="O148" s="90">
        <v>1753.52</v>
      </c>
      <c r="P148" s="78"/>
      <c r="Q148" s="2">
        <f t="shared" si="26"/>
        <v>1753.5199202403287</v>
      </c>
    </row>
    <row r="149" spans="1:17" ht="33" customHeight="1" x14ac:dyDescent="0.25">
      <c r="A149" s="9" t="s">
        <v>255</v>
      </c>
      <c r="B149" s="15">
        <v>102253</v>
      </c>
      <c r="C149" s="9" t="s">
        <v>40</v>
      </c>
      <c r="D149" s="47" t="s">
        <v>256</v>
      </c>
      <c r="E149" s="11" t="s">
        <v>21</v>
      </c>
      <c r="F149" s="17">
        <v>48.411000000000001</v>
      </c>
      <c r="G149" s="73">
        <f t="shared" si="31"/>
        <v>805.41750000000002</v>
      </c>
      <c r="H149" s="73">
        <f t="shared" si="27"/>
        <v>38991.06</v>
      </c>
      <c r="I149" s="73">
        <f t="shared" si="32"/>
        <v>984.45749999999998</v>
      </c>
      <c r="J149" s="73">
        <f t="shared" si="30"/>
        <v>47658.57</v>
      </c>
      <c r="K149" s="13">
        <v>63544.76</v>
      </c>
      <c r="L149" s="14">
        <v>5.3E-3</v>
      </c>
      <c r="N149" s="13">
        <v>1073.8900000000001</v>
      </c>
      <c r="O149" s="90">
        <v>1312.61</v>
      </c>
      <c r="P149" s="78"/>
      <c r="Q149" s="2">
        <f t="shared" si="26"/>
        <v>1312.6099440209869</v>
      </c>
    </row>
    <row r="150" spans="1:17" ht="33" customHeight="1" x14ac:dyDescent="0.25">
      <c r="A150" s="9" t="s">
        <v>257</v>
      </c>
      <c r="B150" s="9" t="s">
        <v>258</v>
      </c>
      <c r="C150" s="9" t="s">
        <v>164</v>
      </c>
      <c r="D150" s="47" t="s">
        <v>259</v>
      </c>
      <c r="E150" s="11" t="s">
        <v>21</v>
      </c>
      <c r="F150" s="17">
        <v>15.861000000000001</v>
      </c>
      <c r="G150" s="73">
        <f t="shared" si="31"/>
        <v>574.35749999999996</v>
      </c>
      <c r="H150" s="73">
        <f t="shared" si="27"/>
        <v>9109.8799999999992</v>
      </c>
      <c r="I150" s="73">
        <f t="shared" si="32"/>
        <v>702.03</v>
      </c>
      <c r="J150" s="73">
        <f t="shared" si="30"/>
        <v>11134.89</v>
      </c>
      <c r="K150" s="13">
        <v>14846.53</v>
      </c>
      <c r="L150" s="14">
        <v>1.1999999999999999E-3</v>
      </c>
      <c r="N150" s="12">
        <v>765.81</v>
      </c>
      <c r="O150" s="87">
        <v>936.04</v>
      </c>
      <c r="P150" s="78"/>
      <c r="Q150" s="2">
        <f t="shared" si="26"/>
        <v>936.03997225900002</v>
      </c>
    </row>
    <row r="151" spans="1:17" ht="33" customHeight="1" x14ac:dyDescent="0.25">
      <c r="A151" s="5" t="s">
        <v>260</v>
      </c>
      <c r="B151" s="4"/>
      <c r="C151" s="4"/>
      <c r="D151" s="45" t="s">
        <v>261</v>
      </c>
      <c r="E151" s="4"/>
      <c r="F151" s="6">
        <v>1</v>
      </c>
      <c r="G151" s="71"/>
      <c r="H151" s="73">
        <f t="shared" si="27"/>
        <v>0</v>
      </c>
      <c r="I151" s="71"/>
      <c r="J151" s="76">
        <f>SUM(J152:J158)</f>
        <v>361074.79</v>
      </c>
      <c r="K151" s="7">
        <v>481433.05</v>
      </c>
      <c r="L151" s="8">
        <v>4.0399999999999998E-2</v>
      </c>
      <c r="N151" s="4"/>
      <c r="O151" s="89">
        <v>481433.05</v>
      </c>
      <c r="P151" s="78"/>
      <c r="Q151" s="2">
        <f t="shared" si="26"/>
        <v>481433.05</v>
      </c>
    </row>
    <row r="152" spans="1:17" ht="33" customHeight="1" x14ac:dyDescent="0.25">
      <c r="A152" s="9" t="s">
        <v>262</v>
      </c>
      <c r="B152" s="15">
        <v>87905</v>
      </c>
      <c r="C152" s="9" t="s">
        <v>40</v>
      </c>
      <c r="D152" s="46" t="s">
        <v>1032</v>
      </c>
      <c r="E152" s="11" t="s">
        <v>21</v>
      </c>
      <c r="F152" s="17">
        <v>3488.8989999999999</v>
      </c>
      <c r="G152" s="73">
        <f t="shared" ref="G152:G158" si="33">N152*$S$6</f>
        <v>8.1750000000000007</v>
      </c>
      <c r="H152" s="73">
        <f t="shared" si="27"/>
        <v>28521.74</v>
      </c>
      <c r="I152" s="73">
        <f t="shared" ref="I152:I158" si="34">O152*$S$6</f>
        <v>9.99</v>
      </c>
      <c r="J152" s="73">
        <f t="shared" si="30"/>
        <v>34854.1</v>
      </c>
      <c r="K152" s="13">
        <v>46472.13</v>
      </c>
      <c r="L152" s="14">
        <v>3.8999999999999998E-3</v>
      </c>
      <c r="N152" s="12">
        <v>10.9</v>
      </c>
      <c r="O152" s="87">
        <v>13.32</v>
      </c>
      <c r="P152" s="78"/>
      <c r="Q152" s="2">
        <f t="shared" si="26"/>
        <v>13.319998658602612</v>
      </c>
    </row>
    <row r="153" spans="1:17" ht="33" customHeight="1" x14ac:dyDescent="0.25">
      <c r="A153" s="9" t="s">
        <v>263</v>
      </c>
      <c r="B153" s="15">
        <v>104217</v>
      </c>
      <c r="C153" s="9" t="s">
        <v>40</v>
      </c>
      <c r="D153" s="47" t="s">
        <v>264</v>
      </c>
      <c r="E153" s="11" t="s">
        <v>21</v>
      </c>
      <c r="F153" s="17">
        <v>2115.672</v>
      </c>
      <c r="G153" s="73">
        <f t="shared" si="33"/>
        <v>50.722499999999997</v>
      </c>
      <c r="H153" s="73">
        <f t="shared" si="27"/>
        <v>107312.17</v>
      </c>
      <c r="I153" s="73">
        <f t="shared" si="34"/>
        <v>61.994999999999997</v>
      </c>
      <c r="J153" s="73">
        <f t="shared" si="30"/>
        <v>131161.07999999999</v>
      </c>
      <c r="K153" s="13">
        <v>174881.44</v>
      </c>
      <c r="L153" s="14">
        <v>1.47E-2</v>
      </c>
      <c r="N153" s="12">
        <v>67.63</v>
      </c>
      <c r="O153" s="87">
        <v>82.66</v>
      </c>
      <c r="P153" s="78"/>
      <c r="Q153" s="2">
        <f t="shared" si="26"/>
        <v>82.659996445573796</v>
      </c>
    </row>
    <row r="154" spans="1:17" ht="33" customHeight="1" x14ac:dyDescent="0.25">
      <c r="A154" s="9" t="s">
        <v>265</v>
      </c>
      <c r="B154" s="15">
        <v>87535</v>
      </c>
      <c r="C154" s="9" t="s">
        <v>40</v>
      </c>
      <c r="D154" s="47" t="s">
        <v>266</v>
      </c>
      <c r="E154" s="11" t="s">
        <v>21</v>
      </c>
      <c r="F154" s="17">
        <v>1175.704</v>
      </c>
      <c r="G154" s="73">
        <f t="shared" si="33"/>
        <v>31.807499999999997</v>
      </c>
      <c r="H154" s="73">
        <f t="shared" si="27"/>
        <v>37396.199999999997</v>
      </c>
      <c r="I154" s="73">
        <f t="shared" si="34"/>
        <v>38.872500000000002</v>
      </c>
      <c r="J154" s="73">
        <f t="shared" si="30"/>
        <v>45702.55</v>
      </c>
      <c r="K154" s="13">
        <v>60936.73</v>
      </c>
      <c r="L154" s="14">
        <v>5.1000000000000004E-3</v>
      </c>
      <c r="N154" s="12">
        <v>42.41</v>
      </c>
      <c r="O154" s="87">
        <v>51.83</v>
      </c>
      <c r="P154" s="78"/>
      <c r="Q154" s="2">
        <f t="shared" si="26"/>
        <v>51.829992923388886</v>
      </c>
    </row>
    <row r="155" spans="1:17" ht="33" customHeight="1" x14ac:dyDescent="0.25">
      <c r="A155" s="9" t="s">
        <v>267</v>
      </c>
      <c r="B155" s="15">
        <v>87273</v>
      </c>
      <c r="C155" s="9" t="s">
        <v>40</v>
      </c>
      <c r="D155" s="47" t="s">
        <v>268</v>
      </c>
      <c r="E155" s="11" t="s">
        <v>21</v>
      </c>
      <c r="F155" s="17">
        <v>682.82500000000005</v>
      </c>
      <c r="G155" s="73">
        <f t="shared" si="33"/>
        <v>60.12</v>
      </c>
      <c r="H155" s="73">
        <f t="shared" si="27"/>
        <v>41051.43</v>
      </c>
      <c r="I155" s="73">
        <f t="shared" si="34"/>
        <v>73.477499999999992</v>
      </c>
      <c r="J155" s="73">
        <f t="shared" si="30"/>
        <v>50172.27</v>
      </c>
      <c r="K155" s="13">
        <v>66896.36</v>
      </c>
      <c r="L155" s="14">
        <v>5.5999999999999999E-3</v>
      </c>
      <c r="N155" s="12">
        <v>80.16</v>
      </c>
      <c r="O155" s="87">
        <v>97.97</v>
      </c>
      <c r="P155" s="78"/>
      <c r="Q155" s="2">
        <f t="shared" si="26"/>
        <v>97.969992311353565</v>
      </c>
    </row>
    <row r="156" spans="1:17" ht="33" customHeight="1" x14ac:dyDescent="0.25">
      <c r="A156" s="9" t="s">
        <v>269</v>
      </c>
      <c r="B156" s="15">
        <v>121085</v>
      </c>
      <c r="C156" s="9" t="s">
        <v>270</v>
      </c>
      <c r="D156" s="47" t="s">
        <v>271</v>
      </c>
      <c r="E156" s="11" t="s">
        <v>21</v>
      </c>
      <c r="F156" s="17">
        <v>1233.3820000000001</v>
      </c>
      <c r="G156" s="73">
        <f t="shared" si="33"/>
        <v>41.467500000000001</v>
      </c>
      <c r="H156" s="73">
        <f t="shared" si="27"/>
        <v>51145.26</v>
      </c>
      <c r="I156" s="73">
        <f t="shared" si="34"/>
        <v>50.685000000000002</v>
      </c>
      <c r="J156" s="73">
        <f t="shared" si="30"/>
        <v>62513.96</v>
      </c>
      <c r="K156" s="13">
        <v>83351.95</v>
      </c>
      <c r="L156" s="14">
        <v>7.0000000000000001E-3</v>
      </c>
      <c r="N156" s="12">
        <v>55.29</v>
      </c>
      <c r="O156" s="87">
        <v>67.58</v>
      </c>
      <c r="P156" s="78"/>
      <c r="Q156" s="2">
        <f t="shared" si="26"/>
        <v>67.57999549206977</v>
      </c>
    </row>
    <row r="157" spans="1:17" ht="33" customHeight="1" x14ac:dyDescent="0.25">
      <c r="A157" s="9" t="s">
        <v>272</v>
      </c>
      <c r="B157" s="15">
        <v>102489</v>
      </c>
      <c r="C157" s="9" t="s">
        <v>40</v>
      </c>
      <c r="D157" s="47" t="s">
        <v>273</v>
      </c>
      <c r="E157" s="11" t="s">
        <v>21</v>
      </c>
      <c r="F157" s="17">
        <v>1233.3820000000001</v>
      </c>
      <c r="G157" s="73">
        <f t="shared" si="33"/>
        <v>23.565000000000001</v>
      </c>
      <c r="H157" s="73">
        <f t="shared" si="27"/>
        <v>29064.639999999999</v>
      </c>
      <c r="I157" s="73">
        <f t="shared" si="34"/>
        <v>28.799999999999997</v>
      </c>
      <c r="J157" s="73">
        <f t="shared" si="30"/>
        <v>35521.4</v>
      </c>
      <c r="K157" s="13">
        <v>47361.86</v>
      </c>
      <c r="L157" s="14">
        <v>4.0000000000000001E-3</v>
      </c>
      <c r="N157" s="12">
        <v>31.42</v>
      </c>
      <c r="O157" s="87">
        <v>38.4</v>
      </c>
      <c r="P157" s="78"/>
      <c r="Q157" s="2">
        <f t="shared" si="26"/>
        <v>38.399992865146402</v>
      </c>
    </row>
    <row r="158" spans="1:17" ht="33" customHeight="1" x14ac:dyDescent="0.25">
      <c r="A158" s="9" t="s">
        <v>274</v>
      </c>
      <c r="B158" s="9" t="s">
        <v>275</v>
      </c>
      <c r="C158" s="9" t="s">
        <v>253</v>
      </c>
      <c r="D158" s="46" t="s">
        <v>1033</v>
      </c>
      <c r="E158" s="11" t="s">
        <v>276</v>
      </c>
      <c r="F158" s="29">
        <v>10.5</v>
      </c>
      <c r="G158" s="73">
        <f t="shared" si="33"/>
        <v>89.564999999999998</v>
      </c>
      <c r="H158" s="73">
        <f t="shared" si="27"/>
        <v>940.43</v>
      </c>
      <c r="I158" s="73">
        <f t="shared" si="34"/>
        <v>109.47</v>
      </c>
      <c r="J158" s="73">
        <f t="shared" si="30"/>
        <v>1149.43</v>
      </c>
      <c r="K158" s="13">
        <v>1532.58</v>
      </c>
      <c r="L158" s="14">
        <v>1E-4</v>
      </c>
      <c r="N158" s="12">
        <v>119.42</v>
      </c>
      <c r="O158" s="87">
        <v>145.96</v>
      </c>
      <c r="P158" s="78"/>
      <c r="Q158" s="2">
        <f t="shared" si="26"/>
        <v>145.95999999999998</v>
      </c>
    </row>
    <row r="159" spans="1:17" ht="33" customHeight="1" x14ac:dyDescent="0.25">
      <c r="A159" s="5" t="s">
        <v>277</v>
      </c>
      <c r="B159" s="4"/>
      <c r="C159" s="4"/>
      <c r="D159" s="45" t="s">
        <v>278</v>
      </c>
      <c r="E159" s="4"/>
      <c r="F159" s="6">
        <v>1</v>
      </c>
      <c r="G159" s="71"/>
      <c r="H159" s="73">
        <f t="shared" si="27"/>
        <v>0</v>
      </c>
      <c r="I159" s="71"/>
      <c r="J159" s="76">
        <f>SUM(J160:J162)</f>
        <v>248257.64</v>
      </c>
      <c r="K159" s="7">
        <v>331010.2</v>
      </c>
      <c r="L159" s="8">
        <v>2.7699999999999999E-2</v>
      </c>
      <c r="N159" s="4"/>
      <c r="O159" s="89">
        <v>331010.2</v>
      </c>
      <c r="P159" s="78"/>
      <c r="Q159" s="2">
        <f t="shared" si="26"/>
        <v>331010.2</v>
      </c>
    </row>
    <row r="160" spans="1:17" ht="33" customHeight="1" x14ac:dyDescent="0.25">
      <c r="A160" s="9" t="s">
        <v>279</v>
      </c>
      <c r="B160" s="9" t="s">
        <v>280</v>
      </c>
      <c r="C160" s="9" t="s">
        <v>164</v>
      </c>
      <c r="D160" s="46" t="s">
        <v>1034</v>
      </c>
      <c r="E160" s="11" t="s">
        <v>21</v>
      </c>
      <c r="F160" s="12">
        <v>135.49</v>
      </c>
      <c r="G160" s="73">
        <f>N160*$S$6</f>
        <v>447.85500000000002</v>
      </c>
      <c r="H160" s="73">
        <f t="shared" si="27"/>
        <v>60679.87</v>
      </c>
      <c r="I160" s="73">
        <f>O160*$S$6</f>
        <v>547.41</v>
      </c>
      <c r="J160" s="73">
        <f t="shared" si="30"/>
        <v>74168.58</v>
      </c>
      <c r="K160" s="13">
        <v>98891.44</v>
      </c>
      <c r="L160" s="14">
        <v>8.3000000000000001E-3</v>
      </c>
      <c r="N160" s="12">
        <v>597.14</v>
      </c>
      <c r="O160" s="87">
        <v>729.88</v>
      </c>
      <c r="P160" s="78"/>
      <c r="Q160" s="2">
        <f t="shared" si="26"/>
        <v>729.87999114325783</v>
      </c>
    </row>
    <row r="161" spans="1:17" ht="33" customHeight="1" x14ac:dyDescent="0.25">
      <c r="A161" s="9" t="s">
        <v>281</v>
      </c>
      <c r="B161" s="9" t="s">
        <v>282</v>
      </c>
      <c r="C161" s="9" t="s">
        <v>164</v>
      </c>
      <c r="D161" s="47" t="s">
        <v>283</v>
      </c>
      <c r="E161" s="11" t="s">
        <v>21</v>
      </c>
      <c r="F161" s="17">
        <v>592.59400000000005</v>
      </c>
      <c r="G161" s="73">
        <f>N161*$S$6</f>
        <v>175.58250000000001</v>
      </c>
      <c r="H161" s="73">
        <f t="shared" si="27"/>
        <v>104049.13</v>
      </c>
      <c r="I161" s="73">
        <f>O161*$S$6</f>
        <v>214.61249999999998</v>
      </c>
      <c r="J161" s="73">
        <f t="shared" si="30"/>
        <v>127178.07</v>
      </c>
      <c r="K161" s="13">
        <v>169570.77</v>
      </c>
      <c r="L161" s="14">
        <v>1.4200000000000001E-2</v>
      </c>
      <c r="N161" s="12">
        <v>234.11</v>
      </c>
      <c r="O161" s="87">
        <v>286.14999999999998</v>
      </c>
      <c r="P161" s="78"/>
      <c r="Q161" s="2">
        <f t="shared" si="26"/>
        <v>286.14999476876238</v>
      </c>
    </row>
    <row r="162" spans="1:17" ht="33" customHeight="1" x14ac:dyDescent="0.25">
      <c r="A162" s="9" t="s">
        <v>284</v>
      </c>
      <c r="B162" s="10" t="s">
        <v>937</v>
      </c>
      <c r="C162" s="9" t="s">
        <v>164</v>
      </c>
      <c r="D162" s="46" t="s">
        <v>1035</v>
      </c>
      <c r="E162" s="11" t="s">
        <v>21</v>
      </c>
      <c r="F162" s="17">
        <v>136.19300000000001</v>
      </c>
      <c r="G162" s="73">
        <f>N162*$S$6</f>
        <v>281.80500000000001</v>
      </c>
      <c r="H162" s="73">
        <f t="shared" si="27"/>
        <v>38379.86</v>
      </c>
      <c r="I162" s="73">
        <f>O162*$S$6</f>
        <v>344.44499999999999</v>
      </c>
      <c r="J162" s="73">
        <f t="shared" si="30"/>
        <v>46910.99</v>
      </c>
      <c r="K162" s="13">
        <v>62547.99</v>
      </c>
      <c r="L162" s="14">
        <v>5.1999999999999998E-3</v>
      </c>
      <c r="N162" s="12">
        <v>375.74</v>
      </c>
      <c r="O162" s="87">
        <v>459.26</v>
      </c>
      <c r="P162" s="78"/>
      <c r="Q162" s="2">
        <f t="shared" si="26"/>
        <v>459.25994728069719</v>
      </c>
    </row>
    <row r="163" spans="1:17" ht="33" customHeight="1" x14ac:dyDescent="0.25">
      <c r="A163" s="5" t="s">
        <v>285</v>
      </c>
      <c r="B163" s="4"/>
      <c r="C163" s="4"/>
      <c r="D163" s="45" t="s">
        <v>286</v>
      </c>
      <c r="E163" s="4"/>
      <c r="F163" s="6">
        <v>1</v>
      </c>
      <c r="G163" s="71"/>
      <c r="H163" s="73">
        <f t="shared" si="27"/>
        <v>0</v>
      </c>
      <c r="I163" s="71"/>
      <c r="J163" s="76">
        <f>SUM(J164:J166)</f>
        <v>154417.01</v>
      </c>
      <c r="K163" s="7">
        <v>205889.37</v>
      </c>
      <c r="L163" s="8">
        <v>1.7299999999999999E-2</v>
      </c>
      <c r="N163" s="4"/>
      <c r="O163" s="89">
        <v>205889.37</v>
      </c>
      <c r="P163" s="78"/>
      <c r="Q163" s="2">
        <f t="shared" si="26"/>
        <v>205889.37</v>
      </c>
    </row>
    <row r="164" spans="1:17" ht="33" customHeight="1" x14ac:dyDescent="0.25">
      <c r="A164" s="18" t="s">
        <v>287</v>
      </c>
      <c r="B164" s="19">
        <v>39512</v>
      </c>
      <c r="C164" s="18" t="s">
        <v>40</v>
      </c>
      <c r="D164" s="48" t="s">
        <v>288</v>
      </c>
      <c r="E164" s="20" t="s">
        <v>21</v>
      </c>
      <c r="F164" s="30">
        <v>1325.896</v>
      </c>
      <c r="G164" s="75">
        <f>N164*$S$6</f>
        <v>92.97</v>
      </c>
      <c r="H164" s="73">
        <f t="shared" si="27"/>
        <v>123268.55</v>
      </c>
      <c r="I164" s="75">
        <f>O164*$S$6</f>
        <v>113.63249999999999</v>
      </c>
      <c r="J164" s="75">
        <f t="shared" si="30"/>
        <v>150664.87</v>
      </c>
      <c r="K164" s="23">
        <v>200886.5</v>
      </c>
      <c r="L164" s="24">
        <v>1.6799999999999999E-2</v>
      </c>
      <c r="N164" s="22">
        <v>123.96</v>
      </c>
      <c r="O164" s="88">
        <v>151.51</v>
      </c>
      <c r="P164" s="78"/>
      <c r="Q164" s="2">
        <f t="shared" si="26"/>
        <v>151.50999776754739</v>
      </c>
    </row>
    <row r="165" spans="1:17" ht="33" customHeight="1" x14ac:dyDescent="0.25">
      <c r="A165" s="9" t="s">
        <v>289</v>
      </c>
      <c r="B165" s="15">
        <v>96114</v>
      </c>
      <c r="C165" s="9" t="s">
        <v>40</v>
      </c>
      <c r="D165" s="47" t="s">
        <v>290</v>
      </c>
      <c r="E165" s="11" t="s">
        <v>21</v>
      </c>
      <c r="F165" s="17">
        <v>29.904</v>
      </c>
      <c r="G165" s="73">
        <f>N165*$S$6</f>
        <v>63.510000000000005</v>
      </c>
      <c r="H165" s="73">
        <f t="shared" si="27"/>
        <v>1899.2</v>
      </c>
      <c r="I165" s="73">
        <f>O165*$S$6</f>
        <v>77.625</v>
      </c>
      <c r="J165" s="73">
        <f t="shared" si="30"/>
        <v>2321.29</v>
      </c>
      <c r="K165" s="13">
        <v>3095.06</v>
      </c>
      <c r="L165" s="14">
        <v>2.9999999999999997E-4</v>
      </c>
      <c r="N165" s="12">
        <v>84.68</v>
      </c>
      <c r="O165" s="87">
        <v>103.5</v>
      </c>
      <c r="P165" s="78"/>
      <c r="Q165" s="2">
        <f t="shared" si="26"/>
        <v>103.49986623863028</v>
      </c>
    </row>
    <row r="166" spans="1:17" ht="33" customHeight="1" x14ac:dyDescent="0.25">
      <c r="A166" s="9" t="s">
        <v>291</v>
      </c>
      <c r="B166" s="15">
        <v>99054</v>
      </c>
      <c r="C166" s="9" t="s">
        <v>40</v>
      </c>
      <c r="D166" s="46" t="s">
        <v>1036</v>
      </c>
      <c r="E166" s="11" t="s">
        <v>21</v>
      </c>
      <c r="F166" s="17">
        <v>19.806999999999999</v>
      </c>
      <c r="G166" s="73">
        <f>N166*$S$6</f>
        <v>59.107500000000002</v>
      </c>
      <c r="H166" s="73">
        <f t="shared" si="27"/>
        <v>1170.74</v>
      </c>
      <c r="I166" s="73">
        <f>O166*$S$6</f>
        <v>72.239999999999995</v>
      </c>
      <c r="J166" s="73">
        <f t="shared" si="30"/>
        <v>1430.85</v>
      </c>
      <c r="K166" s="13">
        <v>1907.81</v>
      </c>
      <c r="L166" s="14">
        <v>2.0000000000000001E-4</v>
      </c>
      <c r="N166" s="12">
        <v>78.81</v>
      </c>
      <c r="O166" s="87">
        <v>96.32</v>
      </c>
      <c r="P166" s="78"/>
      <c r="Q166" s="2">
        <f t="shared" si="26"/>
        <v>96.319987883071647</v>
      </c>
    </row>
    <row r="167" spans="1:17" ht="33" customHeight="1" x14ac:dyDescent="0.25">
      <c r="A167" s="5" t="s">
        <v>292</v>
      </c>
      <c r="B167" s="4"/>
      <c r="C167" s="4"/>
      <c r="D167" s="45" t="s">
        <v>293</v>
      </c>
      <c r="E167" s="4"/>
      <c r="F167" s="6">
        <v>1</v>
      </c>
      <c r="G167" s="71"/>
      <c r="H167" s="73">
        <f t="shared" si="27"/>
        <v>0</v>
      </c>
      <c r="I167" s="71"/>
      <c r="J167" s="76">
        <f>SUM(J168:J179)</f>
        <v>371512.47000000003</v>
      </c>
      <c r="K167" s="7">
        <v>495349.95</v>
      </c>
      <c r="L167" s="8">
        <v>4.1500000000000002E-2</v>
      </c>
      <c r="N167" s="4"/>
      <c r="O167" s="89">
        <v>495349.95</v>
      </c>
      <c r="P167" s="78"/>
      <c r="Q167" s="2">
        <f t="shared" si="26"/>
        <v>495349.95</v>
      </c>
    </row>
    <row r="168" spans="1:17" ht="33" customHeight="1" x14ac:dyDescent="0.25">
      <c r="A168" s="9" t="s">
        <v>294</v>
      </c>
      <c r="B168" s="15">
        <v>87630</v>
      </c>
      <c r="C168" s="9" t="s">
        <v>40</v>
      </c>
      <c r="D168" s="47" t="s">
        <v>295</v>
      </c>
      <c r="E168" s="11" t="s">
        <v>21</v>
      </c>
      <c r="F168" s="12">
        <v>1131.93</v>
      </c>
      <c r="G168" s="73">
        <f t="shared" ref="G168:G179" si="35">N168*$S$6</f>
        <v>34.072499999999998</v>
      </c>
      <c r="H168" s="73">
        <f t="shared" si="27"/>
        <v>38567.68</v>
      </c>
      <c r="I168" s="73">
        <f t="shared" ref="I168:I179" si="36">O168*$S$6</f>
        <v>41.64</v>
      </c>
      <c r="J168" s="73">
        <f t="shared" si="30"/>
        <v>47133.56</v>
      </c>
      <c r="K168" s="13">
        <v>62844.75</v>
      </c>
      <c r="L168" s="14">
        <v>5.3E-3</v>
      </c>
      <c r="N168" s="12">
        <v>45.43</v>
      </c>
      <c r="O168" s="87">
        <v>55.52</v>
      </c>
      <c r="P168" s="78"/>
      <c r="Q168" s="2">
        <f t="shared" si="26"/>
        <v>55.519996819591313</v>
      </c>
    </row>
    <row r="169" spans="1:17" ht="33" customHeight="1" x14ac:dyDescent="0.25">
      <c r="A169" s="9" t="s">
        <v>296</v>
      </c>
      <c r="B169" s="15">
        <v>87745</v>
      </c>
      <c r="C169" s="9" t="s">
        <v>40</v>
      </c>
      <c r="D169" s="46" t="s">
        <v>1037</v>
      </c>
      <c r="E169" s="11" t="s">
        <v>21</v>
      </c>
      <c r="F169" s="17">
        <v>262.12400000000002</v>
      </c>
      <c r="G169" s="73">
        <f t="shared" si="35"/>
        <v>47.557499999999997</v>
      </c>
      <c r="H169" s="73">
        <f t="shared" si="27"/>
        <v>12465.96</v>
      </c>
      <c r="I169" s="73">
        <f t="shared" si="36"/>
        <v>58.125</v>
      </c>
      <c r="J169" s="73">
        <f t="shared" si="30"/>
        <v>15235.95</v>
      </c>
      <c r="K169" s="13">
        <v>20314.61</v>
      </c>
      <c r="L169" s="14">
        <v>1.6999999999999999E-3</v>
      </c>
      <c r="N169" s="12">
        <v>63.41</v>
      </c>
      <c r="O169" s="87">
        <v>77.5</v>
      </c>
      <c r="P169" s="78"/>
      <c r="Q169" s="2">
        <f t="shared" si="26"/>
        <v>77.5</v>
      </c>
    </row>
    <row r="170" spans="1:17" ht="33" customHeight="1" x14ac:dyDescent="0.25">
      <c r="A170" s="9" t="s">
        <v>297</v>
      </c>
      <c r="B170" s="9" t="s">
        <v>298</v>
      </c>
      <c r="C170" s="9" t="s">
        <v>164</v>
      </c>
      <c r="D170" s="47" t="s">
        <v>299</v>
      </c>
      <c r="E170" s="11" t="s">
        <v>300</v>
      </c>
      <c r="F170" s="17">
        <v>14.662000000000001</v>
      </c>
      <c r="G170" s="73">
        <f t="shared" si="35"/>
        <v>327.82500000000005</v>
      </c>
      <c r="H170" s="73">
        <f t="shared" si="27"/>
        <v>4806.57</v>
      </c>
      <c r="I170" s="73">
        <f t="shared" si="36"/>
        <v>400.69499999999999</v>
      </c>
      <c r="J170" s="73">
        <f t="shared" si="30"/>
        <v>5874.99</v>
      </c>
      <c r="K170" s="13">
        <v>7833.32</v>
      </c>
      <c r="L170" s="14">
        <v>6.9999999999999999E-4</v>
      </c>
      <c r="N170" s="12">
        <v>437.1</v>
      </c>
      <c r="O170" s="87">
        <v>534.26</v>
      </c>
      <c r="P170" s="78"/>
      <c r="Q170" s="2">
        <f t="shared" si="26"/>
        <v>534.25999181557768</v>
      </c>
    </row>
    <row r="171" spans="1:17" ht="33" customHeight="1" x14ac:dyDescent="0.25">
      <c r="A171" s="9" t="s">
        <v>301</v>
      </c>
      <c r="B171" s="10" t="s">
        <v>938</v>
      </c>
      <c r="C171" s="9" t="s">
        <v>20</v>
      </c>
      <c r="D171" s="47" t="s">
        <v>302</v>
      </c>
      <c r="E171" s="11" t="s">
        <v>21</v>
      </c>
      <c r="F171" s="17">
        <v>1316.288</v>
      </c>
      <c r="G171" s="73">
        <f t="shared" si="35"/>
        <v>135.42750000000001</v>
      </c>
      <c r="H171" s="73">
        <f t="shared" si="27"/>
        <v>178261.59</v>
      </c>
      <c r="I171" s="73">
        <f t="shared" si="36"/>
        <v>165.5325</v>
      </c>
      <c r="J171" s="73">
        <f t="shared" si="30"/>
        <v>217888.44</v>
      </c>
      <c r="K171" s="13">
        <v>290517.92</v>
      </c>
      <c r="L171" s="14">
        <v>2.4400000000000002E-2</v>
      </c>
      <c r="N171" s="12">
        <v>180.57</v>
      </c>
      <c r="O171" s="87">
        <v>220.71</v>
      </c>
      <c r="P171" s="78"/>
      <c r="Q171" s="2">
        <f t="shared" si="26"/>
        <v>220.7099965964895</v>
      </c>
    </row>
    <row r="172" spans="1:17" ht="33" customHeight="1" x14ac:dyDescent="0.25">
      <c r="A172" s="9" t="s">
        <v>303</v>
      </c>
      <c r="B172" s="15">
        <v>101727</v>
      </c>
      <c r="C172" s="9" t="s">
        <v>40</v>
      </c>
      <c r="D172" s="46" t="s">
        <v>1038</v>
      </c>
      <c r="E172" s="11" t="s">
        <v>21</v>
      </c>
      <c r="F172" s="17">
        <v>90.578999999999994</v>
      </c>
      <c r="G172" s="73">
        <f t="shared" si="35"/>
        <v>165.61500000000001</v>
      </c>
      <c r="H172" s="73">
        <f t="shared" si="27"/>
        <v>15001.24</v>
      </c>
      <c r="I172" s="73">
        <f t="shared" si="36"/>
        <v>202.42499999999998</v>
      </c>
      <c r="J172" s="73">
        <f t="shared" si="30"/>
        <v>18335.45</v>
      </c>
      <c r="K172" s="13">
        <v>24447.27</v>
      </c>
      <c r="L172" s="14">
        <v>2E-3</v>
      </c>
      <c r="N172" s="12">
        <v>220.82</v>
      </c>
      <c r="O172" s="87">
        <v>269.89999999999998</v>
      </c>
      <c r="P172" s="78"/>
      <c r="Q172" s="2">
        <f t="shared" si="26"/>
        <v>269.89997681581826</v>
      </c>
    </row>
    <row r="173" spans="1:17" ht="33" customHeight="1" x14ac:dyDescent="0.25">
      <c r="A173" s="9" t="s">
        <v>304</v>
      </c>
      <c r="B173" s="15">
        <v>101092</v>
      </c>
      <c r="C173" s="9" t="s">
        <v>40</v>
      </c>
      <c r="D173" s="46" t="s">
        <v>1039</v>
      </c>
      <c r="E173" s="11" t="s">
        <v>21</v>
      </c>
      <c r="F173" s="17">
        <v>32.209000000000003</v>
      </c>
      <c r="G173" s="73">
        <f t="shared" si="35"/>
        <v>397.8075</v>
      </c>
      <c r="H173" s="73">
        <f t="shared" si="27"/>
        <v>12812.98</v>
      </c>
      <c r="I173" s="73">
        <f t="shared" si="36"/>
        <v>486.24</v>
      </c>
      <c r="J173" s="73">
        <f t="shared" si="30"/>
        <v>15661.3</v>
      </c>
      <c r="K173" s="13">
        <v>20881.73</v>
      </c>
      <c r="L173" s="14">
        <v>1.8E-3</v>
      </c>
      <c r="N173" s="12">
        <v>530.41</v>
      </c>
      <c r="O173" s="87">
        <v>648.32000000000005</v>
      </c>
      <c r="P173" s="78"/>
      <c r="Q173" s="2">
        <f t="shared" si="26"/>
        <v>648.31972430066128</v>
      </c>
    </row>
    <row r="174" spans="1:17" ht="33" customHeight="1" x14ac:dyDescent="0.25">
      <c r="A174" s="9" t="s">
        <v>305</v>
      </c>
      <c r="B174" s="15">
        <v>104658</v>
      </c>
      <c r="C174" s="9" t="s">
        <v>40</v>
      </c>
      <c r="D174" s="47" t="s">
        <v>306</v>
      </c>
      <c r="E174" s="11" t="s">
        <v>21</v>
      </c>
      <c r="F174" s="17">
        <v>19.687000000000001</v>
      </c>
      <c r="G174" s="73">
        <f t="shared" si="35"/>
        <v>136.0575</v>
      </c>
      <c r="H174" s="73">
        <f t="shared" si="27"/>
        <v>2678.56</v>
      </c>
      <c r="I174" s="73">
        <f t="shared" si="36"/>
        <v>166.29749999999999</v>
      </c>
      <c r="J174" s="73">
        <f t="shared" si="30"/>
        <v>3273.89</v>
      </c>
      <c r="K174" s="13">
        <v>4365.1899999999996</v>
      </c>
      <c r="L174" s="14">
        <v>4.0000000000000002E-4</v>
      </c>
      <c r="N174" s="12">
        <v>181.41</v>
      </c>
      <c r="O174" s="87">
        <v>221.73</v>
      </c>
      <c r="P174" s="78"/>
      <c r="Q174" s="2">
        <f t="shared" si="26"/>
        <v>221.72956773505356</v>
      </c>
    </row>
    <row r="175" spans="1:17" ht="33" customHeight="1" x14ac:dyDescent="0.25">
      <c r="A175" s="9" t="s">
        <v>307</v>
      </c>
      <c r="B175" s="15">
        <v>170021</v>
      </c>
      <c r="C175" s="9" t="s">
        <v>270</v>
      </c>
      <c r="D175" s="47" t="s">
        <v>308</v>
      </c>
      <c r="E175" s="11" t="s">
        <v>72</v>
      </c>
      <c r="F175" s="12">
        <v>30.75</v>
      </c>
      <c r="G175" s="73">
        <f t="shared" si="35"/>
        <v>130.38749999999999</v>
      </c>
      <c r="H175" s="73">
        <f t="shared" si="27"/>
        <v>4009.41</v>
      </c>
      <c r="I175" s="73">
        <f t="shared" si="36"/>
        <v>159.36750000000001</v>
      </c>
      <c r="J175" s="73">
        <f t="shared" si="30"/>
        <v>4900.55</v>
      </c>
      <c r="K175" s="13">
        <v>6534.06</v>
      </c>
      <c r="L175" s="14">
        <v>5.0000000000000001E-4</v>
      </c>
      <c r="N175" s="12">
        <v>173.85</v>
      </c>
      <c r="O175" s="87">
        <v>212.49</v>
      </c>
      <c r="P175" s="78"/>
      <c r="Q175" s="2">
        <f t="shared" si="26"/>
        <v>212.48975609756098</v>
      </c>
    </row>
    <row r="176" spans="1:17" ht="33" customHeight="1" x14ac:dyDescent="0.25">
      <c r="A176" s="9" t="s">
        <v>309</v>
      </c>
      <c r="B176" s="9" t="s">
        <v>310</v>
      </c>
      <c r="C176" s="9" t="s">
        <v>253</v>
      </c>
      <c r="D176" s="46" t="s">
        <v>1040</v>
      </c>
      <c r="E176" s="11" t="s">
        <v>276</v>
      </c>
      <c r="F176" s="17">
        <v>1.996</v>
      </c>
      <c r="G176" s="73">
        <f t="shared" si="35"/>
        <v>187.16250000000002</v>
      </c>
      <c r="H176" s="73">
        <f t="shared" si="27"/>
        <v>373.57</v>
      </c>
      <c r="I176" s="73">
        <f t="shared" si="36"/>
        <v>228.76499999999999</v>
      </c>
      <c r="J176" s="73">
        <f t="shared" si="30"/>
        <v>456.61</v>
      </c>
      <c r="K176" s="12">
        <v>608.80999999999995</v>
      </c>
      <c r="L176" s="14">
        <v>1E-4</v>
      </c>
      <c r="N176" s="12">
        <v>249.55</v>
      </c>
      <c r="O176" s="87">
        <v>305.02</v>
      </c>
      <c r="P176" s="78"/>
      <c r="Q176" s="2">
        <f t="shared" si="26"/>
        <v>305.01503006012024</v>
      </c>
    </row>
    <row r="177" spans="1:17" ht="33" customHeight="1" x14ac:dyDescent="0.25">
      <c r="A177" s="28">
        <v>40335</v>
      </c>
      <c r="B177" s="9" t="s">
        <v>311</v>
      </c>
      <c r="C177" s="9" t="s">
        <v>253</v>
      </c>
      <c r="D177" s="47" t="s">
        <v>312</v>
      </c>
      <c r="E177" s="11" t="s">
        <v>276</v>
      </c>
      <c r="F177" s="17">
        <v>626.70600000000002</v>
      </c>
      <c r="G177" s="73">
        <f t="shared" si="35"/>
        <v>42.442500000000003</v>
      </c>
      <c r="H177" s="73">
        <f t="shared" si="27"/>
        <v>26598.959999999999</v>
      </c>
      <c r="I177" s="73">
        <f t="shared" si="36"/>
        <v>51.87</v>
      </c>
      <c r="J177" s="73">
        <f t="shared" si="30"/>
        <v>32507.24</v>
      </c>
      <c r="K177" s="13">
        <v>43342.98</v>
      </c>
      <c r="L177" s="14">
        <v>3.5999999999999999E-3</v>
      </c>
      <c r="N177" s="12">
        <v>56.59</v>
      </c>
      <c r="O177" s="87">
        <v>69.16</v>
      </c>
      <c r="P177" s="78"/>
      <c r="Q177" s="2">
        <f t="shared" si="26"/>
        <v>69.159988894314083</v>
      </c>
    </row>
    <row r="178" spans="1:17" ht="33" customHeight="1" x14ac:dyDescent="0.25">
      <c r="A178" s="28">
        <v>40700</v>
      </c>
      <c r="B178" s="15">
        <v>98689</v>
      </c>
      <c r="C178" s="9" t="s">
        <v>40</v>
      </c>
      <c r="D178" s="47" t="s">
        <v>313</v>
      </c>
      <c r="E178" s="11" t="s">
        <v>72</v>
      </c>
      <c r="F178" s="17">
        <v>73.102000000000004</v>
      </c>
      <c r="G178" s="73">
        <f t="shared" si="35"/>
        <v>101.5275</v>
      </c>
      <c r="H178" s="73">
        <f t="shared" si="27"/>
        <v>7421.86</v>
      </c>
      <c r="I178" s="73">
        <f t="shared" si="36"/>
        <v>124.095</v>
      </c>
      <c r="J178" s="73">
        <f t="shared" si="30"/>
        <v>9071.59</v>
      </c>
      <c r="K178" s="13">
        <v>12095.45</v>
      </c>
      <c r="L178" s="14">
        <v>1E-3</v>
      </c>
      <c r="N178" s="12">
        <v>135.37</v>
      </c>
      <c r="O178" s="87">
        <v>165.46</v>
      </c>
      <c r="P178" s="78"/>
      <c r="Q178" s="2">
        <f t="shared" si="26"/>
        <v>165.45990533774724</v>
      </c>
    </row>
    <row r="179" spans="1:17" ht="33" customHeight="1" x14ac:dyDescent="0.25">
      <c r="A179" s="28">
        <v>41066</v>
      </c>
      <c r="B179" s="15">
        <v>130302</v>
      </c>
      <c r="C179" s="9" t="s">
        <v>270</v>
      </c>
      <c r="D179" s="47" t="s">
        <v>314</v>
      </c>
      <c r="E179" s="11" t="s">
        <v>72</v>
      </c>
      <c r="F179" s="17">
        <v>38.198999999999998</v>
      </c>
      <c r="G179" s="73">
        <f t="shared" si="35"/>
        <v>25.125</v>
      </c>
      <c r="H179" s="73">
        <f t="shared" si="27"/>
        <v>959.74</v>
      </c>
      <c r="I179" s="73">
        <f t="shared" si="36"/>
        <v>30.704999999999998</v>
      </c>
      <c r="J179" s="73">
        <f t="shared" si="30"/>
        <v>1172.9000000000001</v>
      </c>
      <c r="K179" s="13">
        <v>1563.86</v>
      </c>
      <c r="L179" s="14">
        <v>1E-4</v>
      </c>
      <c r="N179" s="12">
        <v>33.5</v>
      </c>
      <c r="O179" s="87">
        <v>40.94</v>
      </c>
      <c r="P179" s="78"/>
      <c r="Q179" s="2">
        <f t="shared" si="26"/>
        <v>40.939815178407812</v>
      </c>
    </row>
    <row r="180" spans="1:17" ht="33" customHeight="1" x14ac:dyDescent="0.25">
      <c r="A180" s="5" t="s">
        <v>315</v>
      </c>
      <c r="B180" s="4"/>
      <c r="C180" s="4"/>
      <c r="D180" s="45" t="s">
        <v>316</v>
      </c>
      <c r="E180" s="4"/>
      <c r="F180" s="6">
        <v>1</v>
      </c>
      <c r="G180" s="71"/>
      <c r="H180" s="73">
        <f t="shared" si="27"/>
        <v>0</v>
      </c>
      <c r="I180" s="71"/>
      <c r="J180" s="76">
        <f>SUM(J181:J185)</f>
        <v>352350.76</v>
      </c>
      <c r="K180" s="7">
        <v>469801.03</v>
      </c>
      <c r="L180" s="8">
        <v>3.9399999999999998E-2</v>
      </c>
      <c r="N180" s="4"/>
      <c r="O180" s="89">
        <v>469801.03</v>
      </c>
      <c r="P180" s="78"/>
      <c r="Q180" s="2">
        <f t="shared" si="26"/>
        <v>469801.03</v>
      </c>
    </row>
    <row r="181" spans="1:17" ht="33" customHeight="1" x14ac:dyDescent="0.25">
      <c r="A181" s="9" t="s">
        <v>317</v>
      </c>
      <c r="B181" s="15">
        <v>92398</v>
      </c>
      <c r="C181" s="9" t="s">
        <v>40</v>
      </c>
      <c r="D181" s="46" t="s">
        <v>1041</v>
      </c>
      <c r="E181" s="11" t="s">
        <v>21</v>
      </c>
      <c r="F181" s="17">
        <v>834.29499999999996</v>
      </c>
      <c r="G181" s="73">
        <f>N181*$S$6</f>
        <v>73.710000000000008</v>
      </c>
      <c r="H181" s="73">
        <f t="shared" si="27"/>
        <v>61495.88</v>
      </c>
      <c r="I181" s="73">
        <f>O181*$S$6</f>
        <v>90.09</v>
      </c>
      <c r="J181" s="73">
        <f t="shared" si="30"/>
        <v>75161.63</v>
      </c>
      <c r="K181" s="13">
        <v>100215.51</v>
      </c>
      <c r="L181" s="14">
        <v>8.3999999999999995E-3</v>
      </c>
      <c r="N181" s="12">
        <v>98.28</v>
      </c>
      <c r="O181" s="87">
        <v>120.12</v>
      </c>
      <c r="P181" s="78"/>
      <c r="Q181" s="2">
        <f t="shared" si="26"/>
        <v>120.1199935274693</v>
      </c>
    </row>
    <row r="182" spans="1:17" ht="33" customHeight="1" x14ac:dyDescent="0.25">
      <c r="A182" s="9" t="s">
        <v>318</v>
      </c>
      <c r="B182" s="15">
        <v>97111</v>
      </c>
      <c r="C182" s="9" t="s">
        <v>40</v>
      </c>
      <c r="D182" s="46" t="s">
        <v>1042</v>
      </c>
      <c r="E182" s="11" t="s">
        <v>21</v>
      </c>
      <c r="F182" s="17">
        <v>766.25300000000004</v>
      </c>
      <c r="G182" s="73">
        <f>N182*$S$6</f>
        <v>153.89999999999998</v>
      </c>
      <c r="H182" s="73">
        <f t="shared" si="27"/>
        <v>117926.33</v>
      </c>
      <c r="I182" s="73">
        <f>O182*$S$6</f>
        <v>188.10750000000002</v>
      </c>
      <c r="J182" s="73">
        <f t="shared" si="30"/>
        <v>144137.93</v>
      </c>
      <c r="K182" s="13">
        <v>192183.91</v>
      </c>
      <c r="L182" s="14">
        <v>1.61E-2</v>
      </c>
      <c r="N182" s="12">
        <v>205.2</v>
      </c>
      <c r="O182" s="87">
        <v>250.81</v>
      </c>
      <c r="P182" s="78"/>
      <c r="Q182" s="2">
        <f t="shared" si="26"/>
        <v>250.80999356609371</v>
      </c>
    </row>
    <row r="183" spans="1:17" ht="33" customHeight="1" x14ac:dyDescent="0.25">
      <c r="A183" s="9" t="s">
        <v>319</v>
      </c>
      <c r="B183" s="15">
        <v>94992</v>
      </c>
      <c r="C183" s="9" t="s">
        <v>40</v>
      </c>
      <c r="D183" s="47" t="s">
        <v>320</v>
      </c>
      <c r="E183" s="11" t="s">
        <v>21</v>
      </c>
      <c r="F183" s="17">
        <v>548.673</v>
      </c>
      <c r="G183" s="73">
        <f>N183*$S$6</f>
        <v>60.382500000000007</v>
      </c>
      <c r="H183" s="73">
        <f t="shared" si="27"/>
        <v>33130.239999999998</v>
      </c>
      <c r="I183" s="73">
        <f>O183*$S$6</f>
        <v>73.800000000000011</v>
      </c>
      <c r="J183" s="73">
        <f t="shared" si="30"/>
        <v>40492.06</v>
      </c>
      <c r="K183" s="13">
        <v>53989.42</v>
      </c>
      <c r="L183" s="14">
        <v>4.4999999999999997E-3</v>
      </c>
      <c r="N183" s="12">
        <v>80.510000000000005</v>
      </c>
      <c r="O183" s="87">
        <v>98.4</v>
      </c>
      <c r="P183" s="78"/>
      <c r="Q183" s="2">
        <f t="shared" si="26"/>
        <v>98.399994167746542</v>
      </c>
    </row>
    <row r="184" spans="1:17" ht="33" customHeight="1" x14ac:dyDescent="0.25">
      <c r="A184" s="9" t="s">
        <v>321</v>
      </c>
      <c r="B184" s="15">
        <v>94279</v>
      </c>
      <c r="C184" s="9" t="s">
        <v>40</v>
      </c>
      <c r="D184" s="47" t="s">
        <v>322</v>
      </c>
      <c r="E184" s="11" t="s">
        <v>72</v>
      </c>
      <c r="F184" s="17">
        <v>202.65799999999999</v>
      </c>
      <c r="G184" s="73">
        <f>N184*$S$6</f>
        <v>42.344999999999999</v>
      </c>
      <c r="H184" s="73">
        <f t="shared" si="27"/>
        <v>8581.5499999999993</v>
      </c>
      <c r="I184" s="73">
        <f>O184*$S$6</f>
        <v>51.757500000000007</v>
      </c>
      <c r="J184" s="73">
        <f t="shared" si="30"/>
        <v>10489.07</v>
      </c>
      <c r="K184" s="13">
        <v>13985.42</v>
      </c>
      <c r="L184" s="14">
        <v>1.1999999999999999E-3</v>
      </c>
      <c r="N184" s="12">
        <v>56.46</v>
      </c>
      <c r="O184" s="87">
        <v>69.010000000000005</v>
      </c>
      <c r="P184" s="78"/>
      <c r="Q184" s="2">
        <f t="shared" si="26"/>
        <v>69.009957662663211</v>
      </c>
    </row>
    <row r="185" spans="1:17" ht="33" customHeight="1" x14ac:dyDescent="0.25">
      <c r="A185" s="9" t="s">
        <v>323</v>
      </c>
      <c r="B185" s="15">
        <v>171843</v>
      </c>
      <c r="C185" s="9" t="s">
        <v>270</v>
      </c>
      <c r="D185" s="47" t="s">
        <v>324</v>
      </c>
      <c r="E185" s="11" t="s">
        <v>21</v>
      </c>
      <c r="F185" s="17">
        <v>483.697</v>
      </c>
      <c r="G185" s="73">
        <f>N185*$S$6</f>
        <v>138.8175</v>
      </c>
      <c r="H185" s="73">
        <f t="shared" si="27"/>
        <v>67145.600000000006</v>
      </c>
      <c r="I185" s="73">
        <f>O185*$S$6</f>
        <v>169.67249999999999</v>
      </c>
      <c r="J185" s="73">
        <f t="shared" si="30"/>
        <v>82070.070000000007</v>
      </c>
      <c r="K185" s="13">
        <v>109426.77</v>
      </c>
      <c r="L185" s="14">
        <v>9.1999999999999998E-3</v>
      </c>
      <c r="N185" s="12">
        <v>185.09</v>
      </c>
      <c r="O185" s="87">
        <v>226.23</v>
      </c>
      <c r="P185" s="78"/>
      <c r="Q185" s="2">
        <f t="shared" si="26"/>
        <v>226.22999522428299</v>
      </c>
    </row>
    <row r="186" spans="1:17" ht="33" customHeight="1" x14ac:dyDescent="0.25">
      <c r="A186" s="5" t="s">
        <v>325</v>
      </c>
      <c r="B186" s="4"/>
      <c r="C186" s="4"/>
      <c r="D186" s="45" t="s">
        <v>326</v>
      </c>
      <c r="E186" s="4"/>
      <c r="F186" s="6">
        <v>1</v>
      </c>
      <c r="G186" s="71"/>
      <c r="H186" s="73">
        <f t="shared" si="27"/>
        <v>0</v>
      </c>
      <c r="I186" s="71"/>
      <c r="J186" s="76">
        <f>SUM(J187:J190)</f>
        <v>74607.58</v>
      </c>
      <c r="K186" s="7">
        <v>99476.78</v>
      </c>
      <c r="L186" s="8">
        <v>8.3000000000000001E-3</v>
      </c>
      <c r="N186" s="4"/>
      <c r="O186" s="89">
        <v>99476.78</v>
      </c>
      <c r="P186" s="78"/>
      <c r="Q186" s="2">
        <f t="shared" si="26"/>
        <v>99476.78</v>
      </c>
    </row>
    <row r="187" spans="1:17" ht="33" customHeight="1" x14ac:dyDescent="0.25">
      <c r="A187" s="9" t="s">
        <v>327</v>
      </c>
      <c r="B187" s="15">
        <v>101965</v>
      </c>
      <c r="C187" s="9" t="s">
        <v>40</v>
      </c>
      <c r="D187" s="47" t="s">
        <v>328</v>
      </c>
      <c r="E187" s="11" t="s">
        <v>72</v>
      </c>
      <c r="F187" s="17">
        <v>42.094999999999999</v>
      </c>
      <c r="G187" s="73">
        <f>N187*$S$6</f>
        <v>110.17500000000001</v>
      </c>
      <c r="H187" s="73">
        <f t="shared" si="27"/>
        <v>4637.8100000000004</v>
      </c>
      <c r="I187" s="73">
        <f>O187*$S$6</f>
        <v>134.66250000000002</v>
      </c>
      <c r="J187" s="73">
        <f t="shared" si="30"/>
        <v>5668.61</v>
      </c>
      <c r="K187" s="13">
        <v>7558.15</v>
      </c>
      <c r="L187" s="14">
        <v>5.9999999999999995E-4</v>
      </c>
      <c r="N187" s="12">
        <v>146.9</v>
      </c>
      <c r="O187" s="87">
        <v>179.55</v>
      </c>
      <c r="P187" s="78"/>
      <c r="Q187" s="2">
        <f t="shared" si="26"/>
        <v>179.54982777051907</v>
      </c>
    </row>
    <row r="188" spans="1:17" ht="33" customHeight="1" x14ac:dyDescent="0.25">
      <c r="A188" s="9" t="s">
        <v>329</v>
      </c>
      <c r="B188" s="15">
        <v>101966</v>
      </c>
      <c r="C188" s="9" t="s">
        <v>40</v>
      </c>
      <c r="D188" s="47" t="s">
        <v>330</v>
      </c>
      <c r="E188" s="11" t="s">
        <v>72</v>
      </c>
      <c r="F188" s="17">
        <v>336.04300000000001</v>
      </c>
      <c r="G188" s="73">
        <f>N188*$S$6</f>
        <v>132.03750000000002</v>
      </c>
      <c r="H188" s="73">
        <f t="shared" si="27"/>
        <v>44370.27</v>
      </c>
      <c r="I188" s="73">
        <f>O188*$S$6</f>
        <v>161.38499999999999</v>
      </c>
      <c r="J188" s="73">
        <f t="shared" si="30"/>
        <v>54232.29</v>
      </c>
      <c r="K188" s="13">
        <v>72309.73</v>
      </c>
      <c r="L188" s="14">
        <v>6.1000000000000004E-3</v>
      </c>
      <c r="N188" s="12">
        <v>176.05</v>
      </c>
      <c r="O188" s="87">
        <v>215.18</v>
      </c>
      <c r="P188" s="78"/>
      <c r="Q188" s="2">
        <f t="shared" si="26"/>
        <v>215.17999184628155</v>
      </c>
    </row>
    <row r="189" spans="1:17" ht="33" customHeight="1" x14ac:dyDescent="0.25">
      <c r="A189" s="9" t="s">
        <v>331</v>
      </c>
      <c r="B189" s="10" t="s">
        <v>939</v>
      </c>
      <c r="C189" s="9" t="s">
        <v>20</v>
      </c>
      <c r="D189" s="47" t="s">
        <v>332</v>
      </c>
      <c r="E189" s="11" t="s">
        <v>72</v>
      </c>
      <c r="F189" s="12">
        <v>230.05</v>
      </c>
      <c r="G189" s="73">
        <f>N189*$S$6</f>
        <v>48.457499999999996</v>
      </c>
      <c r="H189" s="73">
        <f t="shared" si="27"/>
        <v>11147.64</v>
      </c>
      <c r="I189" s="73">
        <f>O189*$S$6</f>
        <v>59.227499999999999</v>
      </c>
      <c r="J189" s="73">
        <f t="shared" si="30"/>
        <v>13625.28</v>
      </c>
      <c r="K189" s="13">
        <v>18167.04</v>
      </c>
      <c r="L189" s="14">
        <v>1.5E-3</v>
      </c>
      <c r="N189" s="12">
        <v>64.61</v>
      </c>
      <c r="O189" s="87">
        <v>78.97</v>
      </c>
      <c r="P189" s="78"/>
      <c r="Q189" s="2">
        <f t="shared" si="26"/>
        <v>78.969963051510547</v>
      </c>
    </row>
    <row r="190" spans="1:17" ht="33" customHeight="1" x14ac:dyDescent="0.25">
      <c r="A190" s="9" t="s">
        <v>333</v>
      </c>
      <c r="B190" s="15">
        <v>97736</v>
      </c>
      <c r="C190" s="9" t="s">
        <v>40</v>
      </c>
      <c r="D190" s="47" t="s">
        <v>334</v>
      </c>
      <c r="E190" s="11" t="s">
        <v>87</v>
      </c>
      <c r="F190" s="17">
        <v>0.69399999999999995</v>
      </c>
      <c r="G190" s="73">
        <f>N190*$S$6</f>
        <v>1274.8274999999999</v>
      </c>
      <c r="H190" s="73">
        <f t="shared" si="27"/>
        <v>884.73</v>
      </c>
      <c r="I190" s="73">
        <f>O190*$S$6</f>
        <v>1558.2149999999999</v>
      </c>
      <c r="J190" s="73">
        <f t="shared" si="30"/>
        <v>1081.4000000000001</v>
      </c>
      <c r="K190" s="13">
        <v>1441.86</v>
      </c>
      <c r="L190" s="14">
        <v>1E-4</v>
      </c>
      <c r="N190" s="13">
        <v>1699.77</v>
      </c>
      <c r="O190" s="90">
        <v>2077.62</v>
      </c>
      <c r="P190" s="78"/>
      <c r="Q190" s="2">
        <f t="shared" si="26"/>
        <v>2077.6080691642651</v>
      </c>
    </row>
    <row r="191" spans="1:17" ht="33" customHeight="1" x14ac:dyDescent="0.25">
      <c r="A191" s="3">
        <v>7</v>
      </c>
      <c r="B191" s="4"/>
      <c r="C191" s="4"/>
      <c r="D191" s="45" t="s">
        <v>335</v>
      </c>
      <c r="E191" s="4"/>
      <c r="F191" s="6">
        <v>1</v>
      </c>
      <c r="G191" s="71"/>
      <c r="H191" s="73">
        <f t="shared" si="27"/>
        <v>0</v>
      </c>
      <c r="I191" s="71"/>
      <c r="J191" s="76">
        <f>J192+J196+J201+J204</f>
        <v>223705.16</v>
      </c>
      <c r="K191" s="7">
        <v>298273.57</v>
      </c>
      <c r="L191" s="8">
        <v>2.5000000000000001E-2</v>
      </c>
      <c r="N191" s="4"/>
      <c r="O191" s="89">
        <v>298273.57</v>
      </c>
      <c r="P191" s="78"/>
      <c r="Q191" s="2">
        <f t="shared" si="26"/>
        <v>298273.57</v>
      </c>
    </row>
    <row r="192" spans="1:17" ht="33" customHeight="1" x14ac:dyDescent="0.25">
      <c r="A192" s="5" t="s">
        <v>336</v>
      </c>
      <c r="B192" s="4"/>
      <c r="C192" s="4"/>
      <c r="D192" s="45" t="s">
        <v>337</v>
      </c>
      <c r="E192" s="4"/>
      <c r="F192" s="6">
        <v>1</v>
      </c>
      <c r="G192" s="71"/>
      <c r="H192" s="73">
        <f t="shared" si="27"/>
        <v>0</v>
      </c>
      <c r="I192" s="71"/>
      <c r="J192" s="76">
        <f>SUM(J193:J195)</f>
        <v>100694.79000000001</v>
      </c>
      <c r="K192" s="7">
        <v>134259.72</v>
      </c>
      <c r="L192" s="8">
        <v>1.1299999999999999E-2</v>
      </c>
      <c r="N192" s="4"/>
      <c r="O192" s="89">
        <v>134259.72</v>
      </c>
      <c r="P192" s="78"/>
      <c r="Q192" s="2">
        <f t="shared" si="26"/>
        <v>134259.72</v>
      </c>
    </row>
    <row r="193" spans="1:17" ht="33" customHeight="1" x14ac:dyDescent="0.25">
      <c r="A193" s="9" t="s">
        <v>338</v>
      </c>
      <c r="B193" s="15">
        <v>88485</v>
      </c>
      <c r="C193" s="9" t="s">
        <v>40</v>
      </c>
      <c r="D193" s="46" t="s">
        <v>1043</v>
      </c>
      <c r="E193" s="11" t="s">
        <v>21</v>
      </c>
      <c r="F193" s="17">
        <v>3376.1179999999999</v>
      </c>
      <c r="G193" s="73">
        <f>N193*$S$6</f>
        <v>4.0724999999999998</v>
      </c>
      <c r="H193" s="73">
        <f t="shared" si="27"/>
        <v>13749.24</v>
      </c>
      <c r="I193" s="73">
        <f>O193*$S$6</f>
        <v>4.9725000000000001</v>
      </c>
      <c r="J193" s="73">
        <f t="shared" si="30"/>
        <v>16787.740000000002</v>
      </c>
      <c r="K193" s="13">
        <v>22383.66</v>
      </c>
      <c r="L193" s="14">
        <v>1.9E-3</v>
      </c>
      <c r="N193" s="12">
        <v>5.43</v>
      </c>
      <c r="O193" s="87">
        <v>6.63</v>
      </c>
      <c r="P193" s="78"/>
      <c r="Q193" s="2">
        <f t="shared" si="26"/>
        <v>6.6299993068962637</v>
      </c>
    </row>
    <row r="194" spans="1:17" ht="33" customHeight="1" x14ac:dyDescent="0.25">
      <c r="A194" s="9" t="s">
        <v>339</v>
      </c>
      <c r="B194" s="15">
        <v>88497</v>
      </c>
      <c r="C194" s="9" t="s">
        <v>40</v>
      </c>
      <c r="D194" s="47" t="s">
        <v>340</v>
      </c>
      <c r="E194" s="11" t="s">
        <v>21</v>
      </c>
      <c r="F194" s="17">
        <v>2257.8420000000001</v>
      </c>
      <c r="G194" s="73">
        <f>N194*$S$6</f>
        <v>18.037500000000001</v>
      </c>
      <c r="H194" s="73">
        <f t="shared" si="27"/>
        <v>40725.82</v>
      </c>
      <c r="I194" s="73">
        <f>O194*$S$6</f>
        <v>22.0425</v>
      </c>
      <c r="J194" s="73">
        <f t="shared" si="30"/>
        <v>49768.480000000003</v>
      </c>
      <c r="K194" s="13">
        <v>66357.97</v>
      </c>
      <c r="L194" s="14">
        <v>5.5999999999999999E-3</v>
      </c>
      <c r="N194" s="12">
        <v>24.05</v>
      </c>
      <c r="O194" s="87">
        <v>29.39</v>
      </c>
      <c r="P194" s="78"/>
      <c r="Q194" s="2">
        <f t="shared" si="26"/>
        <v>29.389997174292976</v>
      </c>
    </row>
    <row r="195" spans="1:17" ht="33" customHeight="1" x14ac:dyDescent="0.25">
      <c r="A195" s="9" t="s">
        <v>341</v>
      </c>
      <c r="B195" s="15">
        <v>88489</v>
      </c>
      <c r="C195" s="9" t="s">
        <v>40</v>
      </c>
      <c r="D195" s="46" t="s">
        <v>1044</v>
      </c>
      <c r="E195" s="11" t="s">
        <v>21</v>
      </c>
      <c r="F195" s="17">
        <v>2257.8420000000001</v>
      </c>
      <c r="G195" s="73">
        <f>N195*$S$6</f>
        <v>12.375</v>
      </c>
      <c r="H195" s="73">
        <f t="shared" si="27"/>
        <v>27940.79</v>
      </c>
      <c r="I195" s="73">
        <f>O195*$S$6</f>
        <v>15.120000000000001</v>
      </c>
      <c r="J195" s="73">
        <f t="shared" si="30"/>
        <v>34138.57</v>
      </c>
      <c r="K195" s="13">
        <v>45518.09</v>
      </c>
      <c r="L195" s="14">
        <v>3.8E-3</v>
      </c>
      <c r="N195" s="12">
        <v>16.5</v>
      </c>
      <c r="O195" s="87">
        <v>20.16</v>
      </c>
      <c r="P195" s="78"/>
      <c r="Q195" s="2">
        <f t="shared" si="26"/>
        <v>20.159997909508281</v>
      </c>
    </row>
    <row r="196" spans="1:17" ht="33" customHeight="1" x14ac:dyDescent="0.25">
      <c r="A196" s="5" t="s">
        <v>342</v>
      </c>
      <c r="B196" s="4"/>
      <c r="C196" s="4"/>
      <c r="D196" s="45" t="s">
        <v>343</v>
      </c>
      <c r="E196" s="4"/>
      <c r="F196" s="6">
        <v>1</v>
      </c>
      <c r="G196" s="71"/>
      <c r="H196" s="73">
        <f t="shared" si="27"/>
        <v>0</v>
      </c>
      <c r="I196" s="71"/>
      <c r="J196" s="76">
        <f>SUM(J197:J200)</f>
        <v>116273.37</v>
      </c>
      <c r="K196" s="7">
        <v>155031.17000000001</v>
      </c>
      <c r="L196" s="8">
        <v>1.2999999999999999E-2</v>
      </c>
      <c r="N196" s="4"/>
      <c r="O196" s="89">
        <v>155031.17000000001</v>
      </c>
      <c r="P196" s="78"/>
      <c r="Q196" s="2">
        <f t="shared" si="26"/>
        <v>155031.17000000001</v>
      </c>
    </row>
    <row r="197" spans="1:17" ht="33" customHeight="1" x14ac:dyDescent="0.25">
      <c r="A197" s="9" t="s">
        <v>344</v>
      </c>
      <c r="B197" s="15">
        <v>100717</v>
      </c>
      <c r="C197" s="9" t="s">
        <v>40</v>
      </c>
      <c r="D197" s="47" t="s">
        <v>345</v>
      </c>
      <c r="E197" s="11" t="s">
        <v>21</v>
      </c>
      <c r="F197" s="17">
        <v>39.978999999999999</v>
      </c>
      <c r="G197" s="73">
        <f>N197*$S$6</f>
        <v>10.23</v>
      </c>
      <c r="H197" s="73">
        <f t="shared" si="27"/>
        <v>408.98</v>
      </c>
      <c r="I197" s="73">
        <f>O197*$S$6</f>
        <v>12.502500000000001</v>
      </c>
      <c r="J197" s="73">
        <f t="shared" si="30"/>
        <v>499.83</v>
      </c>
      <c r="K197" s="12">
        <v>666.44</v>
      </c>
      <c r="L197" s="14">
        <v>1E-4</v>
      </c>
      <c r="N197" s="12">
        <v>13.64</v>
      </c>
      <c r="O197" s="87">
        <v>16.670000000000002</v>
      </c>
      <c r="P197" s="78"/>
      <c r="Q197" s="2">
        <f t="shared" si="26"/>
        <v>16.669751619600291</v>
      </c>
    </row>
    <row r="198" spans="1:17" ht="33" customHeight="1" x14ac:dyDescent="0.25">
      <c r="A198" s="9" t="s">
        <v>346</v>
      </c>
      <c r="B198" s="15">
        <v>100720</v>
      </c>
      <c r="C198" s="9" t="s">
        <v>40</v>
      </c>
      <c r="D198" s="47" t="s">
        <v>347</v>
      </c>
      <c r="E198" s="11" t="s">
        <v>21</v>
      </c>
      <c r="F198" s="29">
        <v>1359.8</v>
      </c>
      <c r="G198" s="73">
        <f>N198*$S$6</f>
        <v>11.22</v>
      </c>
      <c r="H198" s="73">
        <f t="shared" si="27"/>
        <v>15256.95</v>
      </c>
      <c r="I198" s="73">
        <f>O198*$S$6</f>
        <v>13.71</v>
      </c>
      <c r="J198" s="73">
        <f t="shared" si="30"/>
        <v>18642.849999999999</v>
      </c>
      <c r="K198" s="13">
        <v>24857.14</v>
      </c>
      <c r="L198" s="14">
        <v>2.0999999999999999E-3</v>
      </c>
      <c r="N198" s="12">
        <v>14.96</v>
      </c>
      <c r="O198" s="87">
        <v>18.28</v>
      </c>
      <c r="P198" s="78"/>
      <c r="Q198" s="2">
        <f t="shared" si="26"/>
        <v>18.27999705839094</v>
      </c>
    </row>
    <row r="199" spans="1:17" ht="33" customHeight="1" x14ac:dyDescent="0.25">
      <c r="A199" s="9" t="s">
        <v>348</v>
      </c>
      <c r="B199" s="15">
        <v>100759</v>
      </c>
      <c r="C199" s="9" t="s">
        <v>40</v>
      </c>
      <c r="D199" s="47" t="s">
        <v>349</v>
      </c>
      <c r="E199" s="11" t="s">
        <v>21</v>
      </c>
      <c r="F199" s="29">
        <v>1359.8</v>
      </c>
      <c r="G199" s="73">
        <f>N199*$S$6</f>
        <v>50.662499999999994</v>
      </c>
      <c r="H199" s="73">
        <f t="shared" si="27"/>
        <v>68890.86</v>
      </c>
      <c r="I199" s="73">
        <f>O199*$S$6</f>
        <v>61.92</v>
      </c>
      <c r="J199" s="73">
        <f t="shared" si="30"/>
        <v>84198.81</v>
      </c>
      <c r="K199" s="13">
        <v>112265.08</v>
      </c>
      <c r="L199" s="14">
        <v>9.4000000000000004E-3</v>
      </c>
      <c r="N199" s="12">
        <v>67.55</v>
      </c>
      <c r="O199" s="87">
        <v>82.56</v>
      </c>
      <c r="P199" s="78"/>
      <c r="Q199" s="2">
        <f t="shared" ref="Q199:Q262" si="37">K199/F199</f>
        <v>82.55999411678188</v>
      </c>
    </row>
    <row r="200" spans="1:17" ht="33" customHeight="1" x14ac:dyDescent="0.25">
      <c r="A200" s="9" t="s">
        <v>350</v>
      </c>
      <c r="B200" s="27" t="s">
        <v>351</v>
      </c>
      <c r="C200" s="9" t="s">
        <v>20</v>
      </c>
      <c r="D200" s="47" t="s">
        <v>352</v>
      </c>
      <c r="E200" s="11" t="s">
        <v>137</v>
      </c>
      <c r="F200" s="17">
        <v>940.67200000000003</v>
      </c>
      <c r="G200" s="73">
        <f>N200*$S$6</f>
        <v>11.25</v>
      </c>
      <c r="H200" s="73">
        <f t="shared" ref="H200:H263" si="38">TRUNC(G200*F200,2)</f>
        <v>10582.56</v>
      </c>
      <c r="I200" s="73">
        <f>O200*$S$6</f>
        <v>13.747499999999999</v>
      </c>
      <c r="J200" s="73">
        <f t="shared" ref="J200:J263" si="39">TRUNC(I200*F200,2)</f>
        <v>12931.88</v>
      </c>
      <c r="K200" s="13">
        <v>17242.509999999998</v>
      </c>
      <c r="L200" s="14">
        <v>1.4E-3</v>
      </c>
      <c r="N200" s="12">
        <v>15</v>
      </c>
      <c r="O200" s="87">
        <v>18.329999999999998</v>
      </c>
      <c r="P200" s="78"/>
      <c r="Q200" s="2">
        <f t="shared" si="37"/>
        <v>18.329991750578309</v>
      </c>
    </row>
    <row r="201" spans="1:17" ht="33" customHeight="1" x14ac:dyDescent="0.25">
      <c r="A201" s="5" t="s">
        <v>353</v>
      </c>
      <c r="B201" s="4"/>
      <c r="C201" s="4"/>
      <c r="D201" s="45" t="s">
        <v>354</v>
      </c>
      <c r="E201" s="4"/>
      <c r="F201" s="6">
        <v>1</v>
      </c>
      <c r="G201" s="71"/>
      <c r="H201" s="73">
        <f t="shared" si="38"/>
        <v>0</v>
      </c>
      <c r="I201" s="71"/>
      <c r="J201" s="76">
        <f>SUM(J202:J203)</f>
        <v>4798.12</v>
      </c>
      <c r="K201" s="7">
        <v>6397.49</v>
      </c>
      <c r="L201" s="8">
        <v>5.0000000000000001E-4</v>
      </c>
      <c r="N201" s="4"/>
      <c r="O201" s="89">
        <v>6397.49</v>
      </c>
      <c r="P201" s="78"/>
      <c r="Q201" s="2">
        <f t="shared" si="37"/>
        <v>6397.49</v>
      </c>
    </row>
    <row r="202" spans="1:17" ht="33" customHeight="1" x14ac:dyDescent="0.25">
      <c r="A202" s="9" t="s">
        <v>355</v>
      </c>
      <c r="B202" s="15">
        <v>102507</v>
      </c>
      <c r="C202" s="9" t="s">
        <v>40</v>
      </c>
      <c r="D202" s="47" t="s">
        <v>356</v>
      </c>
      <c r="E202" s="11" t="s">
        <v>72</v>
      </c>
      <c r="F202" s="17">
        <v>374.10399999999998</v>
      </c>
      <c r="G202" s="73">
        <f>N202*$S$6</f>
        <v>6.4875000000000007</v>
      </c>
      <c r="H202" s="73">
        <f t="shared" si="38"/>
        <v>2426.9899999999998</v>
      </c>
      <c r="I202" s="73">
        <f>O202*$S$6</f>
        <v>7.9275000000000002</v>
      </c>
      <c r="J202" s="73">
        <f t="shared" si="39"/>
        <v>2965.7</v>
      </c>
      <c r="K202" s="13">
        <v>3954.27</v>
      </c>
      <c r="L202" s="14">
        <v>2.9999999999999997E-4</v>
      </c>
      <c r="N202" s="12">
        <v>8.65</v>
      </c>
      <c r="O202" s="87">
        <v>10.57</v>
      </c>
      <c r="P202" s="78"/>
      <c r="Q202" s="2">
        <f t="shared" si="37"/>
        <v>10.569975194063684</v>
      </c>
    </row>
    <row r="203" spans="1:17" ht="33" customHeight="1" x14ac:dyDescent="0.25">
      <c r="A203" s="9" t="s">
        <v>357</v>
      </c>
      <c r="B203" s="15">
        <v>102491</v>
      </c>
      <c r="C203" s="9" t="s">
        <v>40</v>
      </c>
      <c r="D203" s="47" t="s">
        <v>358</v>
      </c>
      <c r="E203" s="11" t="s">
        <v>21</v>
      </c>
      <c r="F203" s="17">
        <v>73.769000000000005</v>
      </c>
      <c r="G203" s="73">
        <f>N203*$S$6</f>
        <v>20.325000000000003</v>
      </c>
      <c r="H203" s="73">
        <f t="shared" si="38"/>
        <v>1499.35</v>
      </c>
      <c r="I203" s="73">
        <f>O203*$S$6</f>
        <v>24.839999999999996</v>
      </c>
      <c r="J203" s="73">
        <f t="shared" si="39"/>
        <v>1832.42</v>
      </c>
      <c r="K203" s="13">
        <v>2443.2199999999998</v>
      </c>
      <c r="L203" s="14">
        <v>2.0000000000000001E-4</v>
      </c>
      <c r="N203" s="12">
        <v>27.1</v>
      </c>
      <c r="O203" s="87">
        <v>33.119999999999997</v>
      </c>
      <c r="P203" s="78"/>
      <c r="Q203" s="2">
        <f t="shared" si="37"/>
        <v>33.119874201900522</v>
      </c>
    </row>
    <row r="204" spans="1:17" ht="33" customHeight="1" x14ac:dyDescent="0.25">
      <c r="A204" s="5" t="s">
        <v>359</v>
      </c>
      <c r="B204" s="4"/>
      <c r="C204" s="4"/>
      <c r="D204" s="45" t="s">
        <v>360</v>
      </c>
      <c r="E204" s="4"/>
      <c r="F204" s="6">
        <v>1</v>
      </c>
      <c r="G204" s="71"/>
      <c r="H204" s="73">
        <f t="shared" si="38"/>
        <v>0</v>
      </c>
      <c r="I204" s="71"/>
      <c r="J204" s="76">
        <f>SUM(J205:J207)</f>
        <v>1938.88</v>
      </c>
      <c r="K204" s="7">
        <v>2585.19</v>
      </c>
      <c r="L204" s="8">
        <v>2.0000000000000001E-4</v>
      </c>
      <c r="N204" s="4"/>
      <c r="O204" s="89">
        <v>2585.19</v>
      </c>
      <c r="P204" s="78"/>
      <c r="Q204" s="2">
        <f t="shared" si="37"/>
        <v>2585.19</v>
      </c>
    </row>
    <row r="205" spans="1:17" ht="33" customHeight="1" x14ac:dyDescent="0.25">
      <c r="A205" s="9" t="s">
        <v>361</v>
      </c>
      <c r="B205" s="15">
        <v>88484</v>
      </c>
      <c r="C205" s="9" t="s">
        <v>40</v>
      </c>
      <c r="D205" s="46" t="s">
        <v>1045</v>
      </c>
      <c r="E205" s="11" t="s">
        <v>21</v>
      </c>
      <c r="F205" s="17">
        <v>29.904</v>
      </c>
      <c r="G205" s="73">
        <f>N205*$S$6</f>
        <v>5.0999999999999996</v>
      </c>
      <c r="H205" s="73">
        <f t="shared" si="38"/>
        <v>152.51</v>
      </c>
      <c r="I205" s="73">
        <f>O205*$S$6</f>
        <v>6.2324999999999999</v>
      </c>
      <c r="J205" s="73">
        <f t="shared" si="39"/>
        <v>186.37</v>
      </c>
      <c r="K205" s="12">
        <v>248.5</v>
      </c>
      <c r="L205" s="14">
        <v>0</v>
      </c>
      <c r="N205" s="12">
        <v>6.8</v>
      </c>
      <c r="O205" s="87">
        <v>8.31</v>
      </c>
      <c r="P205" s="78"/>
      <c r="Q205" s="2">
        <f t="shared" si="37"/>
        <v>8.3099250936329589</v>
      </c>
    </row>
    <row r="206" spans="1:17" ht="33" customHeight="1" x14ac:dyDescent="0.25">
      <c r="A206" s="9" t="s">
        <v>362</v>
      </c>
      <c r="B206" s="15">
        <v>88496</v>
      </c>
      <c r="C206" s="9" t="s">
        <v>40</v>
      </c>
      <c r="D206" s="46" t="s">
        <v>1046</v>
      </c>
      <c r="E206" s="11" t="s">
        <v>21</v>
      </c>
      <c r="F206" s="17">
        <v>29.904</v>
      </c>
      <c r="G206" s="73">
        <f>N206*$S$6</f>
        <v>33.06</v>
      </c>
      <c r="H206" s="73">
        <f t="shared" si="38"/>
        <v>988.62</v>
      </c>
      <c r="I206" s="73">
        <f>O206*$S$6</f>
        <v>40.402499999999996</v>
      </c>
      <c r="J206" s="73">
        <f t="shared" si="39"/>
        <v>1208.19</v>
      </c>
      <c r="K206" s="13">
        <v>1610.92</v>
      </c>
      <c r="L206" s="14">
        <v>1E-4</v>
      </c>
      <c r="N206" s="12">
        <v>44.08</v>
      </c>
      <c r="O206" s="87">
        <v>53.87</v>
      </c>
      <c r="P206" s="78"/>
      <c r="Q206" s="2">
        <f t="shared" si="37"/>
        <v>53.8697164258962</v>
      </c>
    </row>
    <row r="207" spans="1:17" ht="33" customHeight="1" x14ac:dyDescent="0.25">
      <c r="A207" s="9" t="s">
        <v>363</v>
      </c>
      <c r="B207" s="15">
        <v>88488</v>
      </c>
      <c r="C207" s="9" t="s">
        <v>40</v>
      </c>
      <c r="D207" s="47" t="s">
        <v>364</v>
      </c>
      <c r="E207" s="11" t="s">
        <v>21</v>
      </c>
      <c r="F207" s="17">
        <v>29.904</v>
      </c>
      <c r="G207" s="73">
        <f>N207*$S$6</f>
        <v>14.895</v>
      </c>
      <c r="H207" s="73">
        <f t="shared" si="38"/>
        <v>445.42</v>
      </c>
      <c r="I207" s="73">
        <f>O207*$S$6</f>
        <v>18.202500000000001</v>
      </c>
      <c r="J207" s="73">
        <f t="shared" si="39"/>
        <v>544.32000000000005</v>
      </c>
      <c r="K207" s="12">
        <v>725.77</v>
      </c>
      <c r="L207" s="14">
        <v>1E-4</v>
      </c>
      <c r="N207" s="12">
        <v>19.86</v>
      </c>
      <c r="O207" s="87">
        <v>24.27</v>
      </c>
      <c r="P207" s="78"/>
      <c r="Q207" s="2">
        <f t="shared" si="37"/>
        <v>24.269997324772604</v>
      </c>
    </row>
    <row r="208" spans="1:17" ht="33" customHeight="1" x14ac:dyDescent="0.25">
      <c r="A208" s="3">
        <v>8</v>
      </c>
      <c r="B208" s="31"/>
      <c r="C208" s="31"/>
      <c r="D208" s="45" t="s">
        <v>365</v>
      </c>
      <c r="E208" s="31"/>
      <c r="F208" s="6">
        <v>1</v>
      </c>
      <c r="G208" s="71"/>
      <c r="H208" s="73">
        <f t="shared" si="38"/>
        <v>0</v>
      </c>
      <c r="I208" s="71"/>
      <c r="J208" s="76">
        <f>J209+J222+J233+J246+J251</f>
        <v>776170.2100000002</v>
      </c>
      <c r="K208" s="7">
        <v>1034893.68</v>
      </c>
      <c r="L208" s="8">
        <v>8.6699999999999999E-2</v>
      </c>
      <c r="N208" s="31"/>
      <c r="O208" s="89">
        <v>1034893.68</v>
      </c>
      <c r="P208" s="78"/>
      <c r="Q208" s="2">
        <f t="shared" si="37"/>
        <v>1034893.68</v>
      </c>
    </row>
    <row r="209" spans="1:17" ht="33" customHeight="1" x14ac:dyDescent="0.25">
      <c r="A209" s="5" t="s">
        <v>366</v>
      </c>
      <c r="B209" s="4"/>
      <c r="C209" s="4"/>
      <c r="D209" s="45" t="s">
        <v>367</v>
      </c>
      <c r="E209" s="4"/>
      <c r="F209" s="6">
        <v>1</v>
      </c>
      <c r="G209" s="71"/>
      <c r="H209" s="73">
        <f t="shared" si="38"/>
        <v>0</v>
      </c>
      <c r="I209" s="71"/>
      <c r="J209" s="76">
        <f>SUM(J210:J221)</f>
        <v>203394.77000000002</v>
      </c>
      <c r="K209" s="7">
        <v>271193.06</v>
      </c>
      <c r="L209" s="8">
        <v>2.2700000000000001E-2</v>
      </c>
      <c r="N209" s="4"/>
      <c r="O209" s="89">
        <v>271193.06</v>
      </c>
      <c r="P209" s="78"/>
      <c r="Q209" s="2">
        <f t="shared" si="37"/>
        <v>271193.06</v>
      </c>
    </row>
    <row r="210" spans="1:17" ht="33" customHeight="1" x14ac:dyDescent="0.25">
      <c r="A210" s="9" t="s">
        <v>368</v>
      </c>
      <c r="B210" s="15">
        <v>90790</v>
      </c>
      <c r="C210" s="9" t="s">
        <v>40</v>
      </c>
      <c r="D210" s="47" t="s">
        <v>369</v>
      </c>
      <c r="E210" s="11" t="s">
        <v>59</v>
      </c>
      <c r="F210" s="16">
        <v>26</v>
      </c>
      <c r="G210" s="73">
        <f t="shared" ref="G210:G221" si="40">N210*$S$6</f>
        <v>740.51250000000005</v>
      </c>
      <c r="H210" s="73">
        <f t="shared" si="38"/>
        <v>19253.32</v>
      </c>
      <c r="I210" s="73">
        <f t="shared" ref="I210:I221" si="41">O210*$S$6</f>
        <v>905.12249999999995</v>
      </c>
      <c r="J210" s="73">
        <f t="shared" si="39"/>
        <v>23533.18</v>
      </c>
      <c r="K210" s="13">
        <v>31377.58</v>
      </c>
      <c r="L210" s="14">
        <v>2.5999999999999999E-3</v>
      </c>
      <c r="N210" s="12">
        <v>987.35</v>
      </c>
      <c r="O210" s="90">
        <v>1206.83</v>
      </c>
      <c r="P210" s="78"/>
      <c r="Q210" s="2">
        <f t="shared" si="37"/>
        <v>1206.8300000000002</v>
      </c>
    </row>
    <row r="211" spans="1:17" ht="33" customHeight="1" x14ac:dyDescent="0.25">
      <c r="A211" s="9" t="s">
        <v>370</v>
      </c>
      <c r="B211" s="15">
        <v>90793</v>
      </c>
      <c r="C211" s="9" t="s">
        <v>40</v>
      </c>
      <c r="D211" s="47" t="s">
        <v>371</v>
      </c>
      <c r="E211" s="11" t="s">
        <v>59</v>
      </c>
      <c r="F211" s="16">
        <v>2</v>
      </c>
      <c r="G211" s="73">
        <f t="shared" si="40"/>
        <v>913.29</v>
      </c>
      <c r="H211" s="73">
        <f t="shared" si="38"/>
        <v>1826.58</v>
      </c>
      <c r="I211" s="73">
        <f t="shared" si="41"/>
        <v>1116.3075000000001</v>
      </c>
      <c r="J211" s="73">
        <f t="shared" si="39"/>
        <v>2232.61</v>
      </c>
      <c r="K211" s="13">
        <v>2976.82</v>
      </c>
      <c r="L211" s="14">
        <v>2.0000000000000001E-4</v>
      </c>
      <c r="N211" s="13">
        <v>1217.72</v>
      </c>
      <c r="O211" s="90">
        <v>1488.41</v>
      </c>
      <c r="P211" s="78"/>
      <c r="Q211" s="2">
        <f t="shared" si="37"/>
        <v>1488.41</v>
      </c>
    </row>
    <row r="212" spans="1:17" ht="33" customHeight="1" x14ac:dyDescent="0.25">
      <c r="A212" s="9" t="s">
        <v>372</v>
      </c>
      <c r="B212" s="15">
        <v>110460</v>
      </c>
      <c r="C212" s="9" t="s">
        <v>270</v>
      </c>
      <c r="D212" s="47" t="s">
        <v>373</v>
      </c>
      <c r="E212" s="11" t="s">
        <v>59</v>
      </c>
      <c r="F212" s="16">
        <v>11</v>
      </c>
      <c r="G212" s="73">
        <f t="shared" si="40"/>
        <v>2082.5025000000001</v>
      </c>
      <c r="H212" s="73">
        <f t="shared" si="38"/>
        <v>22907.52</v>
      </c>
      <c r="I212" s="73">
        <f t="shared" si="41"/>
        <v>2545.44</v>
      </c>
      <c r="J212" s="73">
        <f t="shared" si="39"/>
        <v>27999.84</v>
      </c>
      <c r="K212" s="13">
        <v>37333.120000000003</v>
      </c>
      <c r="L212" s="14">
        <v>3.0999999999999999E-3</v>
      </c>
      <c r="N212" s="13">
        <v>2776.67</v>
      </c>
      <c r="O212" s="90">
        <v>3393.92</v>
      </c>
      <c r="P212" s="78"/>
      <c r="Q212" s="2">
        <f t="shared" si="37"/>
        <v>3393.92</v>
      </c>
    </row>
    <row r="213" spans="1:17" ht="33" customHeight="1" x14ac:dyDescent="0.25">
      <c r="A213" s="9" t="s">
        <v>374</v>
      </c>
      <c r="B213" s="9" t="s">
        <v>375</v>
      </c>
      <c r="C213" s="9" t="s">
        <v>164</v>
      </c>
      <c r="D213" s="47" t="s">
        <v>376</v>
      </c>
      <c r="E213" s="11" t="s">
        <v>59</v>
      </c>
      <c r="F213" s="16">
        <v>11</v>
      </c>
      <c r="G213" s="73">
        <f t="shared" si="40"/>
        <v>2009.73</v>
      </c>
      <c r="H213" s="73">
        <f t="shared" si="38"/>
        <v>22107.03</v>
      </c>
      <c r="I213" s="73">
        <f t="shared" si="41"/>
        <v>2456.4900000000002</v>
      </c>
      <c r="J213" s="73">
        <f t="shared" si="39"/>
        <v>27021.39</v>
      </c>
      <c r="K213" s="13">
        <v>36028.519999999997</v>
      </c>
      <c r="L213" s="14">
        <v>3.0000000000000001E-3</v>
      </c>
      <c r="N213" s="13">
        <v>2679.64</v>
      </c>
      <c r="O213" s="90">
        <v>3275.32</v>
      </c>
      <c r="P213" s="78"/>
      <c r="Q213" s="2">
        <f t="shared" si="37"/>
        <v>3275.3199999999997</v>
      </c>
    </row>
    <row r="214" spans="1:17" ht="33" customHeight="1" x14ac:dyDescent="0.25">
      <c r="A214" s="9" t="s">
        <v>377</v>
      </c>
      <c r="B214" s="15">
        <v>91341</v>
      </c>
      <c r="C214" s="9" t="s">
        <v>40</v>
      </c>
      <c r="D214" s="46" t="s">
        <v>1047</v>
      </c>
      <c r="E214" s="11" t="s">
        <v>21</v>
      </c>
      <c r="F214" s="12">
        <v>10.71</v>
      </c>
      <c r="G214" s="73">
        <f t="shared" si="40"/>
        <v>697.86750000000006</v>
      </c>
      <c r="H214" s="73">
        <f t="shared" si="38"/>
        <v>7474.16</v>
      </c>
      <c r="I214" s="73">
        <f t="shared" si="41"/>
        <v>852.99749999999995</v>
      </c>
      <c r="J214" s="73">
        <f t="shared" si="39"/>
        <v>9135.6</v>
      </c>
      <c r="K214" s="13">
        <v>12180.8</v>
      </c>
      <c r="L214" s="14">
        <v>1E-3</v>
      </c>
      <c r="N214" s="12">
        <v>930.49</v>
      </c>
      <c r="O214" s="90">
        <v>1137.33</v>
      </c>
      <c r="P214" s="78"/>
      <c r="Q214" s="2">
        <f t="shared" si="37"/>
        <v>1137.329598506069</v>
      </c>
    </row>
    <row r="215" spans="1:17" ht="33" customHeight="1" x14ac:dyDescent="0.25">
      <c r="A215" s="9" t="s">
        <v>378</v>
      </c>
      <c r="B215" s="15">
        <v>90838</v>
      </c>
      <c r="C215" s="9" t="s">
        <v>40</v>
      </c>
      <c r="D215" s="46" t="s">
        <v>1048</v>
      </c>
      <c r="E215" s="11" t="s">
        <v>59</v>
      </c>
      <c r="F215" s="16">
        <v>1</v>
      </c>
      <c r="G215" s="73">
        <f t="shared" si="40"/>
        <v>1446.0674999999999</v>
      </c>
      <c r="H215" s="73">
        <f t="shared" si="38"/>
        <v>1446.06</v>
      </c>
      <c r="I215" s="73">
        <f t="shared" si="41"/>
        <v>1767.5249999999999</v>
      </c>
      <c r="J215" s="73">
        <f t="shared" si="39"/>
        <v>1767.52</v>
      </c>
      <c r="K215" s="13">
        <v>2356.6999999999998</v>
      </c>
      <c r="L215" s="14">
        <v>2.0000000000000001E-4</v>
      </c>
      <c r="N215" s="13">
        <v>1928.09</v>
      </c>
      <c r="O215" s="90">
        <v>2356.6999999999998</v>
      </c>
      <c r="P215" s="78"/>
      <c r="Q215" s="2">
        <f t="shared" si="37"/>
        <v>2356.6999999999998</v>
      </c>
    </row>
    <row r="216" spans="1:17" ht="33" customHeight="1" x14ac:dyDescent="0.25">
      <c r="A216" s="9" t="s">
        <v>379</v>
      </c>
      <c r="B216" s="15">
        <v>90830</v>
      </c>
      <c r="C216" s="9" t="s">
        <v>40</v>
      </c>
      <c r="D216" s="46" t="s">
        <v>1049</v>
      </c>
      <c r="E216" s="11" t="s">
        <v>59</v>
      </c>
      <c r="F216" s="16">
        <v>26</v>
      </c>
      <c r="G216" s="73">
        <f t="shared" si="40"/>
        <v>182.85000000000002</v>
      </c>
      <c r="H216" s="73">
        <f t="shared" si="38"/>
        <v>4754.1000000000004</v>
      </c>
      <c r="I216" s="73">
        <f t="shared" si="41"/>
        <v>223.49250000000001</v>
      </c>
      <c r="J216" s="73">
        <f t="shared" si="39"/>
        <v>5810.8</v>
      </c>
      <c r="K216" s="13">
        <v>7747.74</v>
      </c>
      <c r="L216" s="14">
        <v>5.9999999999999995E-4</v>
      </c>
      <c r="N216" s="12">
        <v>243.8</v>
      </c>
      <c r="O216" s="87">
        <v>297.99</v>
      </c>
      <c r="P216" s="78"/>
      <c r="Q216" s="2">
        <f t="shared" si="37"/>
        <v>297.99</v>
      </c>
    </row>
    <row r="217" spans="1:17" ht="33" customHeight="1" x14ac:dyDescent="0.25">
      <c r="A217" s="9" t="s">
        <v>380</v>
      </c>
      <c r="B217" s="15">
        <v>90831</v>
      </c>
      <c r="C217" s="9" t="s">
        <v>40</v>
      </c>
      <c r="D217" s="46" t="s">
        <v>1050</v>
      </c>
      <c r="E217" s="11" t="s">
        <v>59</v>
      </c>
      <c r="F217" s="16">
        <v>2</v>
      </c>
      <c r="G217" s="73">
        <f t="shared" si="40"/>
        <v>157.71</v>
      </c>
      <c r="H217" s="73">
        <f t="shared" si="38"/>
        <v>315.42</v>
      </c>
      <c r="I217" s="73">
        <f t="shared" si="41"/>
        <v>192.76499999999999</v>
      </c>
      <c r="J217" s="73">
        <f t="shared" si="39"/>
        <v>385.53</v>
      </c>
      <c r="K217" s="12">
        <v>514.04</v>
      </c>
      <c r="L217" s="14">
        <v>0</v>
      </c>
      <c r="N217" s="12">
        <v>210.28</v>
      </c>
      <c r="O217" s="87">
        <v>257.02</v>
      </c>
      <c r="P217" s="78"/>
      <c r="Q217" s="2">
        <f t="shared" si="37"/>
        <v>257.02</v>
      </c>
    </row>
    <row r="218" spans="1:17" ht="33" customHeight="1" x14ac:dyDescent="0.25">
      <c r="A218" s="9" t="s">
        <v>381</v>
      </c>
      <c r="B218" s="10" t="s">
        <v>940</v>
      </c>
      <c r="C218" s="9" t="s">
        <v>20</v>
      </c>
      <c r="D218" s="47" t="s">
        <v>382</v>
      </c>
      <c r="E218" s="11" t="s">
        <v>72</v>
      </c>
      <c r="F218" s="29">
        <v>3.6</v>
      </c>
      <c r="G218" s="73">
        <f t="shared" si="40"/>
        <v>47.43</v>
      </c>
      <c r="H218" s="73">
        <f t="shared" si="38"/>
        <v>170.74</v>
      </c>
      <c r="I218" s="73">
        <f t="shared" si="41"/>
        <v>57.967500000000001</v>
      </c>
      <c r="J218" s="73">
        <f t="shared" si="39"/>
        <v>208.68</v>
      </c>
      <c r="K218" s="12">
        <v>278.24</v>
      </c>
      <c r="L218" s="14">
        <v>0</v>
      </c>
      <c r="N218" s="12">
        <v>63.24</v>
      </c>
      <c r="O218" s="87">
        <v>77.290000000000006</v>
      </c>
      <c r="P218" s="78"/>
      <c r="Q218" s="2">
        <f t="shared" si="37"/>
        <v>77.288888888888891</v>
      </c>
    </row>
    <row r="219" spans="1:17" ht="33" customHeight="1" x14ac:dyDescent="0.25">
      <c r="A219" s="28">
        <v>40391</v>
      </c>
      <c r="B219" s="9" t="s">
        <v>383</v>
      </c>
      <c r="C219" s="9" t="s">
        <v>164</v>
      </c>
      <c r="D219" s="47" t="s">
        <v>384</v>
      </c>
      <c r="E219" s="11" t="s">
        <v>59</v>
      </c>
      <c r="F219" s="16">
        <v>18</v>
      </c>
      <c r="G219" s="73">
        <f t="shared" si="40"/>
        <v>754.58249999999998</v>
      </c>
      <c r="H219" s="73">
        <f t="shared" si="38"/>
        <v>13582.48</v>
      </c>
      <c r="I219" s="73">
        <f t="shared" si="41"/>
        <v>922.31999999999994</v>
      </c>
      <c r="J219" s="73">
        <f t="shared" si="39"/>
        <v>16601.759999999998</v>
      </c>
      <c r="K219" s="13">
        <v>22135.68</v>
      </c>
      <c r="L219" s="14">
        <v>1.9E-3</v>
      </c>
      <c r="N219" s="13">
        <v>1006.11</v>
      </c>
      <c r="O219" s="90">
        <v>1229.76</v>
      </c>
      <c r="P219" s="78"/>
      <c r="Q219" s="2">
        <f t="shared" si="37"/>
        <v>1229.76</v>
      </c>
    </row>
    <row r="220" spans="1:17" ht="33" customHeight="1" x14ac:dyDescent="0.25">
      <c r="A220" s="28">
        <v>40756</v>
      </c>
      <c r="B220" s="10" t="s">
        <v>941</v>
      </c>
      <c r="C220" s="9" t="s">
        <v>20</v>
      </c>
      <c r="D220" s="47" t="s">
        <v>385</v>
      </c>
      <c r="E220" s="11" t="s">
        <v>21</v>
      </c>
      <c r="F220" s="17">
        <v>73.483000000000004</v>
      </c>
      <c r="G220" s="73">
        <f t="shared" si="40"/>
        <v>875.84999999999991</v>
      </c>
      <c r="H220" s="73">
        <f t="shared" si="38"/>
        <v>64360.08</v>
      </c>
      <c r="I220" s="73">
        <f t="shared" si="41"/>
        <v>1070.5500000000002</v>
      </c>
      <c r="J220" s="73">
        <f t="shared" si="39"/>
        <v>78667.22</v>
      </c>
      <c r="K220" s="13">
        <v>104889.63</v>
      </c>
      <c r="L220" s="14">
        <v>8.8000000000000005E-3</v>
      </c>
      <c r="N220" s="13">
        <v>1167.8</v>
      </c>
      <c r="O220" s="90">
        <v>1427.4</v>
      </c>
      <c r="P220" s="78"/>
      <c r="Q220" s="2">
        <f t="shared" si="37"/>
        <v>1427.3999428439231</v>
      </c>
    </row>
    <row r="221" spans="1:17" ht="33" customHeight="1" x14ac:dyDescent="0.25">
      <c r="A221" s="28">
        <v>41122</v>
      </c>
      <c r="B221" s="9" t="s">
        <v>386</v>
      </c>
      <c r="C221" s="9" t="s">
        <v>164</v>
      </c>
      <c r="D221" s="47" t="s">
        <v>387</v>
      </c>
      <c r="E221" s="11" t="s">
        <v>59</v>
      </c>
      <c r="F221" s="16">
        <v>1</v>
      </c>
      <c r="G221" s="73">
        <f t="shared" si="40"/>
        <v>8206.3724999999995</v>
      </c>
      <c r="H221" s="73">
        <f t="shared" si="38"/>
        <v>8206.3700000000008</v>
      </c>
      <c r="I221" s="73">
        <f t="shared" si="41"/>
        <v>10030.6425</v>
      </c>
      <c r="J221" s="73">
        <f t="shared" si="39"/>
        <v>10030.64</v>
      </c>
      <c r="K221" s="13">
        <v>13374.19</v>
      </c>
      <c r="L221" s="14">
        <v>1.1000000000000001E-3</v>
      </c>
      <c r="N221" s="13">
        <v>10941.83</v>
      </c>
      <c r="O221" s="90">
        <v>13374.19</v>
      </c>
      <c r="P221" s="78"/>
      <c r="Q221" s="2">
        <f t="shared" si="37"/>
        <v>13374.19</v>
      </c>
    </row>
    <row r="222" spans="1:17" ht="33" customHeight="1" x14ac:dyDescent="0.25">
      <c r="A222" s="5" t="s">
        <v>388</v>
      </c>
      <c r="B222" s="4"/>
      <c r="C222" s="4"/>
      <c r="D222" s="45" t="s">
        <v>389</v>
      </c>
      <c r="E222" s="4"/>
      <c r="F222" s="6">
        <v>1</v>
      </c>
      <c r="G222" s="71"/>
      <c r="H222" s="73">
        <f t="shared" si="38"/>
        <v>0</v>
      </c>
      <c r="I222" s="71"/>
      <c r="J222" s="76">
        <f>SUM(J223:J232)</f>
        <v>210068.30000000002</v>
      </c>
      <c r="K222" s="7">
        <v>280091.08</v>
      </c>
      <c r="L222" s="8">
        <v>2.35E-2</v>
      </c>
      <c r="N222" s="4"/>
      <c r="O222" s="89">
        <v>280091.08</v>
      </c>
      <c r="P222" s="78"/>
      <c r="Q222" s="2">
        <f t="shared" si="37"/>
        <v>280091.08</v>
      </c>
    </row>
    <row r="223" spans="1:17" ht="33" customHeight="1" x14ac:dyDescent="0.25">
      <c r="A223" s="9" t="s">
        <v>390</v>
      </c>
      <c r="B223" s="25" t="s">
        <v>942</v>
      </c>
      <c r="C223" s="9" t="s">
        <v>20</v>
      </c>
      <c r="D223" s="46" t="s">
        <v>1051</v>
      </c>
      <c r="E223" s="11" t="s">
        <v>21</v>
      </c>
      <c r="F223" s="17">
        <v>14.077999999999999</v>
      </c>
      <c r="G223" s="73">
        <f t="shared" ref="G223:G232" si="42">N223*$S$6</f>
        <v>478.95000000000005</v>
      </c>
      <c r="H223" s="73">
        <f t="shared" si="38"/>
        <v>6742.65</v>
      </c>
      <c r="I223" s="73">
        <f t="shared" ref="I223:I232" si="43">O223*$S$6</f>
        <v>585.41999999999996</v>
      </c>
      <c r="J223" s="73">
        <f t="shared" si="39"/>
        <v>8241.5400000000009</v>
      </c>
      <c r="K223" s="13">
        <v>10988.72</v>
      </c>
      <c r="L223" s="14">
        <v>8.9999999999999998E-4</v>
      </c>
      <c r="N223" s="12">
        <v>638.6</v>
      </c>
      <c r="O223" s="87">
        <v>780.56</v>
      </c>
      <c r="P223" s="78"/>
      <c r="Q223" s="2">
        <f t="shared" si="37"/>
        <v>780.55973859923279</v>
      </c>
    </row>
    <row r="224" spans="1:17" ht="33" customHeight="1" x14ac:dyDescent="0.25">
      <c r="A224" s="9" t="s">
        <v>391</v>
      </c>
      <c r="B224" s="10" t="s">
        <v>943</v>
      </c>
      <c r="C224" s="9" t="s">
        <v>20</v>
      </c>
      <c r="D224" s="46" t="s">
        <v>1052</v>
      </c>
      <c r="E224" s="11" t="s">
        <v>59</v>
      </c>
      <c r="F224" s="16">
        <v>4</v>
      </c>
      <c r="G224" s="73">
        <f t="shared" si="42"/>
        <v>141.19499999999999</v>
      </c>
      <c r="H224" s="73">
        <f t="shared" si="38"/>
        <v>564.78</v>
      </c>
      <c r="I224" s="73">
        <f t="shared" si="43"/>
        <v>172.58250000000001</v>
      </c>
      <c r="J224" s="73">
        <f t="shared" si="39"/>
        <v>690.33</v>
      </c>
      <c r="K224" s="12">
        <v>920.44</v>
      </c>
      <c r="L224" s="14">
        <v>1E-4</v>
      </c>
      <c r="N224" s="12">
        <v>188.26</v>
      </c>
      <c r="O224" s="87">
        <v>230.11</v>
      </c>
      <c r="P224" s="78"/>
      <c r="Q224" s="2">
        <f t="shared" si="37"/>
        <v>230.11</v>
      </c>
    </row>
    <row r="225" spans="1:17" ht="33" customHeight="1" x14ac:dyDescent="0.25">
      <c r="A225" s="9" t="s">
        <v>392</v>
      </c>
      <c r="B225" s="15">
        <v>102185</v>
      </c>
      <c r="C225" s="9" t="s">
        <v>40</v>
      </c>
      <c r="D225" s="47" t="s">
        <v>393</v>
      </c>
      <c r="E225" s="11" t="s">
        <v>59</v>
      </c>
      <c r="F225" s="16">
        <v>2</v>
      </c>
      <c r="G225" s="73">
        <f t="shared" si="42"/>
        <v>3876.3825000000002</v>
      </c>
      <c r="H225" s="73">
        <f t="shared" si="38"/>
        <v>7752.76</v>
      </c>
      <c r="I225" s="73">
        <f t="shared" si="43"/>
        <v>4738.0950000000003</v>
      </c>
      <c r="J225" s="73">
        <f t="shared" si="39"/>
        <v>9476.19</v>
      </c>
      <c r="K225" s="13">
        <v>12634.92</v>
      </c>
      <c r="L225" s="14">
        <v>1.1000000000000001E-3</v>
      </c>
      <c r="N225" s="13">
        <v>5168.51</v>
      </c>
      <c r="O225" s="90">
        <v>6317.46</v>
      </c>
      <c r="P225" s="78"/>
      <c r="Q225" s="2">
        <f t="shared" si="37"/>
        <v>6317.46</v>
      </c>
    </row>
    <row r="226" spans="1:17" ht="33" customHeight="1" x14ac:dyDescent="0.25">
      <c r="A226" s="9" t="s">
        <v>394</v>
      </c>
      <c r="B226" s="15">
        <v>102184</v>
      </c>
      <c r="C226" s="9" t="s">
        <v>40</v>
      </c>
      <c r="D226" s="47" t="s">
        <v>395</v>
      </c>
      <c r="E226" s="11" t="s">
        <v>59</v>
      </c>
      <c r="F226" s="16">
        <v>2</v>
      </c>
      <c r="G226" s="73">
        <f t="shared" si="42"/>
        <v>1932.0749999999998</v>
      </c>
      <c r="H226" s="73">
        <f t="shared" si="38"/>
        <v>3864.15</v>
      </c>
      <c r="I226" s="73">
        <f t="shared" si="43"/>
        <v>2361.5700000000002</v>
      </c>
      <c r="J226" s="73">
        <f t="shared" si="39"/>
        <v>4723.1400000000003</v>
      </c>
      <c r="K226" s="13">
        <v>6297.52</v>
      </c>
      <c r="L226" s="14">
        <v>5.0000000000000001E-4</v>
      </c>
      <c r="N226" s="13">
        <v>2576.1</v>
      </c>
      <c r="O226" s="90">
        <v>3148.76</v>
      </c>
      <c r="P226" s="78"/>
      <c r="Q226" s="2">
        <f t="shared" si="37"/>
        <v>3148.76</v>
      </c>
    </row>
    <row r="227" spans="1:17" ht="33" customHeight="1" x14ac:dyDescent="0.25">
      <c r="A227" s="9" t="s">
        <v>396</v>
      </c>
      <c r="B227" s="25" t="s">
        <v>944</v>
      </c>
      <c r="C227" s="9" t="s">
        <v>20</v>
      </c>
      <c r="D227" s="47" t="s">
        <v>397</v>
      </c>
      <c r="E227" s="11" t="s">
        <v>21</v>
      </c>
      <c r="F227" s="17">
        <v>192.67599999999999</v>
      </c>
      <c r="G227" s="73">
        <f t="shared" si="42"/>
        <v>485.12250000000006</v>
      </c>
      <c r="H227" s="73">
        <f t="shared" si="38"/>
        <v>93471.46</v>
      </c>
      <c r="I227" s="73">
        <f t="shared" si="43"/>
        <v>592.96500000000003</v>
      </c>
      <c r="J227" s="73">
        <f t="shared" si="39"/>
        <v>114250.12</v>
      </c>
      <c r="K227" s="13">
        <v>152333.49</v>
      </c>
      <c r="L227" s="14">
        <v>1.2800000000000001E-2</v>
      </c>
      <c r="N227" s="12">
        <v>646.83000000000004</v>
      </c>
      <c r="O227" s="87">
        <v>790.62</v>
      </c>
      <c r="P227" s="78"/>
      <c r="Q227" s="2">
        <f t="shared" si="37"/>
        <v>790.61995266665281</v>
      </c>
    </row>
    <row r="228" spans="1:17" ht="33" customHeight="1" x14ac:dyDescent="0.25">
      <c r="A228" s="9" t="s">
        <v>398</v>
      </c>
      <c r="B228" s="10" t="s">
        <v>945</v>
      </c>
      <c r="C228" s="9" t="s">
        <v>20</v>
      </c>
      <c r="D228" s="47" t="s">
        <v>399</v>
      </c>
      <c r="E228" s="11" t="s">
        <v>21</v>
      </c>
      <c r="F228" s="17">
        <v>140.98599999999999</v>
      </c>
      <c r="G228" s="73">
        <f t="shared" si="42"/>
        <v>321.47249999999997</v>
      </c>
      <c r="H228" s="73">
        <f t="shared" si="38"/>
        <v>45323.12</v>
      </c>
      <c r="I228" s="73">
        <f t="shared" si="43"/>
        <v>392.9325</v>
      </c>
      <c r="J228" s="73">
        <f t="shared" si="39"/>
        <v>55397.98</v>
      </c>
      <c r="K228" s="13">
        <v>73863.97</v>
      </c>
      <c r="L228" s="14">
        <v>6.1999999999999998E-3</v>
      </c>
      <c r="N228" s="12">
        <v>428.63</v>
      </c>
      <c r="O228" s="87">
        <v>523.91</v>
      </c>
      <c r="P228" s="78"/>
      <c r="Q228" s="2">
        <f t="shared" si="37"/>
        <v>523.90996269133109</v>
      </c>
    </row>
    <row r="229" spans="1:17" ht="33" customHeight="1" x14ac:dyDescent="0.25">
      <c r="A229" s="9" t="s">
        <v>400</v>
      </c>
      <c r="B229" s="10" t="s">
        <v>946</v>
      </c>
      <c r="C229" s="9" t="s">
        <v>20</v>
      </c>
      <c r="D229" s="46" t="s">
        <v>1053</v>
      </c>
      <c r="E229" s="11" t="s">
        <v>21</v>
      </c>
      <c r="F229" s="17">
        <v>5.6769999999999996</v>
      </c>
      <c r="G229" s="73">
        <f t="shared" si="42"/>
        <v>1184.31</v>
      </c>
      <c r="H229" s="73">
        <f t="shared" si="38"/>
        <v>6723.32</v>
      </c>
      <c r="I229" s="73">
        <f t="shared" si="43"/>
        <v>1447.5749999999998</v>
      </c>
      <c r="J229" s="73">
        <f t="shared" si="39"/>
        <v>8217.8799999999992</v>
      </c>
      <c r="K229" s="13">
        <v>10957.17</v>
      </c>
      <c r="L229" s="14">
        <v>8.9999999999999998E-4</v>
      </c>
      <c r="N229" s="13">
        <v>1579.08</v>
      </c>
      <c r="O229" s="90">
        <v>1930.1</v>
      </c>
      <c r="P229" s="78"/>
      <c r="Q229" s="2">
        <f t="shared" si="37"/>
        <v>1930.0986436498151</v>
      </c>
    </row>
    <row r="230" spans="1:17" ht="33" customHeight="1" x14ac:dyDescent="0.25">
      <c r="A230" s="9" t="s">
        <v>401</v>
      </c>
      <c r="B230" s="10" t="s">
        <v>947</v>
      </c>
      <c r="C230" s="9" t="s">
        <v>20</v>
      </c>
      <c r="D230" s="47" t="s">
        <v>402</v>
      </c>
      <c r="E230" s="11" t="s">
        <v>21</v>
      </c>
      <c r="F230" s="17">
        <v>1.944</v>
      </c>
      <c r="G230" s="73">
        <f t="shared" si="42"/>
        <v>1129.5525</v>
      </c>
      <c r="H230" s="73">
        <f t="shared" si="38"/>
        <v>2195.85</v>
      </c>
      <c r="I230" s="73">
        <f t="shared" si="43"/>
        <v>1380.645</v>
      </c>
      <c r="J230" s="73">
        <f t="shared" si="39"/>
        <v>2683.97</v>
      </c>
      <c r="K230" s="13">
        <v>3578.63</v>
      </c>
      <c r="L230" s="14">
        <v>2.9999999999999997E-4</v>
      </c>
      <c r="N230" s="13">
        <v>1506.07</v>
      </c>
      <c r="O230" s="90">
        <v>1840.86</v>
      </c>
      <c r="P230" s="78"/>
      <c r="Q230" s="2">
        <f t="shared" si="37"/>
        <v>1840.8590534979426</v>
      </c>
    </row>
    <row r="231" spans="1:17" ht="33" customHeight="1" x14ac:dyDescent="0.25">
      <c r="A231" s="9" t="s">
        <v>403</v>
      </c>
      <c r="B231" s="10" t="s">
        <v>948</v>
      </c>
      <c r="C231" s="9" t="s">
        <v>164</v>
      </c>
      <c r="D231" s="46" t="s">
        <v>1054</v>
      </c>
      <c r="E231" s="11" t="s">
        <v>59</v>
      </c>
      <c r="F231" s="16">
        <v>1</v>
      </c>
      <c r="G231" s="73">
        <f t="shared" si="42"/>
        <v>4827.7950000000001</v>
      </c>
      <c r="H231" s="73">
        <f t="shared" si="38"/>
        <v>4827.79</v>
      </c>
      <c r="I231" s="73">
        <f t="shared" si="43"/>
        <v>5901.0074999999997</v>
      </c>
      <c r="J231" s="73">
        <f t="shared" si="39"/>
        <v>5901</v>
      </c>
      <c r="K231" s="13">
        <v>7868.01</v>
      </c>
      <c r="L231" s="14">
        <v>6.9999999999999999E-4</v>
      </c>
      <c r="N231" s="13">
        <v>6437.06</v>
      </c>
      <c r="O231" s="90">
        <v>7868.01</v>
      </c>
      <c r="P231" s="78"/>
      <c r="Q231" s="2">
        <f t="shared" si="37"/>
        <v>7868.01</v>
      </c>
    </row>
    <row r="232" spans="1:17" ht="33" customHeight="1" x14ac:dyDescent="0.25">
      <c r="A232" s="28">
        <v>40392</v>
      </c>
      <c r="B232" s="15">
        <v>140561</v>
      </c>
      <c r="C232" s="9" t="s">
        <v>270</v>
      </c>
      <c r="D232" s="47" t="s">
        <v>404</v>
      </c>
      <c r="E232" s="11" t="s">
        <v>59</v>
      </c>
      <c r="F232" s="16">
        <v>3</v>
      </c>
      <c r="G232" s="73">
        <f t="shared" si="42"/>
        <v>132.58500000000001</v>
      </c>
      <c r="H232" s="73">
        <f t="shared" si="38"/>
        <v>397.75</v>
      </c>
      <c r="I232" s="73">
        <f t="shared" si="43"/>
        <v>162.05250000000001</v>
      </c>
      <c r="J232" s="73">
        <f t="shared" si="39"/>
        <v>486.15</v>
      </c>
      <c r="K232" s="12">
        <v>648.21</v>
      </c>
      <c r="L232" s="14">
        <v>1E-4</v>
      </c>
      <c r="N232" s="12">
        <v>176.78</v>
      </c>
      <c r="O232" s="87">
        <v>216.07</v>
      </c>
      <c r="P232" s="78"/>
      <c r="Q232" s="2">
        <f t="shared" si="37"/>
        <v>216.07000000000002</v>
      </c>
    </row>
    <row r="233" spans="1:17" ht="33" customHeight="1" x14ac:dyDescent="0.25">
      <c r="A233" s="5" t="s">
        <v>405</v>
      </c>
      <c r="B233" s="4"/>
      <c r="C233" s="4"/>
      <c r="D233" s="45" t="s">
        <v>406</v>
      </c>
      <c r="E233" s="4"/>
      <c r="F233" s="6">
        <v>1</v>
      </c>
      <c r="G233" s="71"/>
      <c r="H233" s="73">
        <f t="shared" si="38"/>
        <v>0</v>
      </c>
      <c r="I233" s="71"/>
      <c r="J233" s="76">
        <f>SUM(J234:J245)</f>
        <v>181278.31</v>
      </c>
      <c r="K233" s="7">
        <v>241704.43</v>
      </c>
      <c r="L233" s="8">
        <v>2.0299999999999999E-2</v>
      </c>
      <c r="N233" s="4"/>
      <c r="O233" s="89">
        <v>241704.43</v>
      </c>
      <c r="P233" s="78"/>
      <c r="Q233" s="2">
        <f t="shared" si="37"/>
        <v>241704.43</v>
      </c>
    </row>
    <row r="234" spans="1:17" ht="33" customHeight="1" x14ac:dyDescent="0.25">
      <c r="A234" s="9" t="s">
        <v>407</v>
      </c>
      <c r="B234" s="10" t="s">
        <v>949</v>
      </c>
      <c r="C234" s="9" t="s">
        <v>20</v>
      </c>
      <c r="D234" s="47" t="s">
        <v>408</v>
      </c>
      <c r="E234" s="11" t="s">
        <v>72</v>
      </c>
      <c r="F234" s="12">
        <v>27.93</v>
      </c>
      <c r="G234" s="73">
        <f t="shared" ref="G234:G245" si="44">N234*$S$6</f>
        <v>391.59000000000003</v>
      </c>
      <c r="H234" s="73">
        <f t="shared" si="38"/>
        <v>10937.1</v>
      </c>
      <c r="I234" s="73">
        <f t="shared" ref="I234:I245" si="45">O234*$S$6</f>
        <v>478.63499999999999</v>
      </c>
      <c r="J234" s="73">
        <f t="shared" si="39"/>
        <v>13368.27</v>
      </c>
      <c r="K234" s="13">
        <v>17824.36</v>
      </c>
      <c r="L234" s="14">
        <v>1.5E-3</v>
      </c>
      <c r="N234" s="12">
        <v>522.12</v>
      </c>
      <c r="O234" s="87">
        <v>638.17999999999995</v>
      </c>
      <c r="P234" s="78"/>
      <c r="Q234" s="2">
        <f t="shared" si="37"/>
        <v>638.17973505191549</v>
      </c>
    </row>
    <row r="235" spans="1:17" ht="33" customHeight="1" x14ac:dyDescent="0.25">
      <c r="A235" s="9" t="s">
        <v>409</v>
      </c>
      <c r="B235" s="15">
        <v>111700</v>
      </c>
      <c r="C235" s="9" t="s">
        <v>270</v>
      </c>
      <c r="D235" s="47" t="s">
        <v>410</v>
      </c>
      <c r="E235" s="11" t="s">
        <v>72</v>
      </c>
      <c r="F235" s="17">
        <v>6.2030000000000003</v>
      </c>
      <c r="G235" s="73">
        <f t="shared" si="44"/>
        <v>652.32749999999999</v>
      </c>
      <c r="H235" s="73">
        <f t="shared" si="38"/>
        <v>4046.38</v>
      </c>
      <c r="I235" s="73">
        <f t="shared" si="45"/>
        <v>797.33249999999998</v>
      </c>
      <c r="J235" s="73">
        <f t="shared" si="39"/>
        <v>4945.8500000000004</v>
      </c>
      <c r="K235" s="13">
        <v>6594.47</v>
      </c>
      <c r="L235" s="14">
        <v>5.9999999999999995E-4</v>
      </c>
      <c r="N235" s="12">
        <v>869.77</v>
      </c>
      <c r="O235" s="90">
        <v>1063.1099999999999</v>
      </c>
      <c r="P235" s="78"/>
      <c r="Q235" s="2">
        <f t="shared" si="37"/>
        <v>1063.1097855876189</v>
      </c>
    </row>
    <row r="236" spans="1:17" ht="33" customHeight="1" x14ac:dyDescent="0.25">
      <c r="A236" s="9" t="s">
        <v>411</v>
      </c>
      <c r="B236" s="9" t="s">
        <v>412</v>
      </c>
      <c r="C236" s="9" t="s">
        <v>164</v>
      </c>
      <c r="D236" s="47" t="s">
        <v>413</v>
      </c>
      <c r="E236" s="11" t="s">
        <v>59</v>
      </c>
      <c r="F236" s="16">
        <v>12</v>
      </c>
      <c r="G236" s="73">
        <f t="shared" si="44"/>
        <v>285.90749999999997</v>
      </c>
      <c r="H236" s="73">
        <f t="shared" si="38"/>
        <v>3430.89</v>
      </c>
      <c r="I236" s="73">
        <f t="shared" si="45"/>
        <v>349.46249999999998</v>
      </c>
      <c r="J236" s="73">
        <f t="shared" si="39"/>
        <v>4193.55</v>
      </c>
      <c r="K236" s="13">
        <v>5591.4</v>
      </c>
      <c r="L236" s="14">
        <v>5.0000000000000001E-4</v>
      </c>
      <c r="N236" s="12">
        <v>381.21</v>
      </c>
      <c r="O236" s="87">
        <v>465.95</v>
      </c>
      <c r="P236" s="78"/>
      <c r="Q236" s="2">
        <f t="shared" si="37"/>
        <v>465.95</v>
      </c>
    </row>
    <row r="237" spans="1:17" ht="33" customHeight="1" x14ac:dyDescent="0.25">
      <c r="A237" s="9" t="s">
        <v>414</v>
      </c>
      <c r="B237" s="9" t="s">
        <v>415</v>
      </c>
      <c r="C237" s="9" t="s">
        <v>164</v>
      </c>
      <c r="D237" s="47" t="s">
        <v>416</v>
      </c>
      <c r="E237" s="11" t="s">
        <v>59</v>
      </c>
      <c r="F237" s="16">
        <v>1</v>
      </c>
      <c r="G237" s="73">
        <f t="shared" si="44"/>
        <v>8255.91</v>
      </c>
      <c r="H237" s="73">
        <f t="shared" si="38"/>
        <v>8255.91</v>
      </c>
      <c r="I237" s="73">
        <f t="shared" si="45"/>
        <v>10091.1975</v>
      </c>
      <c r="J237" s="73">
        <f t="shared" si="39"/>
        <v>10091.19</v>
      </c>
      <c r="K237" s="13">
        <v>13454.93</v>
      </c>
      <c r="L237" s="14">
        <v>1.1000000000000001E-3</v>
      </c>
      <c r="N237" s="13">
        <v>11007.88</v>
      </c>
      <c r="O237" s="90">
        <v>13454.93</v>
      </c>
      <c r="P237" s="78"/>
      <c r="Q237" s="2">
        <f t="shared" si="37"/>
        <v>13454.93</v>
      </c>
    </row>
    <row r="238" spans="1:17" ht="33" customHeight="1" x14ac:dyDescent="0.25">
      <c r="A238" s="9" t="s">
        <v>417</v>
      </c>
      <c r="B238" s="10" t="s">
        <v>950</v>
      </c>
      <c r="C238" s="9" t="s">
        <v>20</v>
      </c>
      <c r="D238" s="47" t="s">
        <v>418</v>
      </c>
      <c r="E238" s="11" t="s">
        <v>21</v>
      </c>
      <c r="F238" s="17">
        <v>115.76900000000001</v>
      </c>
      <c r="G238" s="73">
        <f t="shared" si="44"/>
        <v>712.5</v>
      </c>
      <c r="H238" s="73">
        <f t="shared" si="38"/>
        <v>82485.41</v>
      </c>
      <c r="I238" s="73">
        <f t="shared" si="45"/>
        <v>870.88499999999999</v>
      </c>
      <c r="J238" s="73">
        <f t="shared" si="39"/>
        <v>100821.48</v>
      </c>
      <c r="K238" s="13">
        <v>134428.64000000001</v>
      </c>
      <c r="L238" s="14">
        <v>1.1299999999999999E-2</v>
      </c>
      <c r="N238" s="12">
        <v>950</v>
      </c>
      <c r="O238" s="90">
        <v>1161.18</v>
      </c>
      <c r="P238" s="78"/>
      <c r="Q238" s="2">
        <f t="shared" si="37"/>
        <v>1161.1799359068491</v>
      </c>
    </row>
    <row r="239" spans="1:17" ht="33" customHeight="1" x14ac:dyDescent="0.25">
      <c r="A239" s="9" t="s">
        <v>419</v>
      </c>
      <c r="B239" s="10" t="s">
        <v>951</v>
      </c>
      <c r="C239" s="9" t="s">
        <v>20</v>
      </c>
      <c r="D239" s="47" t="s">
        <v>420</v>
      </c>
      <c r="E239" s="11" t="s">
        <v>72</v>
      </c>
      <c r="F239" s="17">
        <v>5.1369999999999996</v>
      </c>
      <c r="G239" s="73">
        <f t="shared" si="44"/>
        <v>658.6875</v>
      </c>
      <c r="H239" s="73">
        <f t="shared" si="38"/>
        <v>3383.67</v>
      </c>
      <c r="I239" s="73">
        <f t="shared" si="45"/>
        <v>805.11</v>
      </c>
      <c r="J239" s="73">
        <f t="shared" si="39"/>
        <v>4135.8500000000004</v>
      </c>
      <c r="K239" s="13">
        <v>5514.46</v>
      </c>
      <c r="L239" s="14">
        <v>5.0000000000000001E-4</v>
      </c>
      <c r="N239" s="12">
        <v>878.25</v>
      </c>
      <c r="O239" s="90">
        <v>1073.48</v>
      </c>
      <c r="P239" s="78"/>
      <c r="Q239" s="2">
        <f t="shared" si="37"/>
        <v>1073.4786840568427</v>
      </c>
    </row>
    <row r="240" spans="1:17" ht="33" customHeight="1" x14ac:dyDescent="0.25">
      <c r="A240" s="9" t="s">
        <v>421</v>
      </c>
      <c r="B240" s="10" t="s">
        <v>952</v>
      </c>
      <c r="C240" s="9" t="s">
        <v>20</v>
      </c>
      <c r="D240" s="47" t="s">
        <v>422</v>
      </c>
      <c r="E240" s="11" t="s">
        <v>59</v>
      </c>
      <c r="F240" s="16">
        <v>120</v>
      </c>
      <c r="G240" s="73">
        <f t="shared" si="44"/>
        <v>90.967500000000001</v>
      </c>
      <c r="H240" s="73">
        <f t="shared" si="38"/>
        <v>10916.1</v>
      </c>
      <c r="I240" s="73">
        <f t="shared" si="45"/>
        <v>111.1875</v>
      </c>
      <c r="J240" s="73">
        <f t="shared" si="39"/>
        <v>13342.5</v>
      </c>
      <c r="K240" s="13">
        <v>17790</v>
      </c>
      <c r="L240" s="14">
        <v>1.5E-3</v>
      </c>
      <c r="N240" s="12">
        <v>121.29</v>
      </c>
      <c r="O240" s="87">
        <v>148.25</v>
      </c>
      <c r="P240" s="78"/>
      <c r="Q240" s="2">
        <f t="shared" si="37"/>
        <v>148.25</v>
      </c>
    </row>
    <row r="241" spans="1:17" ht="33" customHeight="1" x14ac:dyDescent="0.25">
      <c r="A241" s="9" t="s">
        <v>423</v>
      </c>
      <c r="B241" s="10" t="s">
        <v>953</v>
      </c>
      <c r="C241" s="9" t="s">
        <v>20</v>
      </c>
      <c r="D241" s="46" t="s">
        <v>1055</v>
      </c>
      <c r="E241" s="11" t="s">
        <v>21</v>
      </c>
      <c r="F241" s="17">
        <v>20.318000000000001</v>
      </c>
      <c r="G241" s="73">
        <f t="shared" si="44"/>
        <v>559.31999999999994</v>
      </c>
      <c r="H241" s="73">
        <f t="shared" si="38"/>
        <v>11364.26</v>
      </c>
      <c r="I241" s="73">
        <f t="shared" si="45"/>
        <v>683.65499999999997</v>
      </c>
      <c r="J241" s="73">
        <f t="shared" si="39"/>
        <v>13890.5</v>
      </c>
      <c r="K241" s="13">
        <v>18520.66</v>
      </c>
      <c r="L241" s="14">
        <v>1.6000000000000001E-3</v>
      </c>
      <c r="N241" s="12">
        <v>745.76</v>
      </c>
      <c r="O241" s="87">
        <v>911.54</v>
      </c>
      <c r="P241" s="78"/>
      <c r="Q241" s="2">
        <f t="shared" si="37"/>
        <v>911.53952160645724</v>
      </c>
    </row>
    <row r="242" spans="1:17" ht="33" customHeight="1" x14ac:dyDescent="0.25">
      <c r="A242" s="9" t="s">
        <v>424</v>
      </c>
      <c r="B242" s="15">
        <v>100701</v>
      </c>
      <c r="C242" s="9" t="s">
        <v>40</v>
      </c>
      <c r="D242" s="47" t="s">
        <v>425</v>
      </c>
      <c r="E242" s="11" t="s">
        <v>21</v>
      </c>
      <c r="F242" s="12">
        <v>6.86</v>
      </c>
      <c r="G242" s="73">
        <f t="shared" si="44"/>
        <v>589.77750000000003</v>
      </c>
      <c r="H242" s="73">
        <f t="shared" si="38"/>
        <v>4045.87</v>
      </c>
      <c r="I242" s="73">
        <f t="shared" si="45"/>
        <v>720.88499999999999</v>
      </c>
      <c r="J242" s="73">
        <f t="shared" si="39"/>
        <v>4945.2700000000004</v>
      </c>
      <c r="K242" s="13">
        <v>6593.69</v>
      </c>
      <c r="L242" s="14">
        <v>5.9999999999999995E-4</v>
      </c>
      <c r="N242" s="12">
        <v>786.37</v>
      </c>
      <c r="O242" s="87">
        <v>961.18</v>
      </c>
      <c r="P242" s="78"/>
      <c r="Q242" s="2">
        <f t="shared" si="37"/>
        <v>961.17930029154513</v>
      </c>
    </row>
    <row r="243" spans="1:17" ht="33" customHeight="1" x14ac:dyDescent="0.25">
      <c r="A243" s="28">
        <v>40393</v>
      </c>
      <c r="B243" s="15">
        <v>111034</v>
      </c>
      <c r="C243" s="9" t="s">
        <v>270</v>
      </c>
      <c r="D243" s="47" t="s">
        <v>426</v>
      </c>
      <c r="E243" s="11" t="s">
        <v>21</v>
      </c>
      <c r="F243" s="17">
        <v>11.638</v>
      </c>
      <c r="G243" s="73">
        <f t="shared" si="44"/>
        <v>720.48</v>
      </c>
      <c r="H243" s="73">
        <f t="shared" si="38"/>
        <v>8384.94</v>
      </c>
      <c r="I243" s="73">
        <f t="shared" si="45"/>
        <v>880.64250000000004</v>
      </c>
      <c r="J243" s="73">
        <f t="shared" si="39"/>
        <v>10248.91</v>
      </c>
      <c r="K243" s="13">
        <v>13665.22</v>
      </c>
      <c r="L243" s="14">
        <v>1.1000000000000001E-3</v>
      </c>
      <c r="N243" s="12">
        <v>960.64</v>
      </c>
      <c r="O243" s="90">
        <v>1174.19</v>
      </c>
      <c r="P243" s="78"/>
      <c r="Q243" s="2">
        <f t="shared" si="37"/>
        <v>1174.189723320158</v>
      </c>
    </row>
    <row r="244" spans="1:17" ht="33" customHeight="1" x14ac:dyDescent="0.25">
      <c r="A244" s="28">
        <v>40758</v>
      </c>
      <c r="B244" s="15">
        <v>112564</v>
      </c>
      <c r="C244" s="9" t="s">
        <v>270</v>
      </c>
      <c r="D244" s="47" t="s">
        <v>427</v>
      </c>
      <c r="E244" s="11" t="s">
        <v>59</v>
      </c>
      <c r="F244" s="16">
        <v>1</v>
      </c>
      <c r="G244" s="73">
        <f t="shared" si="44"/>
        <v>984.24749999999995</v>
      </c>
      <c r="H244" s="73">
        <f t="shared" si="38"/>
        <v>984.24</v>
      </c>
      <c r="I244" s="73">
        <f t="shared" si="45"/>
        <v>1203.0450000000001</v>
      </c>
      <c r="J244" s="73">
        <f t="shared" si="39"/>
        <v>1203.04</v>
      </c>
      <c r="K244" s="13">
        <v>1604.06</v>
      </c>
      <c r="L244" s="14">
        <v>1E-4</v>
      </c>
      <c r="N244" s="13">
        <v>1312.33</v>
      </c>
      <c r="O244" s="90">
        <v>1604.06</v>
      </c>
      <c r="P244" s="78"/>
      <c r="Q244" s="2">
        <f t="shared" si="37"/>
        <v>1604.06</v>
      </c>
    </row>
    <row r="245" spans="1:17" ht="33" customHeight="1" x14ac:dyDescent="0.25">
      <c r="A245" s="28">
        <v>41124</v>
      </c>
      <c r="B245" s="27" t="s">
        <v>428</v>
      </c>
      <c r="C245" s="9" t="s">
        <v>20</v>
      </c>
      <c r="D245" s="46" t="s">
        <v>1056</v>
      </c>
      <c r="E245" s="11" t="s">
        <v>59</v>
      </c>
      <c r="F245" s="16">
        <v>2</v>
      </c>
      <c r="G245" s="73">
        <f t="shared" si="44"/>
        <v>37.597500000000004</v>
      </c>
      <c r="H245" s="73">
        <f t="shared" si="38"/>
        <v>75.19</v>
      </c>
      <c r="I245" s="73">
        <f t="shared" si="45"/>
        <v>45.952500000000001</v>
      </c>
      <c r="J245" s="73">
        <f t="shared" si="39"/>
        <v>91.9</v>
      </c>
      <c r="K245" s="12">
        <v>122.54</v>
      </c>
      <c r="L245" s="14">
        <v>0</v>
      </c>
      <c r="N245" s="12">
        <v>50.13</v>
      </c>
      <c r="O245" s="87">
        <v>61.27</v>
      </c>
      <c r="P245" s="78"/>
      <c r="Q245" s="2">
        <f t="shared" si="37"/>
        <v>61.27</v>
      </c>
    </row>
    <row r="246" spans="1:17" ht="33" customHeight="1" x14ac:dyDescent="0.25">
      <c r="A246" s="5" t="s">
        <v>429</v>
      </c>
      <c r="B246" s="4"/>
      <c r="C246" s="4"/>
      <c r="D246" s="45" t="s">
        <v>430</v>
      </c>
      <c r="E246" s="4"/>
      <c r="F246" s="6">
        <v>1</v>
      </c>
      <c r="G246" s="71"/>
      <c r="H246" s="73">
        <f t="shared" si="38"/>
        <v>0</v>
      </c>
      <c r="I246" s="71"/>
      <c r="J246" s="76">
        <f>SUM(J247:J250)</f>
        <v>163252.4</v>
      </c>
      <c r="K246" s="7">
        <v>217669.87</v>
      </c>
      <c r="L246" s="8">
        <v>1.8200000000000001E-2</v>
      </c>
      <c r="N246" s="4"/>
      <c r="O246" s="89">
        <v>217669.87</v>
      </c>
      <c r="P246" s="78"/>
      <c r="Q246" s="2">
        <f t="shared" si="37"/>
        <v>217669.87</v>
      </c>
    </row>
    <row r="247" spans="1:17" ht="33" customHeight="1" x14ac:dyDescent="0.25">
      <c r="A247" s="9" t="s">
        <v>431</v>
      </c>
      <c r="B247" s="9" t="s">
        <v>432</v>
      </c>
      <c r="C247" s="9" t="s">
        <v>164</v>
      </c>
      <c r="D247" s="47" t="s">
        <v>433</v>
      </c>
      <c r="E247" s="11" t="s">
        <v>434</v>
      </c>
      <c r="F247" s="17">
        <v>30.593</v>
      </c>
      <c r="G247" s="73">
        <f>N247*$S$6</f>
        <v>341.66250000000002</v>
      </c>
      <c r="H247" s="73">
        <f t="shared" si="38"/>
        <v>10452.48</v>
      </c>
      <c r="I247" s="73">
        <f>O247*$S$6</f>
        <v>417.60749999999996</v>
      </c>
      <c r="J247" s="73">
        <f t="shared" si="39"/>
        <v>12775.86</v>
      </c>
      <c r="K247" s="13">
        <v>17034.48</v>
      </c>
      <c r="L247" s="14">
        <v>1.4E-3</v>
      </c>
      <c r="N247" s="12">
        <v>455.55</v>
      </c>
      <c r="O247" s="87">
        <v>556.80999999999995</v>
      </c>
      <c r="P247" s="78"/>
      <c r="Q247" s="2">
        <f t="shared" si="37"/>
        <v>556.80972771549045</v>
      </c>
    </row>
    <row r="248" spans="1:17" ht="33" customHeight="1" x14ac:dyDescent="0.25">
      <c r="A248" s="9" t="s">
        <v>435</v>
      </c>
      <c r="B248" s="32">
        <v>90120</v>
      </c>
      <c r="C248" s="9" t="s">
        <v>270</v>
      </c>
      <c r="D248" s="47" t="s">
        <v>436</v>
      </c>
      <c r="E248" s="11" t="s">
        <v>21</v>
      </c>
      <c r="F248" s="17">
        <v>173.72300000000001</v>
      </c>
      <c r="G248" s="73">
        <f>N248*$S$6</f>
        <v>369.07500000000005</v>
      </c>
      <c r="H248" s="73">
        <f t="shared" si="38"/>
        <v>64116.81</v>
      </c>
      <c r="I248" s="73">
        <f>O248*$S$6</f>
        <v>451.11750000000001</v>
      </c>
      <c r="J248" s="73">
        <f t="shared" si="39"/>
        <v>78369.48</v>
      </c>
      <c r="K248" s="13">
        <v>104492.64</v>
      </c>
      <c r="L248" s="14">
        <v>8.8000000000000005E-3</v>
      </c>
      <c r="N248" s="12">
        <v>492.1</v>
      </c>
      <c r="O248" s="87">
        <v>601.49</v>
      </c>
      <c r="P248" s="78"/>
      <c r="Q248" s="2">
        <f t="shared" si="37"/>
        <v>601.48995815177034</v>
      </c>
    </row>
    <row r="249" spans="1:17" ht="33" customHeight="1" x14ac:dyDescent="0.25">
      <c r="A249" s="9" t="s">
        <v>437</v>
      </c>
      <c r="B249" s="9" t="s">
        <v>438</v>
      </c>
      <c r="C249" s="9" t="s">
        <v>164</v>
      </c>
      <c r="D249" s="46" t="s">
        <v>1057</v>
      </c>
      <c r="E249" s="11" t="s">
        <v>72</v>
      </c>
      <c r="F249" s="17">
        <v>322.73500000000001</v>
      </c>
      <c r="G249" s="73">
        <f>N249*$S$6</f>
        <v>43.125</v>
      </c>
      <c r="H249" s="73">
        <f t="shared" si="38"/>
        <v>13917.94</v>
      </c>
      <c r="I249" s="73">
        <f>O249*$S$6</f>
        <v>52.71</v>
      </c>
      <c r="J249" s="73">
        <f t="shared" si="39"/>
        <v>17011.36</v>
      </c>
      <c r="K249" s="13">
        <v>22681.81</v>
      </c>
      <c r="L249" s="14">
        <v>1.9E-3</v>
      </c>
      <c r="N249" s="12">
        <v>57.5</v>
      </c>
      <c r="O249" s="87">
        <v>70.28</v>
      </c>
      <c r="P249" s="78"/>
      <c r="Q249" s="2">
        <f t="shared" si="37"/>
        <v>70.279982028599321</v>
      </c>
    </row>
    <row r="250" spans="1:17" ht="33" customHeight="1" x14ac:dyDescent="0.25">
      <c r="A250" s="9" t="s">
        <v>439</v>
      </c>
      <c r="B250" s="15">
        <v>200503</v>
      </c>
      <c r="C250" s="9" t="s">
        <v>270</v>
      </c>
      <c r="D250" s="47" t="s">
        <v>440</v>
      </c>
      <c r="E250" s="11" t="s">
        <v>21</v>
      </c>
      <c r="F250" s="17">
        <v>208.96299999999999</v>
      </c>
      <c r="G250" s="73">
        <f>N250*$S$6</f>
        <v>215.715</v>
      </c>
      <c r="H250" s="73">
        <f t="shared" si="38"/>
        <v>45076.45</v>
      </c>
      <c r="I250" s="73">
        <f>O250*$S$6</f>
        <v>263.66250000000002</v>
      </c>
      <c r="J250" s="73">
        <f t="shared" si="39"/>
        <v>55095.7</v>
      </c>
      <c r="K250" s="13">
        <v>73460.94</v>
      </c>
      <c r="L250" s="14">
        <v>6.1999999999999998E-3</v>
      </c>
      <c r="N250" s="12">
        <v>287.62</v>
      </c>
      <c r="O250" s="87">
        <v>351.55</v>
      </c>
      <c r="P250" s="78"/>
      <c r="Q250" s="2">
        <f t="shared" si="37"/>
        <v>351.5499873183291</v>
      </c>
    </row>
    <row r="251" spans="1:17" ht="33" customHeight="1" x14ac:dyDescent="0.25">
      <c r="A251" s="5" t="s">
        <v>441</v>
      </c>
      <c r="B251" s="4"/>
      <c r="C251" s="4"/>
      <c r="D251" s="45" t="s">
        <v>442</v>
      </c>
      <c r="E251" s="4"/>
      <c r="F251" s="6">
        <v>1</v>
      </c>
      <c r="G251" s="71"/>
      <c r="H251" s="73">
        <f t="shared" si="38"/>
        <v>0</v>
      </c>
      <c r="I251" s="71"/>
      <c r="J251" s="76">
        <f>J252</f>
        <v>18176.43</v>
      </c>
      <c r="K251" s="7">
        <v>24235.24</v>
      </c>
      <c r="L251" s="8">
        <v>2E-3</v>
      </c>
      <c r="N251" s="4"/>
      <c r="O251" s="89">
        <v>24235.24</v>
      </c>
      <c r="P251" s="78"/>
      <c r="Q251" s="2">
        <f t="shared" si="37"/>
        <v>24235.24</v>
      </c>
    </row>
    <row r="252" spans="1:17" ht="33" customHeight="1" x14ac:dyDescent="0.25">
      <c r="A252" s="9" t="s">
        <v>443</v>
      </c>
      <c r="B252" s="9" t="s">
        <v>444</v>
      </c>
      <c r="C252" s="9" t="s">
        <v>164</v>
      </c>
      <c r="D252" s="47" t="s">
        <v>445</v>
      </c>
      <c r="E252" s="11" t="s">
        <v>21</v>
      </c>
      <c r="F252" s="17">
        <v>15.467000000000001</v>
      </c>
      <c r="G252" s="73">
        <f>N252*$S$6</f>
        <v>961.44749999999999</v>
      </c>
      <c r="H252" s="73">
        <f t="shared" si="38"/>
        <v>14870.7</v>
      </c>
      <c r="I252" s="73">
        <f>O252*$S$6</f>
        <v>1175.1750000000002</v>
      </c>
      <c r="J252" s="73">
        <f t="shared" si="39"/>
        <v>18176.43</v>
      </c>
      <c r="K252" s="13">
        <v>24235.24</v>
      </c>
      <c r="L252" s="14">
        <v>2E-3</v>
      </c>
      <c r="N252" s="13">
        <v>1281.93</v>
      </c>
      <c r="O252" s="90">
        <v>1566.9</v>
      </c>
      <c r="P252" s="78"/>
      <c r="Q252" s="2">
        <f t="shared" si="37"/>
        <v>1566.8998512963083</v>
      </c>
    </row>
    <row r="253" spans="1:17" ht="33" customHeight="1" x14ac:dyDescent="0.25">
      <c r="A253" s="3">
        <v>9</v>
      </c>
      <c r="B253" s="4"/>
      <c r="C253" s="4"/>
      <c r="D253" s="45" t="s">
        <v>446</v>
      </c>
      <c r="E253" s="4"/>
      <c r="F253" s="6">
        <v>1</v>
      </c>
      <c r="G253" s="71"/>
      <c r="H253" s="73">
        <f t="shared" si="38"/>
        <v>0</v>
      </c>
      <c r="I253" s="71"/>
      <c r="J253" s="76">
        <f>J254+J294+J329+J354+J390+J406+J432+J444+J449</f>
        <v>338195.32000000007</v>
      </c>
      <c r="K253" s="7">
        <v>450927.73</v>
      </c>
      <c r="L253" s="8">
        <v>3.78E-2</v>
      </c>
      <c r="N253" s="4"/>
      <c r="O253" s="89">
        <v>450927.73</v>
      </c>
      <c r="P253" s="78"/>
      <c r="Q253" s="2">
        <f t="shared" si="37"/>
        <v>450927.73</v>
      </c>
    </row>
    <row r="254" spans="1:17" ht="33" customHeight="1" x14ac:dyDescent="0.25">
      <c r="A254" s="5" t="s">
        <v>447</v>
      </c>
      <c r="B254" s="4"/>
      <c r="C254" s="4"/>
      <c r="D254" s="45" t="s">
        <v>448</v>
      </c>
      <c r="E254" s="4"/>
      <c r="F254" s="6">
        <v>1</v>
      </c>
      <c r="G254" s="71"/>
      <c r="H254" s="73">
        <f t="shared" si="38"/>
        <v>0</v>
      </c>
      <c r="I254" s="71"/>
      <c r="J254" s="76">
        <f>SUM(J255:J293)</f>
        <v>18060.789999999994</v>
      </c>
      <c r="K254" s="7">
        <v>24081.17</v>
      </c>
      <c r="L254" s="8">
        <v>2E-3</v>
      </c>
      <c r="N254" s="4"/>
      <c r="O254" s="89">
        <v>24081.17</v>
      </c>
      <c r="P254" s="78"/>
      <c r="Q254" s="2">
        <f t="shared" si="37"/>
        <v>24081.17</v>
      </c>
    </row>
    <row r="255" spans="1:17" ht="33" customHeight="1" x14ac:dyDescent="0.25">
      <c r="A255" s="18" t="s">
        <v>449</v>
      </c>
      <c r="B255" s="19">
        <v>12774</v>
      </c>
      <c r="C255" s="18" t="s">
        <v>40</v>
      </c>
      <c r="D255" s="48" t="s">
        <v>450</v>
      </c>
      <c r="E255" s="20" t="s">
        <v>59</v>
      </c>
      <c r="F255" s="21">
        <v>1</v>
      </c>
      <c r="G255" s="75">
        <f t="shared" ref="G255:G293" si="46">N255*$S$6</f>
        <v>253.02</v>
      </c>
      <c r="H255" s="73">
        <f t="shared" si="38"/>
        <v>253.02</v>
      </c>
      <c r="I255" s="75">
        <f t="shared" ref="I255:I293" si="47">O255*$S$6</f>
        <v>309.26250000000005</v>
      </c>
      <c r="J255" s="75">
        <f t="shared" si="39"/>
        <v>309.26</v>
      </c>
      <c r="K255" s="22">
        <v>412.35</v>
      </c>
      <c r="L255" s="24">
        <v>0</v>
      </c>
      <c r="N255" s="22">
        <v>337.36</v>
      </c>
      <c r="O255" s="88">
        <v>412.35</v>
      </c>
      <c r="P255" s="78"/>
      <c r="Q255" s="2">
        <f t="shared" si="37"/>
        <v>412.35</v>
      </c>
    </row>
    <row r="256" spans="1:17" ht="33" customHeight="1" x14ac:dyDescent="0.25">
      <c r="A256" s="9" t="s">
        <v>451</v>
      </c>
      <c r="B256" s="15">
        <v>95635</v>
      </c>
      <c r="C256" s="9" t="s">
        <v>40</v>
      </c>
      <c r="D256" s="47" t="s">
        <v>452</v>
      </c>
      <c r="E256" s="11" t="s">
        <v>59</v>
      </c>
      <c r="F256" s="16">
        <v>1</v>
      </c>
      <c r="G256" s="73">
        <f t="shared" si="46"/>
        <v>189.36750000000001</v>
      </c>
      <c r="H256" s="73">
        <f t="shared" si="38"/>
        <v>189.36</v>
      </c>
      <c r="I256" s="73">
        <f t="shared" si="47"/>
        <v>231.45750000000001</v>
      </c>
      <c r="J256" s="73">
        <f t="shared" si="39"/>
        <v>231.45</v>
      </c>
      <c r="K256" s="12">
        <v>308.61</v>
      </c>
      <c r="L256" s="14">
        <v>0</v>
      </c>
      <c r="N256" s="12">
        <v>252.49</v>
      </c>
      <c r="O256" s="87">
        <v>308.61</v>
      </c>
      <c r="P256" s="78"/>
      <c r="Q256" s="2">
        <f t="shared" si="37"/>
        <v>308.61</v>
      </c>
    </row>
    <row r="257" spans="1:17" ht="33" customHeight="1" x14ac:dyDescent="0.25">
      <c r="A257" s="9" t="s">
        <v>453</v>
      </c>
      <c r="B257" s="10" t="s">
        <v>954</v>
      </c>
      <c r="C257" s="9" t="s">
        <v>20</v>
      </c>
      <c r="D257" s="47" t="s">
        <v>454</v>
      </c>
      <c r="E257" s="11" t="s">
        <v>59</v>
      </c>
      <c r="F257" s="16">
        <v>1</v>
      </c>
      <c r="G257" s="73">
        <f t="shared" si="46"/>
        <v>442.3125</v>
      </c>
      <c r="H257" s="73">
        <f t="shared" si="38"/>
        <v>442.31</v>
      </c>
      <c r="I257" s="73">
        <f t="shared" si="47"/>
        <v>540.63750000000005</v>
      </c>
      <c r="J257" s="73">
        <f t="shared" si="39"/>
        <v>540.63</v>
      </c>
      <c r="K257" s="12">
        <v>720.85</v>
      </c>
      <c r="L257" s="14">
        <v>1E-4</v>
      </c>
      <c r="N257" s="12">
        <v>589.75</v>
      </c>
      <c r="O257" s="87">
        <v>720.85</v>
      </c>
      <c r="P257" s="78"/>
      <c r="Q257" s="2">
        <f t="shared" si="37"/>
        <v>720.85</v>
      </c>
    </row>
    <row r="258" spans="1:17" ht="33" customHeight="1" x14ac:dyDescent="0.25">
      <c r="A258" s="9" t="s">
        <v>455</v>
      </c>
      <c r="B258" s="15">
        <v>102113</v>
      </c>
      <c r="C258" s="9" t="s">
        <v>40</v>
      </c>
      <c r="D258" s="47" t="s">
        <v>456</v>
      </c>
      <c r="E258" s="11" t="s">
        <v>59</v>
      </c>
      <c r="F258" s="16">
        <v>3</v>
      </c>
      <c r="G258" s="73">
        <f t="shared" si="46"/>
        <v>1157.2425000000001</v>
      </c>
      <c r="H258" s="73">
        <f t="shared" si="38"/>
        <v>3471.72</v>
      </c>
      <c r="I258" s="73">
        <f t="shared" si="47"/>
        <v>1414.4925000000001</v>
      </c>
      <c r="J258" s="73">
        <f t="shared" si="39"/>
        <v>4243.47</v>
      </c>
      <c r="K258" s="13">
        <v>5657.97</v>
      </c>
      <c r="L258" s="14">
        <v>5.0000000000000001E-4</v>
      </c>
      <c r="N258" s="13">
        <v>1542.99</v>
      </c>
      <c r="O258" s="90">
        <v>1885.99</v>
      </c>
      <c r="P258" s="78"/>
      <c r="Q258" s="2">
        <f t="shared" si="37"/>
        <v>1885.99</v>
      </c>
    </row>
    <row r="259" spans="1:17" ht="33" customHeight="1" x14ac:dyDescent="0.25">
      <c r="A259" s="9" t="s">
        <v>457</v>
      </c>
      <c r="B259" s="15">
        <v>102116</v>
      </c>
      <c r="C259" s="9" t="s">
        <v>40</v>
      </c>
      <c r="D259" s="47" t="s">
        <v>458</v>
      </c>
      <c r="E259" s="11" t="s">
        <v>59</v>
      </c>
      <c r="F259" s="16">
        <v>2</v>
      </c>
      <c r="G259" s="73">
        <f t="shared" si="46"/>
        <v>1229.79</v>
      </c>
      <c r="H259" s="73">
        <f t="shared" si="38"/>
        <v>2459.58</v>
      </c>
      <c r="I259" s="73">
        <f t="shared" si="47"/>
        <v>1503.165</v>
      </c>
      <c r="J259" s="73">
        <f t="shared" si="39"/>
        <v>3006.33</v>
      </c>
      <c r="K259" s="13">
        <v>4008.44</v>
      </c>
      <c r="L259" s="14">
        <v>2.9999999999999997E-4</v>
      </c>
      <c r="N259" s="13">
        <v>1639.72</v>
      </c>
      <c r="O259" s="90">
        <v>2004.22</v>
      </c>
      <c r="P259" s="78"/>
      <c r="Q259" s="2">
        <f t="shared" si="37"/>
        <v>2004.22</v>
      </c>
    </row>
    <row r="260" spans="1:17" ht="33" customHeight="1" x14ac:dyDescent="0.25">
      <c r="A260" s="9" t="s">
        <v>459</v>
      </c>
      <c r="B260" s="15">
        <v>99629</v>
      </c>
      <c r="C260" s="9" t="s">
        <v>40</v>
      </c>
      <c r="D260" s="46" t="s">
        <v>1058</v>
      </c>
      <c r="E260" s="11" t="s">
        <v>59</v>
      </c>
      <c r="F260" s="16">
        <v>2</v>
      </c>
      <c r="G260" s="73">
        <f t="shared" si="46"/>
        <v>86.842500000000001</v>
      </c>
      <c r="H260" s="73">
        <f t="shared" si="38"/>
        <v>173.68</v>
      </c>
      <c r="I260" s="73">
        <f t="shared" si="47"/>
        <v>106.14750000000001</v>
      </c>
      <c r="J260" s="73">
        <f t="shared" si="39"/>
        <v>212.29</v>
      </c>
      <c r="K260" s="12">
        <v>283.06</v>
      </c>
      <c r="L260" s="14">
        <v>0</v>
      </c>
      <c r="N260" s="12">
        <v>115.79</v>
      </c>
      <c r="O260" s="87">
        <v>141.53</v>
      </c>
      <c r="P260" s="78"/>
      <c r="Q260" s="2">
        <f t="shared" si="37"/>
        <v>141.53</v>
      </c>
    </row>
    <row r="261" spans="1:17" ht="33" customHeight="1" x14ac:dyDescent="0.25">
      <c r="A261" s="9" t="s">
        <v>460</v>
      </c>
      <c r="B261" s="15">
        <v>99632</v>
      </c>
      <c r="C261" s="9" t="s">
        <v>40</v>
      </c>
      <c r="D261" s="46" t="s">
        <v>1059</v>
      </c>
      <c r="E261" s="11" t="s">
        <v>59</v>
      </c>
      <c r="F261" s="16">
        <v>1</v>
      </c>
      <c r="G261" s="73">
        <f t="shared" si="46"/>
        <v>216.78750000000002</v>
      </c>
      <c r="H261" s="73">
        <f t="shared" si="38"/>
        <v>216.78</v>
      </c>
      <c r="I261" s="73">
        <f t="shared" si="47"/>
        <v>264.97500000000002</v>
      </c>
      <c r="J261" s="73">
        <f t="shared" si="39"/>
        <v>264.97000000000003</v>
      </c>
      <c r="K261" s="12">
        <v>353.3</v>
      </c>
      <c r="L261" s="14">
        <v>0</v>
      </c>
      <c r="N261" s="12">
        <v>289.05</v>
      </c>
      <c r="O261" s="87">
        <v>353.3</v>
      </c>
      <c r="P261" s="78"/>
      <c r="Q261" s="2">
        <f t="shared" si="37"/>
        <v>353.3</v>
      </c>
    </row>
    <row r="262" spans="1:17" ht="33" customHeight="1" x14ac:dyDescent="0.25">
      <c r="A262" s="9" t="s">
        <v>461</v>
      </c>
      <c r="B262" s="15">
        <v>104031</v>
      </c>
      <c r="C262" s="9" t="s">
        <v>40</v>
      </c>
      <c r="D262" s="47" t="s">
        <v>462</v>
      </c>
      <c r="E262" s="11" t="s">
        <v>59</v>
      </c>
      <c r="F262" s="16">
        <v>1</v>
      </c>
      <c r="G262" s="73">
        <f t="shared" si="46"/>
        <v>19.837499999999999</v>
      </c>
      <c r="H262" s="73">
        <f t="shared" si="38"/>
        <v>19.829999999999998</v>
      </c>
      <c r="I262" s="73">
        <f t="shared" si="47"/>
        <v>24.240000000000002</v>
      </c>
      <c r="J262" s="73">
        <f t="shared" si="39"/>
        <v>24.24</v>
      </c>
      <c r="K262" s="12">
        <v>32.32</v>
      </c>
      <c r="L262" s="14">
        <v>0</v>
      </c>
      <c r="N262" s="12">
        <v>26.45</v>
      </c>
      <c r="O262" s="87">
        <v>32.32</v>
      </c>
      <c r="P262" s="78"/>
      <c r="Q262" s="2">
        <f t="shared" si="37"/>
        <v>32.32</v>
      </c>
    </row>
    <row r="263" spans="1:17" ht="33" customHeight="1" x14ac:dyDescent="0.25">
      <c r="A263" s="9" t="s">
        <v>463</v>
      </c>
      <c r="B263" s="15">
        <v>103979</v>
      </c>
      <c r="C263" s="9" t="s">
        <v>40</v>
      </c>
      <c r="D263" s="47" t="s">
        <v>464</v>
      </c>
      <c r="E263" s="11" t="s">
        <v>72</v>
      </c>
      <c r="F263" s="29">
        <v>12.1</v>
      </c>
      <c r="G263" s="73">
        <f t="shared" si="46"/>
        <v>27.022500000000001</v>
      </c>
      <c r="H263" s="73">
        <f t="shared" si="38"/>
        <v>326.97000000000003</v>
      </c>
      <c r="I263" s="73">
        <f t="shared" si="47"/>
        <v>33.022500000000001</v>
      </c>
      <c r="J263" s="73">
        <f t="shared" si="39"/>
        <v>399.57</v>
      </c>
      <c r="K263" s="12">
        <v>532.76</v>
      </c>
      <c r="L263" s="14">
        <v>0</v>
      </c>
      <c r="N263" s="12">
        <v>36.03</v>
      </c>
      <c r="O263" s="87">
        <v>44.03</v>
      </c>
      <c r="P263" s="78"/>
      <c r="Q263" s="2">
        <f t="shared" ref="Q263:Q326" si="48">K263/F263</f>
        <v>44.029752066115705</v>
      </c>
    </row>
    <row r="264" spans="1:17" ht="33" customHeight="1" x14ac:dyDescent="0.25">
      <c r="A264" s="28">
        <v>40422</v>
      </c>
      <c r="B264" s="15">
        <v>103978</v>
      </c>
      <c r="C264" s="9" t="s">
        <v>40</v>
      </c>
      <c r="D264" s="47" t="s">
        <v>465</v>
      </c>
      <c r="E264" s="11" t="s">
        <v>72</v>
      </c>
      <c r="F264" s="29">
        <v>0.3</v>
      </c>
      <c r="G264" s="73">
        <f t="shared" si="46"/>
        <v>23.557500000000001</v>
      </c>
      <c r="H264" s="73">
        <f t="shared" ref="H264:H327" si="49">TRUNC(G264*F264,2)</f>
        <v>7.06</v>
      </c>
      <c r="I264" s="73">
        <f t="shared" si="47"/>
        <v>28.7925</v>
      </c>
      <c r="J264" s="73">
        <f t="shared" ref="J264:J327" si="50">TRUNC(I264*F264,2)</f>
        <v>8.6300000000000008</v>
      </c>
      <c r="K264" s="12">
        <v>11.51</v>
      </c>
      <c r="L264" s="14">
        <v>0</v>
      </c>
      <c r="N264" s="12">
        <v>31.41</v>
      </c>
      <c r="O264" s="87">
        <v>38.39</v>
      </c>
      <c r="P264" s="78"/>
      <c r="Q264" s="2">
        <f t="shared" si="48"/>
        <v>38.366666666666667</v>
      </c>
    </row>
    <row r="265" spans="1:17" ht="33" customHeight="1" x14ac:dyDescent="0.25">
      <c r="A265" s="28">
        <v>40787</v>
      </c>
      <c r="B265" s="15">
        <v>89357</v>
      </c>
      <c r="C265" s="9" t="s">
        <v>40</v>
      </c>
      <c r="D265" s="47" t="s">
        <v>466</v>
      </c>
      <c r="E265" s="11" t="s">
        <v>72</v>
      </c>
      <c r="F265" s="29">
        <v>109.7</v>
      </c>
      <c r="G265" s="73">
        <f t="shared" si="46"/>
        <v>31.740000000000002</v>
      </c>
      <c r="H265" s="73">
        <f t="shared" si="49"/>
        <v>3481.87</v>
      </c>
      <c r="I265" s="73">
        <f t="shared" si="47"/>
        <v>38.79</v>
      </c>
      <c r="J265" s="73">
        <f t="shared" si="50"/>
        <v>4255.26</v>
      </c>
      <c r="K265" s="13">
        <v>5673.68</v>
      </c>
      <c r="L265" s="14">
        <v>5.0000000000000001E-4</v>
      </c>
      <c r="N265" s="12">
        <v>42.32</v>
      </c>
      <c r="O265" s="87">
        <v>51.72</v>
      </c>
      <c r="P265" s="78"/>
      <c r="Q265" s="2">
        <f t="shared" si="48"/>
        <v>51.719963536918868</v>
      </c>
    </row>
    <row r="266" spans="1:17" ht="33" customHeight="1" x14ac:dyDescent="0.25">
      <c r="A266" s="28">
        <v>41153</v>
      </c>
      <c r="B266" s="15">
        <v>89356</v>
      </c>
      <c r="C266" s="9" t="s">
        <v>40</v>
      </c>
      <c r="D266" s="47" t="s">
        <v>467</v>
      </c>
      <c r="E266" s="11" t="s">
        <v>72</v>
      </c>
      <c r="F266" s="29">
        <v>39.700000000000003</v>
      </c>
      <c r="G266" s="73">
        <f t="shared" si="46"/>
        <v>23.865000000000002</v>
      </c>
      <c r="H266" s="73">
        <f t="shared" si="49"/>
        <v>947.44</v>
      </c>
      <c r="I266" s="73">
        <f t="shared" si="47"/>
        <v>29.1675</v>
      </c>
      <c r="J266" s="73">
        <f t="shared" si="50"/>
        <v>1157.94</v>
      </c>
      <c r="K266" s="13">
        <v>1543.93</v>
      </c>
      <c r="L266" s="14">
        <v>1E-4</v>
      </c>
      <c r="N266" s="12">
        <v>31.82</v>
      </c>
      <c r="O266" s="87">
        <v>38.89</v>
      </c>
      <c r="P266" s="78"/>
      <c r="Q266" s="2">
        <f t="shared" si="48"/>
        <v>38.889924433249369</v>
      </c>
    </row>
    <row r="267" spans="1:17" ht="33" customHeight="1" x14ac:dyDescent="0.25">
      <c r="A267" s="28">
        <v>41518</v>
      </c>
      <c r="B267" s="15">
        <v>103042</v>
      </c>
      <c r="C267" s="9" t="s">
        <v>40</v>
      </c>
      <c r="D267" s="46" t="s">
        <v>1060</v>
      </c>
      <c r="E267" s="11" t="s">
        <v>59</v>
      </c>
      <c r="F267" s="16">
        <v>1</v>
      </c>
      <c r="G267" s="73">
        <f t="shared" si="46"/>
        <v>27.787499999999998</v>
      </c>
      <c r="H267" s="73">
        <f t="shared" si="49"/>
        <v>27.78</v>
      </c>
      <c r="I267" s="73">
        <f t="shared" si="47"/>
        <v>33.96</v>
      </c>
      <c r="J267" s="73">
        <f t="shared" si="50"/>
        <v>33.96</v>
      </c>
      <c r="K267" s="12">
        <v>45.28</v>
      </c>
      <c r="L267" s="14">
        <v>0</v>
      </c>
      <c r="N267" s="12">
        <v>37.049999999999997</v>
      </c>
      <c r="O267" s="87">
        <v>45.28</v>
      </c>
      <c r="P267" s="78"/>
      <c r="Q267" s="2">
        <f t="shared" si="48"/>
        <v>45.28</v>
      </c>
    </row>
    <row r="268" spans="1:17" ht="33" customHeight="1" x14ac:dyDescent="0.25">
      <c r="A268" s="28">
        <v>41883</v>
      </c>
      <c r="B268" s="15">
        <v>94489</v>
      </c>
      <c r="C268" s="9" t="s">
        <v>40</v>
      </c>
      <c r="D268" s="47" t="s">
        <v>468</v>
      </c>
      <c r="E268" s="11" t="s">
        <v>59</v>
      </c>
      <c r="F268" s="16">
        <v>1</v>
      </c>
      <c r="G268" s="73">
        <f t="shared" si="46"/>
        <v>33.532499999999999</v>
      </c>
      <c r="H268" s="73">
        <f t="shared" si="49"/>
        <v>33.53</v>
      </c>
      <c r="I268" s="73">
        <f t="shared" si="47"/>
        <v>40.980000000000004</v>
      </c>
      <c r="J268" s="73">
        <f t="shared" si="50"/>
        <v>40.98</v>
      </c>
      <c r="K268" s="12">
        <v>54.64</v>
      </c>
      <c r="L268" s="14">
        <v>0</v>
      </c>
      <c r="N268" s="12">
        <v>44.71</v>
      </c>
      <c r="O268" s="87">
        <v>54.64</v>
      </c>
      <c r="P268" s="78"/>
      <c r="Q268" s="2">
        <f t="shared" si="48"/>
        <v>54.64</v>
      </c>
    </row>
    <row r="269" spans="1:17" ht="33" customHeight="1" x14ac:dyDescent="0.25">
      <c r="A269" s="28">
        <v>42248</v>
      </c>
      <c r="B269" s="15">
        <v>94490</v>
      </c>
      <c r="C269" s="9" t="s">
        <v>40</v>
      </c>
      <c r="D269" s="47" t="s">
        <v>469</v>
      </c>
      <c r="E269" s="11" t="s">
        <v>59</v>
      </c>
      <c r="F269" s="16">
        <v>8</v>
      </c>
      <c r="G269" s="73">
        <f t="shared" si="46"/>
        <v>49.987500000000004</v>
      </c>
      <c r="H269" s="73">
        <f t="shared" si="49"/>
        <v>399.9</v>
      </c>
      <c r="I269" s="73">
        <f t="shared" si="47"/>
        <v>61.094999999999999</v>
      </c>
      <c r="J269" s="73">
        <f t="shared" si="50"/>
        <v>488.76</v>
      </c>
      <c r="K269" s="12">
        <v>651.67999999999995</v>
      </c>
      <c r="L269" s="14">
        <v>1E-4</v>
      </c>
      <c r="N269" s="12">
        <v>66.650000000000006</v>
      </c>
      <c r="O269" s="87">
        <v>81.459999999999994</v>
      </c>
      <c r="P269" s="78"/>
      <c r="Q269" s="2">
        <f t="shared" si="48"/>
        <v>81.459999999999994</v>
      </c>
    </row>
    <row r="270" spans="1:17" ht="33" customHeight="1" x14ac:dyDescent="0.25">
      <c r="A270" s="28">
        <v>42614</v>
      </c>
      <c r="B270" s="15">
        <v>94492</v>
      </c>
      <c r="C270" s="9" t="s">
        <v>40</v>
      </c>
      <c r="D270" s="46" t="s">
        <v>1061</v>
      </c>
      <c r="E270" s="11" t="s">
        <v>59</v>
      </c>
      <c r="F270" s="16">
        <v>2</v>
      </c>
      <c r="G270" s="73">
        <f t="shared" si="46"/>
        <v>69.84</v>
      </c>
      <c r="H270" s="73">
        <f t="shared" si="49"/>
        <v>139.68</v>
      </c>
      <c r="I270" s="73">
        <f t="shared" si="47"/>
        <v>85.364999999999995</v>
      </c>
      <c r="J270" s="73">
        <f t="shared" si="50"/>
        <v>170.73</v>
      </c>
      <c r="K270" s="12">
        <v>227.64</v>
      </c>
      <c r="L270" s="14">
        <v>0</v>
      </c>
      <c r="N270" s="12">
        <v>93.12</v>
      </c>
      <c r="O270" s="87">
        <v>113.82</v>
      </c>
      <c r="P270" s="78"/>
      <c r="Q270" s="2">
        <f t="shared" si="48"/>
        <v>113.82</v>
      </c>
    </row>
    <row r="271" spans="1:17" ht="33" customHeight="1" x14ac:dyDescent="0.25">
      <c r="A271" s="28">
        <v>42979</v>
      </c>
      <c r="B271" s="15">
        <v>94664</v>
      </c>
      <c r="C271" s="9" t="s">
        <v>40</v>
      </c>
      <c r="D271" s="47" t="s">
        <v>470</v>
      </c>
      <c r="E271" s="11" t="s">
        <v>59</v>
      </c>
      <c r="F271" s="16">
        <v>1</v>
      </c>
      <c r="G271" s="73">
        <f t="shared" si="46"/>
        <v>17.085000000000001</v>
      </c>
      <c r="H271" s="73">
        <f t="shared" si="49"/>
        <v>17.079999999999998</v>
      </c>
      <c r="I271" s="73">
        <f t="shared" si="47"/>
        <v>20.88</v>
      </c>
      <c r="J271" s="73">
        <f t="shared" si="50"/>
        <v>20.88</v>
      </c>
      <c r="K271" s="12">
        <v>27.84</v>
      </c>
      <c r="L271" s="14">
        <v>0</v>
      </c>
      <c r="N271" s="12">
        <v>22.78</v>
      </c>
      <c r="O271" s="87">
        <v>27.84</v>
      </c>
      <c r="P271" s="78"/>
      <c r="Q271" s="2">
        <f t="shared" si="48"/>
        <v>27.84</v>
      </c>
    </row>
    <row r="272" spans="1:17" ht="33" customHeight="1" x14ac:dyDescent="0.25">
      <c r="A272" s="28">
        <v>43344</v>
      </c>
      <c r="B272" s="15">
        <v>94658</v>
      </c>
      <c r="C272" s="9" t="s">
        <v>40</v>
      </c>
      <c r="D272" s="47" t="s">
        <v>471</v>
      </c>
      <c r="E272" s="11" t="s">
        <v>59</v>
      </c>
      <c r="F272" s="16">
        <v>3</v>
      </c>
      <c r="G272" s="73">
        <f t="shared" si="46"/>
        <v>4.7324999999999999</v>
      </c>
      <c r="H272" s="73">
        <f t="shared" si="49"/>
        <v>14.19</v>
      </c>
      <c r="I272" s="73">
        <f t="shared" si="47"/>
        <v>5.7824999999999998</v>
      </c>
      <c r="J272" s="73">
        <f t="shared" si="50"/>
        <v>17.34</v>
      </c>
      <c r="K272" s="12">
        <v>23.13</v>
      </c>
      <c r="L272" s="14">
        <v>0</v>
      </c>
      <c r="N272" s="12">
        <v>6.31</v>
      </c>
      <c r="O272" s="87">
        <v>7.71</v>
      </c>
      <c r="P272" s="78"/>
      <c r="Q272" s="2">
        <f t="shared" si="48"/>
        <v>7.71</v>
      </c>
    </row>
    <row r="273" spans="1:17" ht="33" customHeight="1" x14ac:dyDescent="0.25">
      <c r="A273" s="28">
        <v>43709</v>
      </c>
      <c r="B273" s="15">
        <v>89429</v>
      </c>
      <c r="C273" s="9" t="s">
        <v>40</v>
      </c>
      <c r="D273" s="47" t="s">
        <v>472</v>
      </c>
      <c r="E273" s="11" t="s">
        <v>59</v>
      </c>
      <c r="F273" s="16">
        <v>1</v>
      </c>
      <c r="G273" s="73">
        <f t="shared" si="46"/>
        <v>5.9850000000000003</v>
      </c>
      <c r="H273" s="73">
        <f t="shared" si="49"/>
        <v>5.98</v>
      </c>
      <c r="I273" s="73">
        <f t="shared" si="47"/>
        <v>7.3125</v>
      </c>
      <c r="J273" s="73">
        <f t="shared" si="50"/>
        <v>7.31</v>
      </c>
      <c r="K273" s="12">
        <v>9.75</v>
      </c>
      <c r="L273" s="14">
        <v>0</v>
      </c>
      <c r="N273" s="12">
        <v>7.98</v>
      </c>
      <c r="O273" s="87">
        <v>9.75</v>
      </c>
      <c r="P273" s="78"/>
      <c r="Q273" s="2">
        <f t="shared" si="48"/>
        <v>9.75</v>
      </c>
    </row>
    <row r="274" spans="1:17" ht="33" customHeight="1" x14ac:dyDescent="0.25">
      <c r="A274" s="28">
        <v>44075</v>
      </c>
      <c r="B274" s="15">
        <v>104009</v>
      </c>
      <c r="C274" s="9" t="s">
        <v>40</v>
      </c>
      <c r="D274" s="46" t="s">
        <v>1062</v>
      </c>
      <c r="E274" s="11" t="s">
        <v>59</v>
      </c>
      <c r="F274" s="16">
        <v>2</v>
      </c>
      <c r="G274" s="73">
        <f t="shared" si="46"/>
        <v>12.315000000000001</v>
      </c>
      <c r="H274" s="73">
        <f t="shared" si="49"/>
        <v>24.63</v>
      </c>
      <c r="I274" s="73">
        <f t="shared" si="47"/>
        <v>15.0525</v>
      </c>
      <c r="J274" s="73">
        <f t="shared" si="50"/>
        <v>30.1</v>
      </c>
      <c r="K274" s="12">
        <v>40.14</v>
      </c>
      <c r="L274" s="14">
        <v>0</v>
      </c>
      <c r="N274" s="12">
        <v>16.420000000000002</v>
      </c>
      <c r="O274" s="87">
        <v>20.07</v>
      </c>
      <c r="P274" s="78"/>
      <c r="Q274" s="2">
        <f t="shared" si="48"/>
        <v>20.07</v>
      </c>
    </row>
    <row r="275" spans="1:17" ht="33" customHeight="1" x14ac:dyDescent="0.25">
      <c r="A275" s="28">
        <v>44440</v>
      </c>
      <c r="B275" s="15">
        <v>89368</v>
      </c>
      <c r="C275" s="9" t="s">
        <v>40</v>
      </c>
      <c r="D275" s="47" t="s">
        <v>473</v>
      </c>
      <c r="E275" s="11" t="s">
        <v>59</v>
      </c>
      <c r="F275" s="16">
        <v>1</v>
      </c>
      <c r="G275" s="73">
        <f t="shared" si="46"/>
        <v>14.1675</v>
      </c>
      <c r="H275" s="73">
        <f t="shared" si="49"/>
        <v>14.16</v>
      </c>
      <c r="I275" s="73">
        <f t="shared" si="47"/>
        <v>17.309999999999999</v>
      </c>
      <c r="J275" s="73">
        <f t="shared" si="50"/>
        <v>17.309999999999999</v>
      </c>
      <c r="K275" s="12">
        <v>23.08</v>
      </c>
      <c r="L275" s="14">
        <v>0</v>
      </c>
      <c r="N275" s="12">
        <v>18.89</v>
      </c>
      <c r="O275" s="87">
        <v>23.08</v>
      </c>
      <c r="P275" s="78"/>
      <c r="Q275" s="2">
        <f t="shared" si="48"/>
        <v>23.08</v>
      </c>
    </row>
    <row r="276" spans="1:17" ht="33" customHeight="1" x14ac:dyDescent="0.25">
      <c r="A276" s="28">
        <v>44805</v>
      </c>
      <c r="B276" s="15">
        <v>89362</v>
      </c>
      <c r="C276" s="9" t="s">
        <v>40</v>
      </c>
      <c r="D276" s="47" t="s">
        <v>474</v>
      </c>
      <c r="E276" s="11" t="s">
        <v>59</v>
      </c>
      <c r="F276" s="16">
        <v>4</v>
      </c>
      <c r="G276" s="73">
        <f t="shared" si="46"/>
        <v>9.6150000000000002</v>
      </c>
      <c r="H276" s="73">
        <f t="shared" si="49"/>
        <v>38.46</v>
      </c>
      <c r="I276" s="73">
        <f t="shared" si="47"/>
        <v>11.745000000000001</v>
      </c>
      <c r="J276" s="73">
        <f t="shared" si="50"/>
        <v>46.98</v>
      </c>
      <c r="K276" s="12">
        <v>62.64</v>
      </c>
      <c r="L276" s="14">
        <v>0</v>
      </c>
      <c r="N276" s="12">
        <v>12.82</v>
      </c>
      <c r="O276" s="87">
        <v>15.66</v>
      </c>
      <c r="P276" s="78"/>
      <c r="Q276" s="2">
        <f t="shared" si="48"/>
        <v>15.66</v>
      </c>
    </row>
    <row r="277" spans="1:17" ht="33" customHeight="1" x14ac:dyDescent="0.25">
      <c r="A277" s="28">
        <v>45170</v>
      </c>
      <c r="B277" s="15">
        <v>89367</v>
      </c>
      <c r="C277" s="9" t="s">
        <v>40</v>
      </c>
      <c r="D277" s="47" t="s">
        <v>475</v>
      </c>
      <c r="E277" s="11" t="s">
        <v>59</v>
      </c>
      <c r="F277" s="16">
        <v>26</v>
      </c>
      <c r="G277" s="73">
        <f t="shared" si="46"/>
        <v>12.825000000000001</v>
      </c>
      <c r="H277" s="73">
        <f t="shared" si="49"/>
        <v>333.45</v>
      </c>
      <c r="I277" s="73">
        <f t="shared" si="47"/>
        <v>15.674999999999999</v>
      </c>
      <c r="J277" s="73">
        <f t="shared" si="50"/>
        <v>407.55</v>
      </c>
      <c r="K277" s="12">
        <v>543.4</v>
      </c>
      <c r="L277" s="14">
        <v>0</v>
      </c>
      <c r="N277" s="12">
        <v>17.100000000000001</v>
      </c>
      <c r="O277" s="87">
        <v>20.9</v>
      </c>
      <c r="P277" s="78"/>
      <c r="Q277" s="2">
        <f t="shared" si="48"/>
        <v>20.9</v>
      </c>
    </row>
    <row r="278" spans="1:17" ht="33" customHeight="1" x14ac:dyDescent="0.25">
      <c r="A278" s="28">
        <v>45536</v>
      </c>
      <c r="B278" s="15">
        <v>103980</v>
      </c>
      <c r="C278" s="9" t="s">
        <v>40</v>
      </c>
      <c r="D278" s="47" t="s">
        <v>476</v>
      </c>
      <c r="E278" s="11" t="s">
        <v>59</v>
      </c>
      <c r="F278" s="16">
        <v>2</v>
      </c>
      <c r="G278" s="73">
        <f t="shared" si="46"/>
        <v>16.447499999999998</v>
      </c>
      <c r="H278" s="73">
        <f t="shared" si="49"/>
        <v>32.89</v>
      </c>
      <c r="I278" s="73">
        <f t="shared" si="47"/>
        <v>20.100000000000001</v>
      </c>
      <c r="J278" s="73">
        <f t="shared" si="50"/>
        <v>40.200000000000003</v>
      </c>
      <c r="K278" s="12">
        <v>53.6</v>
      </c>
      <c r="L278" s="14">
        <v>0</v>
      </c>
      <c r="N278" s="12">
        <v>21.93</v>
      </c>
      <c r="O278" s="87">
        <v>26.8</v>
      </c>
      <c r="P278" s="78"/>
      <c r="Q278" s="2">
        <f t="shared" si="48"/>
        <v>26.8</v>
      </c>
    </row>
    <row r="279" spans="1:17" ht="33" customHeight="1" x14ac:dyDescent="0.25">
      <c r="A279" s="28">
        <v>45901</v>
      </c>
      <c r="B279" s="15">
        <v>103984</v>
      </c>
      <c r="C279" s="9" t="s">
        <v>40</v>
      </c>
      <c r="D279" s="46" t="s">
        <v>1063</v>
      </c>
      <c r="E279" s="11" t="s">
        <v>59</v>
      </c>
      <c r="F279" s="16">
        <v>8</v>
      </c>
      <c r="G279" s="73">
        <f t="shared" si="46"/>
        <v>18.502500000000001</v>
      </c>
      <c r="H279" s="73">
        <f t="shared" si="49"/>
        <v>148.02000000000001</v>
      </c>
      <c r="I279" s="73">
        <f t="shared" si="47"/>
        <v>22.612499999999997</v>
      </c>
      <c r="J279" s="73">
        <f t="shared" si="50"/>
        <v>180.9</v>
      </c>
      <c r="K279" s="12">
        <v>241.2</v>
      </c>
      <c r="L279" s="14">
        <v>0</v>
      </c>
      <c r="N279" s="12">
        <v>24.67</v>
      </c>
      <c r="O279" s="87">
        <v>30.15</v>
      </c>
      <c r="P279" s="78"/>
      <c r="Q279" s="2">
        <f t="shared" si="48"/>
        <v>30.15</v>
      </c>
    </row>
    <row r="280" spans="1:17" ht="33" customHeight="1" x14ac:dyDescent="0.25">
      <c r="A280" s="28">
        <v>46266</v>
      </c>
      <c r="B280" s="15">
        <v>103951</v>
      </c>
      <c r="C280" s="9" t="s">
        <v>40</v>
      </c>
      <c r="D280" s="46" t="s">
        <v>1064</v>
      </c>
      <c r="E280" s="11" t="s">
        <v>59</v>
      </c>
      <c r="F280" s="16">
        <v>1</v>
      </c>
      <c r="G280" s="73">
        <f t="shared" si="46"/>
        <v>14.04</v>
      </c>
      <c r="H280" s="73">
        <f t="shared" si="49"/>
        <v>14.04</v>
      </c>
      <c r="I280" s="73">
        <f t="shared" si="47"/>
        <v>17.16</v>
      </c>
      <c r="J280" s="73">
        <f t="shared" si="50"/>
        <v>17.16</v>
      </c>
      <c r="K280" s="12">
        <v>22.88</v>
      </c>
      <c r="L280" s="14">
        <v>0</v>
      </c>
      <c r="N280" s="12">
        <v>18.72</v>
      </c>
      <c r="O280" s="87">
        <v>22.88</v>
      </c>
      <c r="P280" s="78"/>
      <c r="Q280" s="2">
        <f t="shared" si="48"/>
        <v>22.88</v>
      </c>
    </row>
    <row r="281" spans="1:17" ht="33" customHeight="1" x14ac:dyDescent="0.25">
      <c r="A281" s="28">
        <v>46631</v>
      </c>
      <c r="B281" s="15">
        <v>89431</v>
      </c>
      <c r="C281" s="9" t="s">
        <v>40</v>
      </c>
      <c r="D281" s="47" t="s">
        <v>477</v>
      </c>
      <c r="E281" s="11" t="s">
        <v>59</v>
      </c>
      <c r="F281" s="16">
        <v>4</v>
      </c>
      <c r="G281" s="73">
        <f t="shared" si="46"/>
        <v>8.58</v>
      </c>
      <c r="H281" s="73">
        <f t="shared" si="49"/>
        <v>34.32</v>
      </c>
      <c r="I281" s="73">
        <f t="shared" si="47"/>
        <v>10.484999999999999</v>
      </c>
      <c r="J281" s="73">
        <f t="shared" si="50"/>
        <v>41.94</v>
      </c>
      <c r="K281" s="12">
        <v>55.92</v>
      </c>
      <c r="L281" s="14">
        <v>0</v>
      </c>
      <c r="N281" s="12">
        <v>11.44</v>
      </c>
      <c r="O281" s="87">
        <v>13.98</v>
      </c>
      <c r="P281" s="78"/>
      <c r="Q281" s="2">
        <f t="shared" si="48"/>
        <v>13.98</v>
      </c>
    </row>
    <row r="282" spans="1:17" ht="33" customHeight="1" x14ac:dyDescent="0.25">
      <c r="A282" s="28">
        <v>46997</v>
      </c>
      <c r="B282" s="15">
        <v>103995</v>
      </c>
      <c r="C282" s="9" t="s">
        <v>40</v>
      </c>
      <c r="D282" s="47" t="s">
        <v>478</v>
      </c>
      <c r="E282" s="11" t="s">
        <v>59</v>
      </c>
      <c r="F282" s="16">
        <v>3</v>
      </c>
      <c r="G282" s="73">
        <f t="shared" si="46"/>
        <v>13.919999999999998</v>
      </c>
      <c r="H282" s="73">
        <f t="shared" si="49"/>
        <v>41.76</v>
      </c>
      <c r="I282" s="73">
        <f t="shared" si="47"/>
        <v>17.009999999999998</v>
      </c>
      <c r="J282" s="73">
        <f t="shared" si="50"/>
        <v>51.03</v>
      </c>
      <c r="K282" s="12">
        <v>68.040000000000006</v>
      </c>
      <c r="L282" s="14">
        <v>0</v>
      </c>
      <c r="N282" s="12">
        <v>18.559999999999999</v>
      </c>
      <c r="O282" s="87">
        <v>22.68</v>
      </c>
      <c r="P282" s="78"/>
      <c r="Q282" s="2">
        <f t="shared" si="48"/>
        <v>22.680000000000003</v>
      </c>
    </row>
    <row r="283" spans="1:17" ht="33" customHeight="1" x14ac:dyDescent="0.25">
      <c r="A283" s="28">
        <v>47362</v>
      </c>
      <c r="B283" s="15">
        <v>89398</v>
      </c>
      <c r="C283" s="9" t="s">
        <v>40</v>
      </c>
      <c r="D283" s="47" t="s">
        <v>479</v>
      </c>
      <c r="E283" s="11" t="s">
        <v>59</v>
      </c>
      <c r="F283" s="16">
        <v>4</v>
      </c>
      <c r="G283" s="73">
        <f t="shared" si="46"/>
        <v>17.737499999999997</v>
      </c>
      <c r="H283" s="73">
        <f t="shared" si="49"/>
        <v>70.95</v>
      </c>
      <c r="I283" s="73">
        <f t="shared" si="47"/>
        <v>21.674999999999997</v>
      </c>
      <c r="J283" s="73">
        <f t="shared" si="50"/>
        <v>86.7</v>
      </c>
      <c r="K283" s="12">
        <v>115.6</v>
      </c>
      <c r="L283" s="14">
        <v>0</v>
      </c>
      <c r="N283" s="12">
        <v>23.65</v>
      </c>
      <c r="O283" s="87">
        <v>28.9</v>
      </c>
      <c r="P283" s="78"/>
      <c r="Q283" s="2">
        <f t="shared" si="48"/>
        <v>28.9</v>
      </c>
    </row>
    <row r="284" spans="1:17" ht="33" customHeight="1" x14ac:dyDescent="0.25">
      <c r="A284" s="28">
        <v>47727</v>
      </c>
      <c r="B284" s="15">
        <v>104004</v>
      </c>
      <c r="C284" s="9" t="s">
        <v>40</v>
      </c>
      <c r="D284" s="47" t="s">
        <v>480</v>
      </c>
      <c r="E284" s="11" t="s">
        <v>59</v>
      </c>
      <c r="F284" s="16">
        <v>1</v>
      </c>
      <c r="G284" s="73">
        <f t="shared" si="46"/>
        <v>27.39</v>
      </c>
      <c r="H284" s="73">
        <f t="shared" si="49"/>
        <v>27.39</v>
      </c>
      <c r="I284" s="73">
        <f t="shared" si="47"/>
        <v>33.472500000000004</v>
      </c>
      <c r="J284" s="73">
        <f t="shared" si="50"/>
        <v>33.47</v>
      </c>
      <c r="K284" s="12">
        <v>44.63</v>
      </c>
      <c r="L284" s="14">
        <v>0</v>
      </c>
      <c r="N284" s="12">
        <v>36.520000000000003</v>
      </c>
      <c r="O284" s="87">
        <v>44.63</v>
      </c>
      <c r="P284" s="78"/>
      <c r="Q284" s="2">
        <f t="shared" si="48"/>
        <v>44.63</v>
      </c>
    </row>
    <row r="285" spans="1:17" ht="33" customHeight="1" x14ac:dyDescent="0.25">
      <c r="A285" s="28">
        <v>48092</v>
      </c>
      <c r="B285" s="15">
        <v>89626</v>
      </c>
      <c r="C285" s="9" t="s">
        <v>40</v>
      </c>
      <c r="D285" s="47" t="s">
        <v>481</v>
      </c>
      <c r="E285" s="11" t="s">
        <v>59</v>
      </c>
      <c r="F285" s="16">
        <v>1</v>
      </c>
      <c r="G285" s="73">
        <f t="shared" si="46"/>
        <v>25.275000000000002</v>
      </c>
      <c r="H285" s="73">
        <f t="shared" si="49"/>
        <v>25.27</v>
      </c>
      <c r="I285" s="73">
        <f t="shared" si="47"/>
        <v>30.892499999999998</v>
      </c>
      <c r="J285" s="73">
        <f t="shared" si="50"/>
        <v>30.89</v>
      </c>
      <c r="K285" s="12">
        <v>41.19</v>
      </c>
      <c r="L285" s="14">
        <v>0</v>
      </c>
      <c r="N285" s="12">
        <v>33.700000000000003</v>
      </c>
      <c r="O285" s="87">
        <v>41.19</v>
      </c>
      <c r="P285" s="78"/>
      <c r="Q285" s="2">
        <f t="shared" si="48"/>
        <v>41.19</v>
      </c>
    </row>
    <row r="286" spans="1:17" ht="33" customHeight="1" x14ac:dyDescent="0.25">
      <c r="A286" s="28">
        <v>48458</v>
      </c>
      <c r="B286" s="15">
        <v>89552</v>
      </c>
      <c r="C286" s="9" t="s">
        <v>40</v>
      </c>
      <c r="D286" s="47" t="s">
        <v>482</v>
      </c>
      <c r="E286" s="11" t="s">
        <v>59</v>
      </c>
      <c r="F286" s="16">
        <v>5</v>
      </c>
      <c r="G286" s="73">
        <f t="shared" si="46"/>
        <v>14.805</v>
      </c>
      <c r="H286" s="73">
        <f t="shared" si="49"/>
        <v>74.02</v>
      </c>
      <c r="I286" s="73">
        <f t="shared" si="47"/>
        <v>18.09</v>
      </c>
      <c r="J286" s="73">
        <f t="shared" si="50"/>
        <v>90.45</v>
      </c>
      <c r="K286" s="12">
        <v>120.6</v>
      </c>
      <c r="L286" s="14">
        <v>0</v>
      </c>
      <c r="N286" s="12">
        <v>19.739999999999998</v>
      </c>
      <c r="O286" s="87">
        <v>24.12</v>
      </c>
      <c r="P286" s="78"/>
      <c r="Q286" s="2">
        <f t="shared" si="48"/>
        <v>24.119999999999997</v>
      </c>
    </row>
    <row r="287" spans="1:17" ht="33" customHeight="1" x14ac:dyDescent="0.25">
      <c r="A287" s="28">
        <v>48823</v>
      </c>
      <c r="B287" s="15">
        <v>89568</v>
      </c>
      <c r="C287" s="9" t="s">
        <v>40</v>
      </c>
      <c r="D287" s="46" t="s">
        <v>1065</v>
      </c>
      <c r="E287" s="11" t="s">
        <v>59</v>
      </c>
      <c r="F287" s="16">
        <v>2</v>
      </c>
      <c r="G287" s="73">
        <f t="shared" si="46"/>
        <v>25.462500000000002</v>
      </c>
      <c r="H287" s="73">
        <f t="shared" si="49"/>
        <v>50.92</v>
      </c>
      <c r="I287" s="73">
        <f t="shared" si="47"/>
        <v>31.1175</v>
      </c>
      <c r="J287" s="73">
        <f t="shared" si="50"/>
        <v>62.23</v>
      </c>
      <c r="K287" s="12">
        <v>82.98</v>
      </c>
      <c r="L287" s="14">
        <v>0</v>
      </c>
      <c r="N287" s="12">
        <v>33.950000000000003</v>
      </c>
      <c r="O287" s="87">
        <v>41.49</v>
      </c>
      <c r="P287" s="78"/>
      <c r="Q287" s="2">
        <f t="shared" si="48"/>
        <v>41.49</v>
      </c>
    </row>
    <row r="288" spans="1:17" ht="33" customHeight="1" x14ac:dyDescent="0.25">
      <c r="A288" s="28">
        <v>49188</v>
      </c>
      <c r="B288" s="15">
        <v>89594</v>
      </c>
      <c r="C288" s="9" t="s">
        <v>40</v>
      </c>
      <c r="D288" s="46" t="s">
        <v>1066</v>
      </c>
      <c r="E288" s="11" t="s">
        <v>59</v>
      </c>
      <c r="F288" s="16">
        <v>1</v>
      </c>
      <c r="G288" s="73">
        <f t="shared" si="46"/>
        <v>28.402499999999996</v>
      </c>
      <c r="H288" s="73">
        <f t="shared" si="49"/>
        <v>28.4</v>
      </c>
      <c r="I288" s="73">
        <f t="shared" si="47"/>
        <v>34.71</v>
      </c>
      <c r="J288" s="73">
        <f t="shared" si="50"/>
        <v>34.71</v>
      </c>
      <c r="K288" s="12">
        <v>46.28</v>
      </c>
      <c r="L288" s="14">
        <v>0</v>
      </c>
      <c r="N288" s="12">
        <v>37.869999999999997</v>
      </c>
      <c r="O288" s="87">
        <v>46.28</v>
      </c>
      <c r="P288" s="78"/>
      <c r="Q288" s="2">
        <f t="shared" si="48"/>
        <v>46.28</v>
      </c>
    </row>
    <row r="289" spans="1:17" ht="33" customHeight="1" x14ac:dyDescent="0.25">
      <c r="A289" s="28">
        <v>49553</v>
      </c>
      <c r="B289" s="9" t="s">
        <v>483</v>
      </c>
      <c r="C289" s="9" t="s">
        <v>164</v>
      </c>
      <c r="D289" s="47" t="s">
        <v>484</v>
      </c>
      <c r="E289" s="11" t="s">
        <v>59</v>
      </c>
      <c r="F289" s="16">
        <v>1</v>
      </c>
      <c r="G289" s="73">
        <f t="shared" si="46"/>
        <v>306.54000000000002</v>
      </c>
      <c r="H289" s="73">
        <f t="shared" si="49"/>
        <v>306.54000000000002</v>
      </c>
      <c r="I289" s="73">
        <f t="shared" si="47"/>
        <v>374.67750000000001</v>
      </c>
      <c r="J289" s="73">
        <f t="shared" si="50"/>
        <v>374.67</v>
      </c>
      <c r="K289" s="12">
        <v>499.57</v>
      </c>
      <c r="L289" s="14">
        <v>0</v>
      </c>
      <c r="N289" s="12">
        <v>408.72</v>
      </c>
      <c r="O289" s="87">
        <v>499.57</v>
      </c>
      <c r="P289" s="78"/>
      <c r="Q289" s="2">
        <f t="shared" si="48"/>
        <v>499.57</v>
      </c>
    </row>
    <row r="290" spans="1:17" ht="33" customHeight="1" x14ac:dyDescent="0.25">
      <c r="A290" s="28">
        <v>49919</v>
      </c>
      <c r="B290" s="15">
        <v>89412</v>
      </c>
      <c r="C290" s="9" t="s">
        <v>40</v>
      </c>
      <c r="D290" s="46" t="s">
        <v>1067</v>
      </c>
      <c r="E290" s="11" t="s">
        <v>59</v>
      </c>
      <c r="F290" s="16">
        <v>1</v>
      </c>
      <c r="G290" s="73">
        <f t="shared" si="46"/>
        <v>9.4499999999999993</v>
      </c>
      <c r="H290" s="73">
        <f t="shared" si="49"/>
        <v>9.4499999999999993</v>
      </c>
      <c r="I290" s="73">
        <f t="shared" si="47"/>
        <v>11.55</v>
      </c>
      <c r="J290" s="73">
        <f t="shared" si="50"/>
        <v>11.55</v>
      </c>
      <c r="K290" s="12">
        <v>15.4</v>
      </c>
      <c r="L290" s="14">
        <v>0</v>
      </c>
      <c r="N290" s="12">
        <v>12.6</v>
      </c>
      <c r="O290" s="87">
        <v>15.4</v>
      </c>
      <c r="P290" s="78"/>
      <c r="Q290" s="2">
        <f t="shared" si="48"/>
        <v>15.4</v>
      </c>
    </row>
    <row r="291" spans="1:17" ht="33" customHeight="1" x14ac:dyDescent="0.25">
      <c r="A291" s="28">
        <v>50284</v>
      </c>
      <c r="B291" s="15">
        <v>94797</v>
      </c>
      <c r="C291" s="9" t="s">
        <v>40</v>
      </c>
      <c r="D291" s="46" t="s">
        <v>1068</v>
      </c>
      <c r="E291" s="11" t="s">
        <v>59</v>
      </c>
      <c r="F291" s="16">
        <v>1</v>
      </c>
      <c r="G291" s="73">
        <f t="shared" si="46"/>
        <v>91.710000000000008</v>
      </c>
      <c r="H291" s="73">
        <f t="shared" si="49"/>
        <v>91.71</v>
      </c>
      <c r="I291" s="73">
        <f t="shared" si="47"/>
        <v>112.095</v>
      </c>
      <c r="J291" s="73">
        <f t="shared" si="50"/>
        <v>112.09</v>
      </c>
      <c r="K291" s="12">
        <v>149.46</v>
      </c>
      <c r="L291" s="14">
        <v>0</v>
      </c>
      <c r="N291" s="12">
        <v>122.28</v>
      </c>
      <c r="O291" s="87">
        <v>149.46</v>
      </c>
      <c r="P291" s="78"/>
      <c r="Q291" s="2">
        <f t="shared" si="48"/>
        <v>149.46</v>
      </c>
    </row>
    <row r="292" spans="1:17" ht="33" customHeight="1" x14ac:dyDescent="0.25">
      <c r="A292" s="28">
        <v>50649</v>
      </c>
      <c r="B292" s="15">
        <v>111221</v>
      </c>
      <c r="C292" s="9" t="s">
        <v>270</v>
      </c>
      <c r="D292" s="47" t="s">
        <v>485</v>
      </c>
      <c r="E292" s="11" t="s">
        <v>21</v>
      </c>
      <c r="F292" s="12">
        <v>1.08</v>
      </c>
      <c r="G292" s="73">
        <f t="shared" si="46"/>
        <v>396.03749999999997</v>
      </c>
      <c r="H292" s="73">
        <f t="shared" si="49"/>
        <v>427.72</v>
      </c>
      <c r="I292" s="73">
        <f t="shared" si="47"/>
        <v>484.07249999999999</v>
      </c>
      <c r="J292" s="73">
        <f t="shared" si="50"/>
        <v>522.79</v>
      </c>
      <c r="K292" s="12">
        <v>697.06</v>
      </c>
      <c r="L292" s="14">
        <v>1E-4</v>
      </c>
      <c r="N292" s="12">
        <v>528.04999999999995</v>
      </c>
      <c r="O292" s="87">
        <v>645.42999999999995</v>
      </c>
      <c r="P292" s="78"/>
      <c r="Q292" s="2">
        <f t="shared" si="48"/>
        <v>645.42592592592587</v>
      </c>
    </row>
    <row r="293" spans="1:17" ht="33" customHeight="1" x14ac:dyDescent="0.25">
      <c r="A293" s="28">
        <v>51014</v>
      </c>
      <c r="B293" s="15">
        <v>102137</v>
      </c>
      <c r="C293" s="9" t="s">
        <v>40</v>
      </c>
      <c r="D293" s="46" t="s">
        <v>1069</v>
      </c>
      <c r="E293" s="11" t="s">
        <v>59</v>
      </c>
      <c r="F293" s="16">
        <v>3</v>
      </c>
      <c r="G293" s="73">
        <f t="shared" si="46"/>
        <v>118.38</v>
      </c>
      <c r="H293" s="73">
        <f t="shared" si="49"/>
        <v>355.14</v>
      </c>
      <c r="I293" s="73">
        <f t="shared" si="47"/>
        <v>144.69</v>
      </c>
      <c r="J293" s="73">
        <f t="shared" si="50"/>
        <v>434.07</v>
      </c>
      <c r="K293" s="12">
        <v>578.76</v>
      </c>
      <c r="L293" s="14">
        <v>0</v>
      </c>
      <c r="N293" s="12">
        <v>157.84</v>
      </c>
      <c r="O293" s="87">
        <v>192.92</v>
      </c>
      <c r="P293" s="78"/>
      <c r="Q293" s="2">
        <f t="shared" si="48"/>
        <v>192.92</v>
      </c>
    </row>
    <row r="294" spans="1:17" ht="33" customHeight="1" x14ac:dyDescent="0.25">
      <c r="A294" s="5" t="s">
        <v>486</v>
      </c>
      <c r="B294" s="4"/>
      <c r="C294" s="4"/>
      <c r="D294" s="45" t="s">
        <v>487</v>
      </c>
      <c r="E294" s="4"/>
      <c r="F294" s="6">
        <v>1</v>
      </c>
      <c r="G294" s="71"/>
      <c r="H294" s="73">
        <f t="shared" si="49"/>
        <v>0</v>
      </c>
      <c r="I294" s="76"/>
      <c r="J294" s="76">
        <f>SUM(J295:J328)</f>
        <v>21390.739999999994</v>
      </c>
      <c r="K294" s="7">
        <v>28521.08</v>
      </c>
      <c r="L294" s="8">
        <v>2.3999999999999998E-3</v>
      </c>
      <c r="N294" s="4"/>
      <c r="O294" s="89">
        <v>28521.08</v>
      </c>
      <c r="P294" s="78"/>
      <c r="Q294" s="2">
        <f t="shared" si="48"/>
        <v>28521.08</v>
      </c>
    </row>
    <row r="295" spans="1:17" ht="33" customHeight="1" x14ac:dyDescent="0.25">
      <c r="A295" s="9" t="s">
        <v>488</v>
      </c>
      <c r="B295" s="15">
        <v>103979</v>
      </c>
      <c r="C295" s="9" t="s">
        <v>40</v>
      </c>
      <c r="D295" s="47" t="s">
        <v>464</v>
      </c>
      <c r="E295" s="11" t="s">
        <v>72</v>
      </c>
      <c r="F295" s="29">
        <v>35.6</v>
      </c>
      <c r="G295" s="73">
        <f t="shared" ref="G295:G328" si="51">N295*$S$6</f>
        <v>27.022500000000001</v>
      </c>
      <c r="H295" s="73">
        <f t="shared" si="49"/>
        <v>962</v>
      </c>
      <c r="I295" s="73">
        <f t="shared" ref="I295:I328" si="52">O295*$S$6</f>
        <v>33.022500000000001</v>
      </c>
      <c r="J295" s="73">
        <f t="shared" si="50"/>
        <v>1175.5999999999999</v>
      </c>
      <c r="K295" s="13">
        <v>1567.46</v>
      </c>
      <c r="L295" s="14">
        <v>1E-4</v>
      </c>
      <c r="N295" s="12">
        <v>36.03</v>
      </c>
      <c r="O295" s="87">
        <v>44.03</v>
      </c>
      <c r="P295" s="78"/>
      <c r="Q295" s="2">
        <f t="shared" si="48"/>
        <v>44.029775280898875</v>
      </c>
    </row>
    <row r="296" spans="1:17" ht="33" customHeight="1" x14ac:dyDescent="0.25">
      <c r="A296" s="9" t="s">
        <v>489</v>
      </c>
      <c r="B296" s="15">
        <v>103978</v>
      </c>
      <c r="C296" s="9" t="s">
        <v>40</v>
      </c>
      <c r="D296" s="47" t="s">
        <v>465</v>
      </c>
      <c r="E296" s="11" t="s">
        <v>72</v>
      </c>
      <c r="F296" s="16">
        <v>126</v>
      </c>
      <c r="G296" s="73">
        <f t="shared" si="51"/>
        <v>23.557500000000001</v>
      </c>
      <c r="H296" s="73">
        <f t="shared" si="49"/>
        <v>2968.24</v>
      </c>
      <c r="I296" s="73">
        <f t="shared" si="52"/>
        <v>28.7925</v>
      </c>
      <c r="J296" s="73">
        <f t="shared" si="50"/>
        <v>3627.85</v>
      </c>
      <c r="K296" s="13">
        <v>4837.1400000000003</v>
      </c>
      <c r="L296" s="14">
        <v>4.0000000000000002E-4</v>
      </c>
      <c r="N296" s="12">
        <v>31.41</v>
      </c>
      <c r="O296" s="87">
        <v>38.39</v>
      </c>
      <c r="P296" s="78"/>
      <c r="Q296" s="2">
        <f t="shared" si="48"/>
        <v>38.39</v>
      </c>
    </row>
    <row r="297" spans="1:17" ht="33" customHeight="1" x14ac:dyDescent="0.25">
      <c r="A297" s="9" t="s">
        <v>490</v>
      </c>
      <c r="B297" s="15">
        <v>89356</v>
      </c>
      <c r="C297" s="9" t="s">
        <v>40</v>
      </c>
      <c r="D297" s="47" t="s">
        <v>467</v>
      </c>
      <c r="E297" s="11" t="s">
        <v>72</v>
      </c>
      <c r="F297" s="29">
        <v>172.4</v>
      </c>
      <c r="G297" s="73">
        <f t="shared" si="51"/>
        <v>23.865000000000002</v>
      </c>
      <c r="H297" s="73">
        <f t="shared" si="49"/>
        <v>4114.32</v>
      </c>
      <c r="I297" s="73">
        <f t="shared" si="52"/>
        <v>29.1675</v>
      </c>
      <c r="J297" s="73">
        <f t="shared" si="50"/>
        <v>5028.47</v>
      </c>
      <c r="K297" s="13">
        <v>6704.63</v>
      </c>
      <c r="L297" s="14">
        <v>5.9999999999999995E-4</v>
      </c>
      <c r="N297" s="12">
        <v>31.82</v>
      </c>
      <c r="O297" s="87">
        <v>38.89</v>
      </c>
      <c r="P297" s="78"/>
      <c r="Q297" s="2">
        <f t="shared" si="48"/>
        <v>38.88996519721578</v>
      </c>
    </row>
    <row r="298" spans="1:17" ht="33" customHeight="1" x14ac:dyDescent="0.25">
      <c r="A298" s="9" t="s">
        <v>491</v>
      </c>
      <c r="B298" s="15">
        <v>94491</v>
      </c>
      <c r="C298" s="9" t="s">
        <v>40</v>
      </c>
      <c r="D298" s="47" t="s">
        <v>492</v>
      </c>
      <c r="E298" s="11" t="s">
        <v>59</v>
      </c>
      <c r="F298" s="16">
        <v>2</v>
      </c>
      <c r="G298" s="73">
        <f t="shared" si="51"/>
        <v>67.89</v>
      </c>
      <c r="H298" s="73">
        <f t="shared" si="49"/>
        <v>135.78</v>
      </c>
      <c r="I298" s="73">
        <f t="shared" si="52"/>
        <v>82.98</v>
      </c>
      <c r="J298" s="73">
        <f t="shared" si="50"/>
        <v>165.96</v>
      </c>
      <c r="K298" s="12">
        <v>221.28</v>
      </c>
      <c r="L298" s="14">
        <v>0</v>
      </c>
      <c r="N298" s="12">
        <v>90.52</v>
      </c>
      <c r="O298" s="87">
        <v>110.64</v>
      </c>
      <c r="P298" s="78"/>
      <c r="Q298" s="2">
        <f t="shared" si="48"/>
        <v>110.64</v>
      </c>
    </row>
    <row r="299" spans="1:17" ht="33" customHeight="1" x14ac:dyDescent="0.25">
      <c r="A299" s="9" t="s">
        <v>493</v>
      </c>
      <c r="B299" s="15">
        <v>94492</v>
      </c>
      <c r="C299" s="9" t="s">
        <v>40</v>
      </c>
      <c r="D299" s="46" t="s">
        <v>1061</v>
      </c>
      <c r="E299" s="11" t="s">
        <v>59</v>
      </c>
      <c r="F299" s="16">
        <v>5</v>
      </c>
      <c r="G299" s="73">
        <f t="shared" si="51"/>
        <v>69.84</v>
      </c>
      <c r="H299" s="73">
        <f t="shared" si="49"/>
        <v>349.2</v>
      </c>
      <c r="I299" s="73">
        <f t="shared" si="52"/>
        <v>85.364999999999995</v>
      </c>
      <c r="J299" s="73">
        <f t="shared" si="50"/>
        <v>426.82</v>
      </c>
      <c r="K299" s="12">
        <v>569.1</v>
      </c>
      <c r="L299" s="14">
        <v>0</v>
      </c>
      <c r="N299" s="12">
        <v>93.12</v>
      </c>
      <c r="O299" s="87">
        <v>113.82</v>
      </c>
      <c r="P299" s="78"/>
      <c r="Q299" s="2">
        <f t="shared" si="48"/>
        <v>113.82000000000001</v>
      </c>
    </row>
    <row r="300" spans="1:17" ht="33" customHeight="1" x14ac:dyDescent="0.25">
      <c r="A300" s="9" t="s">
        <v>494</v>
      </c>
      <c r="B300" s="15">
        <v>89987</v>
      </c>
      <c r="C300" s="9" t="s">
        <v>40</v>
      </c>
      <c r="D300" s="46" t="s">
        <v>1070</v>
      </c>
      <c r="E300" s="11" t="s">
        <v>59</v>
      </c>
      <c r="F300" s="16">
        <v>28</v>
      </c>
      <c r="G300" s="73">
        <f t="shared" si="51"/>
        <v>61.050000000000004</v>
      </c>
      <c r="H300" s="73">
        <f t="shared" si="49"/>
        <v>1709.4</v>
      </c>
      <c r="I300" s="73">
        <f t="shared" si="52"/>
        <v>74.617499999999993</v>
      </c>
      <c r="J300" s="73">
        <f t="shared" si="50"/>
        <v>2089.29</v>
      </c>
      <c r="K300" s="13">
        <v>2785.72</v>
      </c>
      <c r="L300" s="14">
        <v>2.0000000000000001E-4</v>
      </c>
      <c r="N300" s="12">
        <v>81.400000000000006</v>
      </c>
      <c r="O300" s="87">
        <v>99.49</v>
      </c>
      <c r="P300" s="78"/>
      <c r="Q300" s="2">
        <f t="shared" si="48"/>
        <v>99.49</v>
      </c>
    </row>
    <row r="301" spans="1:17" ht="33" customHeight="1" x14ac:dyDescent="0.25">
      <c r="A301" s="9" t="s">
        <v>495</v>
      </c>
      <c r="B301" s="15">
        <v>89985</v>
      </c>
      <c r="C301" s="9" t="s">
        <v>40</v>
      </c>
      <c r="D301" s="46" t="s">
        <v>1071</v>
      </c>
      <c r="E301" s="11" t="s">
        <v>59</v>
      </c>
      <c r="F301" s="16">
        <v>4</v>
      </c>
      <c r="G301" s="73">
        <f t="shared" si="51"/>
        <v>58.252499999999998</v>
      </c>
      <c r="H301" s="73">
        <f t="shared" si="49"/>
        <v>233.01</v>
      </c>
      <c r="I301" s="73">
        <f t="shared" si="52"/>
        <v>71.197500000000005</v>
      </c>
      <c r="J301" s="73">
        <f t="shared" si="50"/>
        <v>284.79000000000002</v>
      </c>
      <c r="K301" s="12">
        <v>379.72</v>
      </c>
      <c r="L301" s="14">
        <v>0</v>
      </c>
      <c r="N301" s="12">
        <v>77.67</v>
      </c>
      <c r="O301" s="87">
        <v>94.93</v>
      </c>
      <c r="P301" s="78"/>
      <c r="Q301" s="2">
        <f t="shared" si="48"/>
        <v>94.93</v>
      </c>
    </row>
    <row r="302" spans="1:17" ht="33" customHeight="1" x14ac:dyDescent="0.25">
      <c r="A302" s="9" t="s">
        <v>496</v>
      </c>
      <c r="B302" s="15">
        <v>103984</v>
      </c>
      <c r="C302" s="9" t="s">
        <v>40</v>
      </c>
      <c r="D302" s="46" t="s">
        <v>1072</v>
      </c>
      <c r="E302" s="11" t="s">
        <v>59</v>
      </c>
      <c r="F302" s="16">
        <v>7</v>
      </c>
      <c r="G302" s="73">
        <f t="shared" si="51"/>
        <v>18.502500000000001</v>
      </c>
      <c r="H302" s="73">
        <f t="shared" si="49"/>
        <v>129.51</v>
      </c>
      <c r="I302" s="73">
        <f t="shared" si="52"/>
        <v>22.612499999999997</v>
      </c>
      <c r="J302" s="73">
        <f t="shared" si="50"/>
        <v>158.28</v>
      </c>
      <c r="K302" s="12">
        <v>211.05</v>
      </c>
      <c r="L302" s="14">
        <v>0</v>
      </c>
      <c r="N302" s="12">
        <v>24.67</v>
      </c>
      <c r="O302" s="87">
        <v>30.15</v>
      </c>
      <c r="P302" s="78"/>
      <c r="Q302" s="2">
        <f t="shared" si="48"/>
        <v>30.150000000000002</v>
      </c>
    </row>
    <row r="303" spans="1:17" ht="33" customHeight="1" x14ac:dyDescent="0.25">
      <c r="A303" s="9" t="s">
        <v>497</v>
      </c>
      <c r="B303" s="15">
        <v>89497</v>
      </c>
      <c r="C303" s="9" t="s">
        <v>40</v>
      </c>
      <c r="D303" s="47" t="s">
        <v>498</v>
      </c>
      <c r="E303" s="11" t="s">
        <v>59</v>
      </c>
      <c r="F303" s="16">
        <v>8</v>
      </c>
      <c r="G303" s="73">
        <f t="shared" si="51"/>
        <v>11.73</v>
      </c>
      <c r="H303" s="73">
        <f t="shared" si="49"/>
        <v>93.84</v>
      </c>
      <c r="I303" s="73">
        <f t="shared" si="52"/>
        <v>14.3325</v>
      </c>
      <c r="J303" s="73">
        <f t="shared" si="50"/>
        <v>114.66</v>
      </c>
      <c r="K303" s="12">
        <v>152.88</v>
      </c>
      <c r="L303" s="14">
        <v>0</v>
      </c>
      <c r="N303" s="12">
        <v>15.64</v>
      </c>
      <c r="O303" s="87">
        <v>19.11</v>
      </c>
      <c r="P303" s="78"/>
      <c r="Q303" s="2">
        <f t="shared" si="48"/>
        <v>19.11</v>
      </c>
    </row>
    <row r="304" spans="1:17" ht="33" customHeight="1" x14ac:dyDescent="0.25">
      <c r="A304" s="28">
        <v>40423</v>
      </c>
      <c r="B304" s="15">
        <v>89362</v>
      </c>
      <c r="C304" s="9" t="s">
        <v>40</v>
      </c>
      <c r="D304" s="47" t="s">
        <v>474</v>
      </c>
      <c r="E304" s="11" t="s">
        <v>59</v>
      </c>
      <c r="F304" s="16">
        <v>82</v>
      </c>
      <c r="G304" s="73">
        <f t="shared" si="51"/>
        <v>9.6150000000000002</v>
      </c>
      <c r="H304" s="73">
        <f t="shared" si="49"/>
        <v>788.43</v>
      </c>
      <c r="I304" s="73">
        <f t="shared" si="52"/>
        <v>11.745000000000001</v>
      </c>
      <c r="J304" s="73">
        <f t="shared" si="50"/>
        <v>963.09</v>
      </c>
      <c r="K304" s="13">
        <v>1284.1199999999999</v>
      </c>
      <c r="L304" s="14">
        <v>1E-4</v>
      </c>
      <c r="N304" s="12">
        <v>12.82</v>
      </c>
      <c r="O304" s="87">
        <v>15.66</v>
      </c>
      <c r="P304" s="78"/>
      <c r="Q304" s="2">
        <f t="shared" si="48"/>
        <v>15.659999999999998</v>
      </c>
    </row>
    <row r="305" spans="1:17" ht="33" customHeight="1" x14ac:dyDescent="0.25">
      <c r="A305" s="28">
        <v>40788</v>
      </c>
      <c r="B305" s="15">
        <v>89363</v>
      </c>
      <c r="C305" s="9" t="s">
        <v>40</v>
      </c>
      <c r="D305" s="47" t="s">
        <v>499</v>
      </c>
      <c r="E305" s="11" t="s">
        <v>59</v>
      </c>
      <c r="F305" s="16">
        <v>5</v>
      </c>
      <c r="G305" s="73">
        <f t="shared" si="51"/>
        <v>10.215</v>
      </c>
      <c r="H305" s="73">
        <f t="shared" si="49"/>
        <v>51.07</v>
      </c>
      <c r="I305" s="73">
        <f t="shared" si="52"/>
        <v>12.48</v>
      </c>
      <c r="J305" s="73">
        <f t="shared" si="50"/>
        <v>62.4</v>
      </c>
      <c r="K305" s="12">
        <v>83.2</v>
      </c>
      <c r="L305" s="14">
        <v>0</v>
      </c>
      <c r="N305" s="12">
        <v>13.62</v>
      </c>
      <c r="O305" s="87">
        <v>16.64</v>
      </c>
      <c r="P305" s="78"/>
      <c r="Q305" s="2">
        <f t="shared" si="48"/>
        <v>16.64</v>
      </c>
    </row>
    <row r="306" spans="1:17" ht="33" customHeight="1" x14ac:dyDescent="0.25">
      <c r="A306" s="28">
        <v>41154</v>
      </c>
      <c r="B306" s="15">
        <v>103981</v>
      </c>
      <c r="C306" s="9" t="s">
        <v>40</v>
      </c>
      <c r="D306" s="47" t="s">
        <v>500</v>
      </c>
      <c r="E306" s="11" t="s">
        <v>59</v>
      </c>
      <c r="F306" s="16">
        <v>7</v>
      </c>
      <c r="G306" s="73">
        <f t="shared" si="51"/>
        <v>16.4925</v>
      </c>
      <c r="H306" s="73">
        <f t="shared" si="49"/>
        <v>115.44</v>
      </c>
      <c r="I306" s="73">
        <f t="shared" si="52"/>
        <v>20.1525</v>
      </c>
      <c r="J306" s="73">
        <f t="shared" si="50"/>
        <v>141.06</v>
      </c>
      <c r="K306" s="12">
        <v>188.09</v>
      </c>
      <c r="L306" s="14">
        <v>0</v>
      </c>
      <c r="N306" s="12">
        <v>21.99</v>
      </c>
      <c r="O306" s="87">
        <v>26.87</v>
      </c>
      <c r="P306" s="78"/>
      <c r="Q306" s="2">
        <f t="shared" si="48"/>
        <v>26.87</v>
      </c>
    </row>
    <row r="307" spans="1:17" ht="33" customHeight="1" x14ac:dyDescent="0.25">
      <c r="A307" s="28">
        <v>41519</v>
      </c>
      <c r="B307" s="15">
        <v>89502</v>
      </c>
      <c r="C307" s="9" t="s">
        <v>40</v>
      </c>
      <c r="D307" s="47" t="s">
        <v>501</v>
      </c>
      <c r="E307" s="11" t="s">
        <v>59</v>
      </c>
      <c r="F307" s="16">
        <v>1</v>
      </c>
      <c r="G307" s="73">
        <f t="shared" si="51"/>
        <v>14.9175</v>
      </c>
      <c r="H307" s="73">
        <f t="shared" si="49"/>
        <v>14.91</v>
      </c>
      <c r="I307" s="73">
        <f t="shared" si="52"/>
        <v>18.232499999999998</v>
      </c>
      <c r="J307" s="73">
        <f t="shared" si="50"/>
        <v>18.23</v>
      </c>
      <c r="K307" s="12">
        <v>24.31</v>
      </c>
      <c r="L307" s="14">
        <v>0</v>
      </c>
      <c r="N307" s="12">
        <v>19.89</v>
      </c>
      <c r="O307" s="87">
        <v>24.31</v>
      </c>
      <c r="P307" s="78"/>
      <c r="Q307" s="2">
        <f t="shared" si="48"/>
        <v>24.31</v>
      </c>
    </row>
    <row r="308" spans="1:17" ht="33" customHeight="1" x14ac:dyDescent="0.25">
      <c r="A308" s="28">
        <v>41884</v>
      </c>
      <c r="B308" s="15">
        <v>103987</v>
      </c>
      <c r="C308" s="9" t="s">
        <v>40</v>
      </c>
      <c r="D308" s="47" t="s">
        <v>502</v>
      </c>
      <c r="E308" s="11" t="s">
        <v>59</v>
      </c>
      <c r="F308" s="16">
        <v>2</v>
      </c>
      <c r="G308" s="73">
        <f t="shared" si="51"/>
        <v>21.8475</v>
      </c>
      <c r="H308" s="73">
        <f t="shared" si="49"/>
        <v>43.69</v>
      </c>
      <c r="I308" s="73">
        <f t="shared" si="52"/>
        <v>26.700000000000003</v>
      </c>
      <c r="J308" s="73">
        <f t="shared" si="50"/>
        <v>53.4</v>
      </c>
      <c r="K308" s="12">
        <v>71.2</v>
      </c>
      <c r="L308" s="14">
        <v>0</v>
      </c>
      <c r="N308" s="12">
        <v>29.13</v>
      </c>
      <c r="O308" s="87">
        <v>35.6</v>
      </c>
      <c r="P308" s="78"/>
      <c r="Q308" s="2">
        <f t="shared" si="48"/>
        <v>35.6</v>
      </c>
    </row>
    <row r="309" spans="1:17" ht="33" customHeight="1" x14ac:dyDescent="0.25">
      <c r="A309" s="28">
        <v>42249</v>
      </c>
      <c r="B309" s="15">
        <v>103995</v>
      </c>
      <c r="C309" s="9" t="s">
        <v>40</v>
      </c>
      <c r="D309" s="47" t="s">
        <v>478</v>
      </c>
      <c r="E309" s="11" t="s">
        <v>59</v>
      </c>
      <c r="F309" s="16">
        <v>6</v>
      </c>
      <c r="G309" s="73">
        <f t="shared" si="51"/>
        <v>13.919999999999998</v>
      </c>
      <c r="H309" s="73">
        <f t="shared" si="49"/>
        <v>83.52</v>
      </c>
      <c r="I309" s="73">
        <f t="shared" si="52"/>
        <v>17.009999999999998</v>
      </c>
      <c r="J309" s="73">
        <f t="shared" si="50"/>
        <v>102.06</v>
      </c>
      <c r="K309" s="12">
        <v>136.08000000000001</v>
      </c>
      <c r="L309" s="14">
        <v>0</v>
      </c>
      <c r="N309" s="12">
        <v>18.559999999999999</v>
      </c>
      <c r="O309" s="87">
        <v>22.68</v>
      </c>
      <c r="P309" s="78"/>
      <c r="Q309" s="2">
        <f t="shared" si="48"/>
        <v>22.680000000000003</v>
      </c>
    </row>
    <row r="310" spans="1:17" ht="33" customHeight="1" x14ac:dyDescent="0.25">
      <c r="A310" s="28">
        <v>42615</v>
      </c>
      <c r="B310" s="15">
        <v>104159</v>
      </c>
      <c r="C310" s="9" t="s">
        <v>40</v>
      </c>
      <c r="D310" s="47" t="s">
        <v>503</v>
      </c>
      <c r="E310" s="11" t="s">
        <v>59</v>
      </c>
      <c r="F310" s="16">
        <v>1</v>
      </c>
      <c r="G310" s="73">
        <f t="shared" si="51"/>
        <v>30.547499999999999</v>
      </c>
      <c r="H310" s="73">
        <f t="shared" si="49"/>
        <v>30.54</v>
      </c>
      <c r="I310" s="73">
        <f t="shared" si="52"/>
        <v>37.335000000000001</v>
      </c>
      <c r="J310" s="73">
        <f t="shared" si="50"/>
        <v>37.33</v>
      </c>
      <c r="K310" s="12">
        <v>49.78</v>
      </c>
      <c r="L310" s="14">
        <v>0</v>
      </c>
      <c r="N310" s="12">
        <v>40.729999999999997</v>
      </c>
      <c r="O310" s="87">
        <v>49.78</v>
      </c>
      <c r="P310" s="78"/>
      <c r="Q310" s="2">
        <f t="shared" si="48"/>
        <v>49.78</v>
      </c>
    </row>
    <row r="311" spans="1:17" ht="33" customHeight="1" x14ac:dyDescent="0.25">
      <c r="A311" s="28">
        <v>42980</v>
      </c>
      <c r="B311" s="15">
        <v>103988</v>
      </c>
      <c r="C311" s="9" t="s">
        <v>40</v>
      </c>
      <c r="D311" s="47" t="s">
        <v>504</v>
      </c>
      <c r="E311" s="11" t="s">
        <v>59</v>
      </c>
      <c r="F311" s="16">
        <v>23</v>
      </c>
      <c r="G311" s="73">
        <f t="shared" si="51"/>
        <v>11.73</v>
      </c>
      <c r="H311" s="73">
        <f t="shared" si="49"/>
        <v>269.79000000000002</v>
      </c>
      <c r="I311" s="73">
        <f t="shared" si="52"/>
        <v>14.3325</v>
      </c>
      <c r="J311" s="73">
        <f t="shared" si="50"/>
        <v>329.64</v>
      </c>
      <c r="K311" s="12">
        <v>439.53</v>
      </c>
      <c r="L311" s="14">
        <v>0</v>
      </c>
      <c r="N311" s="12">
        <v>15.64</v>
      </c>
      <c r="O311" s="87">
        <v>19.11</v>
      </c>
      <c r="P311" s="78"/>
      <c r="Q311" s="2">
        <f t="shared" si="48"/>
        <v>19.11</v>
      </c>
    </row>
    <row r="312" spans="1:17" ht="33" customHeight="1" x14ac:dyDescent="0.25">
      <c r="A312" s="28">
        <v>43345</v>
      </c>
      <c r="B312" s="15">
        <v>89378</v>
      </c>
      <c r="C312" s="9" t="s">
        <v>40</v>
      </c>
      <c r="D312" s="47" t="s">
        <v>505</v>
      </c>
      <c r="E312" s="11" t="s">
        <v>59</v>
      </c>
      <c r="F312" s="16">
        <v>28</v>
      </c>
      <c r="G312" s="73">
        <f t="shared" si="51"/>
        <v>6.9674999999999994</v>
      </c>
      <c r="H312" s="73">
        <f t="shared" si="49"/>
        <v>195.09</v>
      </c>
      <c r="I312" s="73">
        <f t="shared" si="52"/>
        <v>8.5124999999999993</v>
      </c>
      <c r="J312" s="73">
        <f t="shared" si="50"/>
        <v>238.35</v>
      </c>
      <c r="K312" s="12">
        <v>317.8</v>
      </c>
      <c r="L312" s="14">
        <v>0</v>
      </c>
      <c r="N312" s="12">
        <v>9.2899999999999991</v>
      </c>
      <c r="O312" s="87">
        <v>11.35</v>
      </c>
      <c r="P312" s="78"/>
      <c r="Q312" s="2">
        <f t="shared" si="48"/>
        <v>11.35</v>
      </c>
    </row>
    <row r="313" spans="1:17" ht="33" customHeight="1" x14ac:dyDescent="0.25">
      <c r="A313" s="28">
        <v>43710</v>
      </c>
      <c r="B313" s="15">
        <v>104004</v>
      </c>
      <c r="C313" s="9" t="s">
        <v>40</v>
      </c>
      <c r="D313" s="47" t="s">
        <v>480</v>
      </c>
      <c r="E313" s="11" t="s">
        <v>59</v>
      </c>
      <c r="F313" s="16">
        <v>7</v>
      </c>
      <c r="G313" s="73">
        <f t="shared" si="51"/>
        <v>27.39</v>
      </c>
      <c r="H313" s="73">
        <f t="shared" si="49"/>
        <v>191.73</v>
      </c>
      <c r="I313" s="73">
        <f t="shared" si="52"/>
        <v>33.472500000000004</v>
      </c>
      <c r="J313" s="73">
        <f t="shared" si="50"/>
        <v>234.3</v>
      </c>
      <c r="K313" s="12">
        <v>312.41000000000003</v>
      </c>
      <c r="L313" s="14">
        <v>0</v>
      </c>
      <c r="N313" s="12">
        <v>36.520000000000003</v>
      </c>
      <c r="O313" s="87">
        <v>44.63</v>
      </c>
      <c r="P313" s="78"/>
      <c r="Q313" s="2">
        <f t="shared" si="48"/>
        <v>44.63</v>
      </c>
    </row>
    <row r="314" spans="1:17" ht="33" customHeight="1" x14ac:dyDescent="0.25">
      <c r="A314" s="28">
        <v>44076</v>
      </c>
      <c r="B314" s="15">
        <v>94692</v>
      </c>
      <c r="C314" s="9" t="s">
        <v>40</v>
      </c>
      <c r="D314" s="47" t="s">
        <v>506</v>
      </c>
      <c r="E314" s="11" t="s">
        <v>59</v>
      </c>
      <c r="F314" s="16">
        <v>16</v>
      </c>
      <c r="G314" s="73">
        <f t="shared" si="51"/>
        <v>16.634999999999998</v>
      </c>
      <c r="H314" s="73">
        <f t="shared" si="49"/>
        <v>266.16000000000003</v>
      </c>
      <c r="I314" s="73">
        <f t="shared" si="52"/>
        <v>20.3325</v>
      </c>
      <c r="J314" s="73">
        <f t="shared" si="50"/>
        <v>325.32</v>
      </c>
      <c r="K314" s="12">
        <v>433.76</v>
      </c>
      <c r="L314" s="14">
        <v>0</v>
      </c>
      <c r="N314" s="12">
        <v>22.18</v>
      </c>
      <c r="O314" s="87">
        <v>27.11</v>
      </c>
      <c r="P314" s="78"/>
      <c r="Q314" s="2">
        <f t="shared" si="48"/>
        <v>27.11</v>
      </c>
    </row>
    <row r="315" spans="1:17" ht="33" customHeight="1" x14ac:dyDescent="0.25">
      <c r="A315" s="28">
        <v>44441</v>
      </c>
      <c r="B315" s="15">
        <v>89440</v>
      </c>
      <c r="C315" s="9" t="s">
        <v>40</v>
      </c>
      <c r="D315" s="47" t="s">
        <v>507</v>
      </c>
      <c r="E315" s="11" t="s">
        <v>59</v>
      </c>
      <c r="F315" s="16">
        <v>29</v>
      </c>
      <c r="G315" s="73">
        <f t="shared" si="51"/>
        <v>12</v>
      </c>
      <c r="H315" s="73">
        <f t="shared" si="49"/>
        <v>348</v>
      </c>
      <c r="I315" s="73">
        <f t="shared" si="52"/>
        <v>14.662500000000001</v>
      </c>
      <c r="J315" s="73">
        <f t="shared" si="50"/>
        <v>425.21</v>
      </c>
      <c r="K315" s="12">
        <v>566.95000000000005</v>
      </c>
      <c r="L315" s="14">
        <v>0</v>
      </c>
      <c r="N315" s="12">
        <v>16</v>
      </c>
      <c r="O315" s="87">
        <v>19.55</v>
      </c>
      <c r="P315" s="78"/>
      <c r="Q315" s="2">
        <f t="shared" si="48"/>
        <v>19.55</v>
      </c>
    </row>
    <row r="316" spans="1:17" ht="33" customHeight="1" x14ac:dyDescent="0.25">
      <c r="A316" s="28">
        <v>44806</v>
      </c>
      <c r="B316" s="15">
        <v>89626</v>
      </c>
      <c r="C316" s="9" t="s">
        <v>40</v>
      </c>
      <c r="D316" s="47" t="s">
        <v>481</v>
      </c>
      <c r="E316" s="11" t="s">
        <v>59</v>
      </c>
      <c r="F316" s="16">
        <v>6</v>
      </c>
      <c r="G316" s="73">
        <f t="shared" si="51"/>
        <v>25.275000000000002</v>
      </c>
      <c r="H316" s="73">
        <f t="shared" si="49"/>
        <v>151.65</v>
      </c>
      <c r="I316" s="73">
        <f t="shared" si="52"/>
        <v>30.892499999999998</v>
      </c>
      <c r="J316" s="73">
        <f t="shared" si="50"/>
        <v>185.35</v>
      </c>
      <c r="K316" s="12">
        <v>247.14</v>
      </c>
      <c r="L316" s="14">
        <v>0</v>
      </c>
      <c r="N316" s="12">
        <v>33.700000000000003</v>
      </c>
      <c r="O316" s="87">
        <v>41.19</v>
      </c>
      <c r="P316" s="78"/>
      <c r="Q316" s="2">
        <f t="shared" si="48"/>
        <v>41.19</v>
      </c>
    </row>
    <row r="317" spans="1:17" ht="33" customHeight="1" x14ac:dyDescent="0.25">
      <c r="A317" s="28">
        <v>45171</v>
      </c>
      <c r="B317" s="15">
        <v>105189</v>
      </c>
      <c r="C317" s="9" t="s">
        <v>40</v>
      </c>
      <c r="D317" s="47" t="s">
        <v>508</v>
      </c>
      <c r="E317" s="11" t="s">
        <v>59</v>
      </c>
      <c r="F317" s="16">
        <v>1</v>
      </c>
      <c r="G317" s="73">
        <f t="shared" si="51"/>
        <v>18.697499999999998</v>
      </c>
      <c r="H317" s="73">
        <f t="shared" si="49"/>
        <v>18.690000000000001</v>
      </c>
      <c r="I317" s="73">
        <f t="shared" si="52"/>
        <v>22.852499999999999</v>
      </c>
      <c r="J317" s="73">
        <f t="shared" si="50"/>
        <v>22.85</v>
      </c>
      <c r="K317" s="12">
        <v>30.47</v>
      </c>
      <c r="L317" s="14">
        <v>0</v>
      </c>
      <c r="N317" s="12">
        <v>24.93</v>
      </c>
      <c r="O317" s="87">
        <v>30.47</v>
      </c>
      <c r="P317" s="78"/>
      <c r="Q317" s="2">
        <f t="shared" si="48"/>
        <v>30.47</v>
      </c>
    </row>
    <row r="318" spans="1:17" ht="33" customHeight="1" x14ac:dyDescent="0.25">
      <c r="A318" s="28">
        <v>45537</v>
      </c>
      <c r="B318" s="15">
        <v>103999</v>
      </c>
      <c r="C318" s="9" t="s">
        <v>40</v>
      </c>
      <c r="D318" s="47" t="s">
        <v>509</v>
      </c>
      <c r="E318" s="11" t="s">
        <v>59</v>
      </c>
      <c r="F318" s="16">
        <v>3</v>
      </c>
      <c r="G318" s="73">
        <f t="shared" si="51"/>
        <v>11.4375</v>
      </c>
      <c r="H318" s="73">
        <f t="shared" si="49"/>
        <v>34.31</v>
      </c>
      <c r="I318" s="73">
        <f t="shared" si="52"/>
        <v>13.98</v>
      </c>
      <c r="J318" s="73">
        <f t="shared" si="50"/>
        <v>41.94</v>
      </c>
      <c r="K318" s="12">
        <v>55.92</v>
      </c>
      <c r="L318" s="14">
        <v>0</v>
      </c>
      <c r="N318" s="12">
        <v>15.25</v>
      </c>
      <c r="O318" s="87">
        <v>18.64</v>
      </c>
      <c r="P318" s="78"/>
      <c r="Q318" s="2">
        <f t="shared" si="48"/>
        <v>18.64</v>
      </c>
    </row>
    <row r="319" spans="1:17" ht="33" customHeight="1" x14ac:dyDescent="0.25">
      <c r="A319" s="28">
        <v>45902</v>
      </c>
      <c r="B319" s="15">
        <v>104014</v>
      </c>
      <c r="C319" s="9" t="s">
        <v>40</v>
      </c>
      <c r="D319" s="46" t="s">
        <v>1073</v>
      </c>
      <c r="E319" s="11" t="s">
        <v>59</v>
      </c>
      <c r="F319" s="16">
        <v>24</v>
      </c>
      <c r="G319" s="73">
        <f t="shared" si="51"/>
        <v>9.93</v>
      </c>
      <c r="H319" s="73">
        <f t="shared" si="49"/>
        <v>238.32</v>
      </c>
      <c r="I319" s="73">
        <f t="shared" si="52"/>
        <v>12.135</v>
      </c>
      <c r="J319" s="73">
        <f t="shared" si="50"/>
        <v>291.24</v>
      </c>
      <c r="K319" s="12">
        <v>388.32</v>
      </c>
      <c r="L319" s="14">
        <v>0</v>
      </c>
      <c r="N319" s="12">
        <v>13.24</v>
      </c>
      <c r="O319" s="87">
        <v>16.18</v>
      </c>
      <c r="P319" s="78"/>
      <c r="Q319" s="2">
        <f t="shared" si="48"/>
        <v>16.18</v>
      </c>
    </row>
    <row r="320" spans="1:17" ht="33" customHeight="1" x14ac:dyDescent="0.25">
      <c r="A320" s="28">
        <v>46267</v>
      </c>
      <c r="B320" s="15">
        <v>104009</v>
      </c>
      <c r="C320" s="9" t="s">
        <v>40</v>
      </c>
      <c r="D320" s="46" t="s">
        <v>1074</v>
      </c>
      <c r="E320" s="11" t="s">
        <v>59</v>
      </c>
      <c r="F320" s="16">
        <v>4</v>
      </c>
      <c r="G320" s="73">
        <f t="shared" si="51"/>
        <v>12.315000000000001</v>
      </c>
      <c r="H320" s="73">
        <f t="shared" si="49"/>
        <v>49.26</v>
      </c>
      <c r="I320" s="73">
        <f t="shared" si="52"/>
        <v>15.0525</v>
      </c>
      <c r="J320" s="73">
        <f t="shared" si="50"/>
        <v>60.21</v>
      </c>
      <c r="K320" s="12">
        <v>80.28</v>
      </c>
      <c r="L320" s="14">
        <v>0</v>
      </c>
      <c r="N320" s="12">
        <v>16.420000000000002</v>
      </c>
      <c r="O320" s="87">
        <v>20.07</v>
      </c>
      <c r="P320" s="78"/>
      <c r="Q320" s="2">
        <f t="shared" si="48"/>
        <v>20.07</v>
      </c>
    </row>
    <row r="321" spans="1:17" ht="33" customHeight="1" x14ac:dyDescent="0.25">
      <c r="A321" s="28">
        <v>46632</v>
      </c>
      <c r="B321" s="15">
        <v>94706</v>
      </c>
      <c r="C321" s="9" t="s">
        <v>40</v>
      </c>
      <c r="D321" s="47" t="s">
        <v>510</v>
      </c>
      <c r="E321" s="11" t="s">
        <v>59</v>
      </c>
      <c r="F321" s="16">
        <v>2</v>
      </c>
      <c r="G321" s="73">
        <f t="shared" si="51"/>
        <v>29.505000000000003</v>
      </c>
      <c r="H321" s="73">
        <f t="shared" si="49"/>
        <v>59.01</v>
      </c>
      <c r="I321" s="73">
        <f t="shared" si="52"/>
        <v>36.06</v>
      </c>
      <c r="J321" s="73">
        <f t="shared" si="50"/>
        <v>72.12</v>
      </c>
      <c r="K321" s="12">
        <v>96.16</v>
      </c>
      <c r="L321" s="14">
        <v>0</v>
      </c>
      <c r="N321" s="12">
        <v>39.340000000000003</v>
      </c>
      <c r="O321" s="87">
        <v>48.08</v>
      </c>
      <c r="P321" s="78"/>
      <c r="Q321" s="2">
        <f t="shared" si="48"/>
        <v>48.08</v>
      </c>
    </row>
    <row r="322" spans="1:17" ht="33" customHeight="1" x14ac:dyDescent="0.25">
      <c r="A322" s="28">
        <v>46998</v>
      </c>
      <c r="B322" s="15">
        <v>89383</v>
      </c>
      <c r="C322" s="9" t="s">
        <v>40</v>
      </c>
      <c r="D322" s="47" t="s">
        <v>511</v>
      </c>
      <c r="E322" s="11" t="s">
        <v>59</v>
      </c>
      <c r="F322" s="16">
        <v>56</v>
      </c>
      <c r="G322" s="73">
        <f t="shared" si="51"/>
        <v>6.5249999999999995</v>
      </c>
      <c r="H322" s="73">
        <f t="shared" si="49"/>
        <v>365.4</v>
      </c>
      <c r="I322" s="73">
        <f t="shared" si="52"/>
        <v>7.9725000000000001</v>
      </c>
      <c r="J322" s="73">
        <f t="shared" si="50"/>
        <v>446.46</v>
      </c>
      <c r="K322" s="12">
        <v>595.28</v>
      </c>
      <c r="L322" s="14">
        <v>0</v>
      </c>
      <c r="N322" s="12">
        <v>8.6999999999999993</v>
      </c>
      <c r="O322" s="87">
        <v>10.63</v>
      </c>
      <c r="P322" s="78"/>
      <c r="Q322" s="2">
        <f t="shared" si="48"/>
        <v>10.629999999999999</v>
      </c>
    </row>
    <row r="323" spans="1:17" ht="33" customHeight="1" x14ac:dyDescent="0.25">
      <c r="A323" s="28">
        <v>47363</v>
      </c>
      <c r="B323" s="15">
        <v>94672</v>
      </c>
      <c r="C323" s="9" t="s">
        <v>40</v>
      </c>
      <c r="D323" s="47" t="s">
        <v>512</v>
      </c>
      <c r="E323" s="11" t="s">
        <v>59</v>
      </c>
      <c r="F323" s="16">
        <v>6</v>
      </c>
      <c r="G323" s="73">
        <f t="shared" si="51"/>
        <v>5.4450000000000003</v>
      </c>
      <c r="H323" s="73">
        <f t="shared" si="49"/>
        <v>32.67</v>
      </c>
      <c r="I323" s="73">
        <f t="shared" si="52"/>
        <v>6.6524999999999999</v>
      </c>
      <c r="J323" s="73">
        <f t="shared" si="50"/>
        <v>39.909999999999997</v>
      </c>
      <c r="K323" s="12">
        <v>53.22</v>
      </c>
      <c r="L323" s="14">
        <v>0</v>
      </c>
      <c r="N323" s="12">
        <v>7.26</v>
      </c>
      <c r="O323" s="87">
        <v>8.8699999999999992</v>
      </c>
      <c r="P323" s="78"/>
      <c r="Q323" s="2">
        <f t="shared" si="48"/>
        <v>8.8699999999999992</v>
      </c>
    </row>
    <row r="324" spans="1:17" ht="33" customHeight="1" x14ac:dyDescent="0.25">
      <c r="A324" s="28">
        <v>47728</v>
      </c>
      <c r="B324" s="15">
        <v>90373</v>
      </c>
      <c r="C324" s="9" t="s">
        <v>40</v>
      </c>
      <c r="D324" s="46" t="s">
        <v>1075</v>
      </c>
      <c r="E324" s="11" t="s">
        <v>59</v>
      </c>
      <c r="F324" s="16">
        <v>51</v>
      </c>
      <c r="G324" s="73">
        <f t="shared" si="51"/>
        <v>11.9925</v>
      </c>
      <c r="H324" s="73">
        <f t="shared" si="49"/>
        <v>611.61</v>
      </c>
      <c r="I324" s="73">
        <f t="shared" si="52"/>
        <v>14.654999999999999</v>
      </c>
      <c r="J324" s="73">
        <f t="shared" si="50"/>
        <v>747.4</v>
      </c>
      <c r="K324" s="12">
        <v>996.54</v>
      </c>
      <c r="L324" s="14">
        <v>1E-4</v>
      </c>
      <c r="N324" s="12">
        <v>15.99</v>
      </c>
      <c r="O324" s="87">
        <v>19.54</v>
      </c>
      <c r="P324" s="78"/>
      <c r="Q324" s="2">
        <f t="shared" si="48"/>
        <v>19.54</v>
      </c>
    </row>
    <row r="325" spans="1:17" ht="33" customHeight="1" x14ac:dyDescent="0.25">
      <c r="A325" s="28">
        <v>48093</v>
      </c>
      <c r="B325" s="15">
        <v>89396</v>
      </c>
      <c r="C325" s="9" t="s">
        <v>40</v>
      </c>
      <c r="D325" s="47" t="s">
        <v>513</v>
      </c>
      <c r="E325" s="11" t="s">
        <v>59</v>
      </c>
      <c r="F325" s="16">
        <v>24</v>
      </c>
      <c r="G325" s="73">
        <f t="shared" si="51"/>
        <v>18.36</v>
      </c>
      <c r="H325" s="73">
        <f t="shared" si="49"/>
        <v>440.64</v>
      </c>
      <c r="I325" s="73">
        <f t="shared" si="52"/>
        <v>22.44</v>
      </c>
      <c r="J325" s="73">
        <f t="shared" si="50"/>
        <v>538.55999999999995</v>
      </c>
      <c r="K325" s="12">
        <v>718.08</v>
      </c>
      <c r="L325" s="14">
        <v>1E-4</v>
      </c>
      <c r="N325" s="12">
        <v>24.48</v>
      </c>
      <c r="O325" s="87">
        <v>29.92</v>
      </c>
      <c r="P325" s="78"/>
      <c r="Q325" s="2">
        <f t="shared" si="48"/>
        <v>29.92</v>
      </c>
    </row>
    <row r="326" spans="1:17" ht="33" customHeight="1" x14ac:dyDescent="0.25">
      <c r="A326" s="28">
        <v>48459</v>
      </c>
      <c r="B326" s="15">
        <v>89536</v>
      </c>
      <c r="C326" s="9" t="s">
        <v>40</v>
      </c>
      <c r="D326" s="47" t="s">
        <v>514</v>
      </c>
      <c r="E326" s="11" t="s">
        <v>59</v>
      </c>
      <c r="F326" s="16">
        <v>1</v>
      </c>
      <c r="G326" s="73">
        <f t="shared" si="51"/>
        <v>9.6449999999999996</v>
      </c>
      <c r="H326" s="73">
        <f t="shared" si="49"/>
        <v>9.64</v>
      </c>
      <c r="I326" s="73">
        <f t="shared" si="52"/>
        <v>11.782500000000001</v>
      </c>
      <c r="J326" s="73">
        <f t="shared" si="50"/>
        <v>11.78</v>
      </c>
      <c r="K326" s="12">
        <v>15.71</v>
      </c>
      <c r="L326" s="14">
        <v>0</v>
      </c>
      <c r="N326" s="12">
        <v>12.86</v>
      </c>
      <c r="O326" s="87">
        <v>15.71</v>
      </c>
      <c r="P326" s="78"/>
      <c r="Q326" s="2">
        <f t="shared" si="48"/>
        <v>15.71</v>
      </c>
    </row>
    <row r="327" spans="1:17" ht="33" customHeight="1" x14ac:dyDescent="0.25">
      <c r="A327" s="28">
        <v>48824</v>
      </c>
      <c r="B327" s="15">
        <v>104779</v>
      </c>
      <c r="C327" s="9" t="s">
        <v>40</v>
      </c>
      <c r="D327" s="46" t="s">
        <v>1076</v>
      </c>
      <c r="E327" s="11" t="s">
        <v>72</v>
      </c>
      <c r="F327" s="12">
        <v>107.83</v>
      </c>
      <c r="G327" s="73">
        <f t="shared" si="51"/>
        <v>6.87</v>
      </c>
      <c r="H327" s="73">
        <f t="shared" si="49"/>
        <v>740.79</v>
      </c>
      <c r="I327" s="73">
        <f t="shared" si="52"/>
        <v>8.3925000000000001</v>
      </c>
      <c r="J327" s="73">
        <f t="shared" si="50"/>
        <v>904.96</v>
      </c>
      <c r="K327" s="13">
        <v>1206.6099999999999</v>
      </c>
      <c r="L327" s="14">
        <v>1E-4</v>
      </c>
      <c r="N327" s="12">
        <v>9.16</v>
      </c>
      <c r="O327" s="87">
        <v>11.19</v>
      </c>
      <c r="P327" s="78"/>
      <c r="Q327" s="2">
        <f t="shared" ref="Q327:Q390" si="53">K327/F327</f>
        <v>11.189928591301122</v>
      </c>
    </row>
    <row r="328" spans="1:17" ht="33" customHeight="1" x14ac:dyDescent="0.25">
      <c r="A328" s="28">
        <v>49189</v>
      </c>
      <c r="B328" s="15">
        <v>90466</v>
      </c>
      <c r="C328" s="9" t="s">
        <v>40</v>
      </c>
      <c r="D328" s="46" t="s">
        <v>1077</v>
      </c>
      <c r="E328" s="11" t="s">
        <v>72</v>
      </c>
      <c r="F328" s="12">
        <v>107.83</v>
      </c>
      <c r="G328" s="73">
        <f t="shared" si="51"/>
        <v>15.375</v>
      </c>
      <c r="H328" s="73">
        <f t="shared" ref="H328:H391" si="54">TRUNC(G328*F328,2)</f>
        <v>1657.88</v>
      </c>
      <c r="I328" s="73">
        <f t="shared" si="52"/>
        <v>18.787500000000001</v>
      </c>
      <c r="J328" s="73">
        <f t="shared" ref="J328:J391" si="55">TRUNC(I328*F328,2)</f>
        <v>2025.85</v>
      </c>
      <c r="K328" s="13">
        <v>2701.14</v>
      </c>
      <c r="L328" s="14">
        <v>2.0000000000000001E-4</v>
      </c>
      <c r="N328" s="12">
        <v>20.5</v>
      </c>
      <c r="O328" s="87">
        <v>25.05</v>
      </c>
      <c r="P328" s="78"/>
      <c r="Q328" s="2">
        <f t="shared" si="53"/>
        <v>25.049986089214503</v>
      </c>
    </row>
    <row r="329" spans="1:17" ht="33" customHeight="1" x14ac:dyDescent="0.25">
      <c r="A329" s="5" t="s">
        <v>515</v>
      </c>
      <c r="B329" s="4"/>
      <c r="C329" s="4"/>
      <c r="D329" s="45" t="s">
        <v>516</v>
      </c>
      <c r="E329" s="4"/>
      <c r="F329" s="6">
        <v>1</v>
      </c>
      <c r="G329" s="71"/>
      <c r="H329" s="73">
        <f t="shared" si="54"/>
        <v>0</v>
      </c>
      <c r="I329" s="71"/>
      <c r="J329" s="76">
        <f>SUM(J330:J353)</f>
        <v>5546.58</v>
      </c>
      <c r="K329" s="7">
        <v>7395.51</v>
      </c>
      <c r="L329" s="8">
        <v>5.9999999999999995E-4</v>
      </c>
      <c r="N329" s="4"/>
      <c r="O329" s="89">
        <v>7395.51</v>
      </c>
      <c r="P329" s="78"/>
      <c r="Q329" s="2">
        <f t="shared" si="53"/>
        <v>7395.51</v>
      </c>
    </row>
    <row r="330" spans="1:17" ht="33" customHeight="1" x14ac:dyDescent="0.25">
      <c r="A330" s="9" t="s">
        <v>517</v>
      </c>
      <c r="B330" s="15">
        <v>103979</v>
      </c>
      <c r="C330" s="9" t="s">
        <v>40</v>
      </c>
      <c r="D330" s="47" t="s">
        <v>464</v>
      </c>
      <c r="E330" s="11" t="s">
        <v>72</v>
      </c>
      <c r="F330" s="29">
        <v>12.7</v>
      </c>
      <c r="G330" s="73">
        <f t="shared" ref="G330:G353" si="56">N330*$S$6</f>
        <v>27.022500000000001</v>
      </c>
      <c r="H330" s="73">
        <f t="shared" si="54"/>
        <v>343.18</v>
      </c>
      <c r="I330" s="73">
        <f t="shared" ref="I330:I353" si="57">O330*$S$6</f>
        <v>33.022500000000001</v>
      </c>
      <c r="J330" s="73">
        <f t="shared" si="55"/>
        <v>419.38</v>
      </c>
      <c r="K330" s="12">
        <v>559.17999999999995</v>
      </c>
      <c r="L330" s="14">
        <v>0</v>
      </c>
      <c r="N330" s="12">
        <v>36.03</v>
      </c>
      <c r="O330" s="87">
        <v>44.03</v>
      </c>
      <c r="P330" s="78"/>
      <c r="Q330" s="2">
        <f t="shared" si="53"/>
        <v>44.029921259842517</v>
      </c>
    </row>
    <row r="331" spans="1:17" ht="33" customHeight="1" x14ac:dyDescent="0.25">
      <c r="A331" s="9" t="s">
        <v>518</v>
      </c>
      <c r="B331" s="15">
        <v>89403</v>
      </c>
      <c r="C331" s="9" t="s">
        <v>40</v>
      </c>
      <c r="D331" s="47" t="s">
        <v>519</v>
      </c>
      <c r="E331" s="11" t="s">
        <v>72</v>
      </c>
      <c r="F331" s="29">
        <v>1.1000000000000001</v>
      </c>
      <c r="G331" s="73">
        <f t="shared" si="56"/>
        <v>17.52</v>
      </c>
      <c r="H331" s="73">
        <f t="shared" si="54"/>
        <v>19.27</v>
      </c>
      <c r="I331" s="73">
        <f t="shared" si="57"/>
        <v>21.412500000000001</v>
      </c>
      <c r="J331" s="73">
        <f t="shared" si="55"/>
        <v>23.55</v>
      </c>
      <c r="K331" s="12">
        <v>31.4</v>
      </c>
      <c r="L331" s="14">
        <v>0</v>
      </c>
      <c r="N331" s="12">
        <v>23.36</v>
      </c>
      <c r="O331" s="87">
        <v>28.55</v>
      </c>
      <c r="P331" s="78"/>
      <c r="Q331" s="2">
        <f t="shared" si="53"/>
        <v>28.545454545454543</v>
      </c>
    </row>
    <row r="332" spans="1:17" ht="33" customHeight="1" x14ac:dyDescent="0.25">
      <c r="A332" s="9" t="s">
        <v>520</v>
      </c>
      <c r="B332" s="15">
        <v>89356</v>
      </c>
      <c r="C332" s="9" t="s">
        <v>40</v>
      </c>
      <c r="D332" s="47" t="s">
        <v>467</v>
      </c>
      <c r="E332" s="11" t="s">
        <v>72</v>
      </c>
      <c r="F332" s="29">
        <v>103.2</v>
      </c>
      <c r="G332" s="73">
        <f t="shared" si="56"/>
        <v>23.865000000000002</v>
      </c>
      <c r="H332" s="73">
        <f t="shared" si="54"/>
        <v>2462.86</v>
      </c>
      <c r="I332" s="73">
        <f t="shared" si="57"/>
        <v>29.1675</v>
      </c>
      <c r="J332" s="73">
        <f t="shared" si="55"/>
        <v>3010.08</v>
      </c>
      <c r="K332" s="13">
        <v>4013.44</v>
      </c>
      <c r="L332" s="14">
        <v>2.9999999999999997E-4</v>
      </c>
      <c r="N332" s="12">
        <v>31.82</v>
      </c>
      <c r="O332" s="87">
        <v>38.89</v>
      </c>
      <c r="P332" s="78"/>
      <c r="Q332" s="2">
        <f t="shared" si="53"/>
        <v>38.889922480620157</v>
      </c>
    </row>
    <row r="333" spans="1:17" ht="33" customHeight="1" x14ac:dyDescent="0.25">
      <c r="A333" s="9" t="s">
        <v>521</v>
      </c>
      <c r="B333" s="15">
        <v>94489</v>
      </c>
      <c r="C333" s="9" t="s">
        <v>40</v>
      </c>
      <c r="D333" s="46" t="s">
        <v>1078</v>
      </c>
      <c r="E333" s="11" t="s">
        <v>59</v>
      </c>
      <c r="F333" s="16">
        <v>2</v>
      </c>
      <c r="G333" s="73">
        <f t="shared" si="56"/>
        <v>33.532499999999999</v>
      </c>
      <c r="H333" s="73">
        <f t="shared" si="54"/>
        <v>67.06</v>
      </c>
      <c r="I333" s="73">
        <f t="shared" si="57"/>
        <v>40.980000000000004</v>
      </c>
      <c r="J333" s="73">
        <f t="shared" si="55"/>
        <v>81.96</v>
      </c>
      <c r="K333" s="12">
        <v>109.28</v>
      </c>
      <c r="L333" s="14">
        <v>0</v>
      </c>
      <c r="N333" s="12">
        <v>44.71</v>
      </c>
      <c r="O333" s="87">
        <v>54.64</v>
      </c>
      <c r="P333" s="78"/>
      <c r="Q333" s="2">
        <f t="shared" si="53"/>
        <v>54.64</v>
      </c>
    </row>
    <row r="334" spans="1:17" ht="33" customHeight="1" x14ac:dyDescent="0.25">
      <c r="A334" s="9" t="s">
        <v>522</v>
      </c>
      <c r="B334" s="15">
        <v>94490</v>
      </c>
      <c r="C334" s="9" t="s">
        <v>40</v>
      </c>
      <c r="D334" s="46" t="s">
        <v>1079</v>
      </c>
      <c r="E334" s="11" t="s">
        <v>59</v>
      </c>
      <c r="F334" s="16">
        <v>2</v>
      </c>
      <c r="G334" s="73">
        <f t="shared" si="56"/>
        <v>49.987500000000004</v>
      </c>
      <c r="H334" s="73">
        <f t="shared" si="54"/>
        <v>99.97</v>
      </c>
      <c r="I334" s="73">
        <f t="shared" si="57"/>
        <v>61.094999999999999</v>
      </c>
      <c r="J334" s="73">
        <f t="shared" si="55"/>
        <v>122.19</v>
      </c>
      <c r="K334" s="12">
        <v>162.91999999999999</v>
      </c>
      <c r="L334" s="14">
        <v>0</v>
      </c>
      <c r="N334" s="12">
        <v>66.650000000000006</v>
      </c>
      <c r="O334" s="87">
        <v>81.459999999999994</v>
      </c>
      <c r="P334" s="78"/>
      <c r="Q334" s="2">
        <f t="shared" si="53"/>
        <v>81.459999999999994</v>
      </c>
    </row>
    <row r="335" spans="1:17" ht="33" customHeight="1" x14ac:dyDescent="0.25">
      <c r="A335" s="9" t="s">
        <v>523</v>
      </c>
      <c r="B335" s="15">
        <v>94492</v>
      </c>
      <c r="C335" s="9" t="s">
        <v>40</v>
      </c>
      <c r="D335" s="47" t="s">
        <v>524</v>
      </c>
      <c r="E335" s="11" t="s">
        <v>59</v>
      </c>
      <c r="F335" s="16">
        <v>2</v>
      </c>
      <c r="G335" s="73">
        <f t="shared" si="56"/>
        <v>69.84</v>
      </c>
      <c r="H335" s="73">
        <f t="shared" si="54"/>
        <v>139.68</v>
      </c>
      <c r="I335" s="73">
        <f t="shared" si="57"/>
        <v>85.364999999999995</v>
      </c>
      <c r="J335" s="73">
        <f t="shared" si="55"/>
        <v>170.73</v>
      </c>
      <c r="K335" s="12">
        <v>227.64</v>
      </c>
      <c r="L335" s="14">
        <v>0</v>
      </c>
      <c r="N335" s="12">
        <v>93.12</v>
      </c>
      <c r="O335" s="87">
        <v>113.82</v>
      </c>
      <c r="P335" s="78"/>
      <c r="Q335" s="2">
        <f t="shared" si="53"/>
        <v>113.82</v>
      </c>
    </row>
    <row r="336" spans="1:17" ht="33" customHeight="1" x14ac:dyDescent="0.25">
      <c r="A336" s="9" t="s">
        <v>525</v>
      </c>
      <c r="B336" s="15">
        <v>103984</v>
      </c>
      <c r="C336" s="9" t="s">
        <v>40</v>
      </c>
      <c r="D336" s="47" t="s">
        <v>526</v>
      </c>
      <c r="E336" s="11" t="s">
        <v>59</v>
      </c>
      <c r="F336" s="16">
        <v>6</v>
      </c>
      <c r="G336" s="73">
        <f t="shared" si="56"/>
        <v>18.502500000000001</v>
      </c>
      <c r="H336" s="73">
        <f t="shared" si="54"/>
        <v>111.01</v>
      </c>
      <c r="I336" s="73">
        <f t="shared" si="57"/>
        <v>22.612499999999997</v>
      </c>
      <c r="J336" s="73">
        <f t="shared" si="55"/>
        <v>135.66999999999999</v>
      </c>
      <c r="K336" s="12">
        <v>180.9</v>
      </c>
      <c r="L336" s="14">
        <v>0</v>
      </c>
      <c r="N336" s="12">
        <v>24.67</v>
      </c>
      <c r="O336" s="87">
        <v>30.15</v>
      </c>
      <c r="P336" s="78"/>
      <c r="Q336" s="2">
        <f t="shared" si="53"/>
        <v>30.150000000000002</v>
      </c>
    </row>
    <row r="337" spans="1:17" ht="33" customHeight="1" x14ac:dyDescent="0.25">
      <c r="A337" s="9" t="s">
        <v>527</v>
      </c>
      <c r="B337" s="15">
        <v>89413</v>
      </c>
      <c r="C337" s="9" t="s">
        <v>40</v>
      </c>
      <c r="D337" s="47" t="s">
        <v>528</v>
      </c>
      <c r="E337" s="11" t="s">
        <v>59</v>
      </c>
      <c r="F337" s="16">
        <v>1</v>
      </c>
      <c r="G337" s="73">
        <f t="shared" si="56"/>
        <v>11.805</v>
      </c>
      <c r="H337" s="73">
        <f t="shared" si="54"/>
        <v>11.8</v>
      </c>
      <c r="I337" s="73">
        <f t="shared" si="57"/>
        <v>14.422499999999999</v>
      </c>
      <c r="J337" s="73">
        <f t="shared" si="55"/>
        <v>14.42</v>
      </c>
      <c r="K337" s="12">
        <v>19.23</v>
      </c>
      <c r="L337" s="14">
        <v>0</v>
      </c>
      <c r="N337" s="12">
        <v>15.74</v>
      </c>
      <c r="O337" s="87">
        <v>19.23</v>
      </c>
      <c r="P337" s="78"/>
      <c r="Q337" s="2">
        <f t="shared" si="53"/>
        <v>19.23</v>
      </c>
    </row>
    <row r="338" spans="1:17" ht="33" customHeight="1" x14ac:dyDescent="0.25">
      <c r="A338" s="9" t="s">
        <v>529</v>
      </c>
      <c r="B338" s="15">
        <v>89363</v>
      </c>
      <c r="C338" s="9" t="s">
        <v>40</v>
      </c>
      <c r="D338" s="47" t="s">
        <v>499</v>
      </c>
      <c r="E338" s="11" t="s">
        <v>59</v>
      </c>
      <c r="F338" s="16">
        <v>1</v>
      </c>
      <c r="G338" s="73">
        <f t="shared" si="56"/>
        <v>10.215</v>
      </c>
      <c r="H338" s="73">
        <f t="shared" si="54"/>
        <v>10.210000000000001</v>
      </c>
      <c r="I338" s="73">
        <f t="shared" si="57"/>
        <v>12.48</v>
      </c>
      <c r="J338" s="73">
        <f t="shared" si="55"/>
        <v>12.48</v>
      </c>
      <c r="K338" s="12">
        <v>16.64</v>
      </c>
      <c r="L338" s="14">
        <v>0</v>
      </c>
      <c r="N338" s="12">
        <v>13.62</v>
      </c>
      <c r="O338" s="87">
        <v>16.64</v>
      </c>
      <c r="P338" s="78"/>
      <c r="Q338" s="2">
        <f t="shared" si="53"/>
        <v>16.64</v>
      </c>
    </row>
    <row r="339" spans="1:17" ht="33" customHeight="1" x14ac:dyDescent="0.25">
      <c r="A339" s="28">
        <v>40424</v>
      </c>
      <c r="B339" s="15">
        <v>89362</v>
      </c>
      <c r="C339" s="9" t="s">
        <v>40</v>
      </c>
      <c r="D339" s="47" t="s">
        <v>474</v>
      </c>
      <c r="E339" s="11" t="s">
        <v>59</v>
      </c>
      <c r="F339" s="16">
        <v>5</v>
      </c>
      <c r="G339" s="73">
        <f t="shared" si="56"/>
        <v>9.6150000000000002</v>
      </c>
      <c r="H339" s="73">
        <f t="shared" si="54"/>
        <v>48.07</v>
      </c>
      <c r="I339" s="73">
        <f t="shared" si="57"/>
        <v>11.745000000000001</v>
      </c>
      <c r="J339" s="73">
        <f t="shared" si="55"/>
        <v>58.72</v>
      </c>
      <c r="K339" s="12">
        <v>78.3</v>
      </c>
      <c r="L339" s="14">
        <v>0</v>
      </c>
      <c r="N339" s="12">
        <v>12.82</v>
      </c>
      <c r="O339" s="87">
        <v>15.66</v>
      </c>
      <c r="P339" s="78"/>
      <c r="Q339" s="2">
        <f t="shared" si="53"/>
        <v>15.66</v>
      </c>
    </row>
    <row r="340" spans="1:17" ht="33" customHeight="1" x14ac:dyDescent="0.25">
      <c r="A340" s="28">
        <v>40789</v>
      </c>
      <c r="B340" s="15">
        <v>89502</v>
      </c>
      <c r="C340" s="9" t="s">
        <v>40</v>
      </c>
      <c r="D340" s="47" t="s">
        <v>501</v>
      </c>
      <c r="E340" s="11" t="s">
        <v>59</v>
      </c>
      <c r="F340" s="16">
        <v>1</v>
      </c>
      <c r="G340" s="73">
        <f t="shared" si="56"/>
        <v>14.9175</v>
      </c>
      <c r="H340" s="73">
        <f t="shared" si="54"/>
        <v>14.91</v>
      </c>
      <c r="I340" s="73">
        <f t="shared" si="57"/>
        <v>18.232499999999998</v>
      </c>
      <c r="J340" s="73">
        <f t="shared" si="55"/>
        <v>18.23</v>
      </c>
      <c r="K340" s="12">
        <v>24.31</v>
      </c>
      <c r="L340" s="14">
        <v>0</v>
      </c>
      <c r="N340" s="12">
        <v>19.89</v>
      </c>
      <c r="O340" s="87">
        <v>24.31</v>
      </c>
      <c r="P340" s="78"/>
      <c r="Q340" s="2">
        <f t="shared" si="53"/>
        <v>24.31</v>
      </c>
    </row>
    <row r="341" spans="1:17" ht="33" customHeight="1" x14ac:dyDescent="0.25">
      <c r="A341" s="28">
        <v>41155</v>
      </c>
      <c r="B341" s="15">
        <v>103974</v>
      </c>
      <c r="C341" s="9" t="s">
        <v>40</v>
      </c>
      <c r="D341" s="46" t="s">
        <v>1080</v>
      </c>
      <c r="E341" s="11" t="s">
        <v>59</v>
      </c>
      <c r="F341" s="16">
        <v>1</v>
      </c>
      <c r="G341" s="73">
        <f t="shared" si="56"/>
        <v>9.27</v>
      </c>
      <c r="H341" s="73">
        <f t="shared" si="54"/>
        <v>9.27</v>
      </c>
      <c r="I341" s="73">
        <f t="shared" si="57"/>
        <v>11.324999999999999</v>
      </c>
      <c r="J341" s="73">
        <f t="shared" si="55"/>
        <v>11.32</v>
      </c>
      <c r="K341" s="12">
        <v>15.1</v>
      </c>
      <c r="L341" s="14">
        <v>0</v>
      </c>
      <c r="N341" s="12">
        <v>12.36</v>
      </c>
      <c r="O341" s="87">
        <v>15.1</v>
      </c>
      <c r="P341" s="78"/>
      <c r="Q341" s="2">
        <f t="shared" si="53"/>
        <v>15.1</v>
      </c>
    </row>
    <row r="342" spans="1:17" ht="33" customHeight="1" x14ac:dyDescent="0.25">
      <c r="A342" s="28">
        <v>41520</v>
      </c>
      <c r="B342" s="15">
        <v>89432</v>
      </c>
      <c r="C342" s="9" t="s">
        <v>40</v>
      </c>
      <c r="D342" s="47" t="s">
        <v>530</v>
      </c>
      <c r="E342" s="11" t="s">
        <v>59</v>
      </c>
      <c r="F342" s="16">
        <v>1</v>
      </c>
      <c r="G342" s="73">
        <f t="shared" si="56"/>
        <v>24.150000000000002</v>
      </c>
      <c r="H342" s="73">
        <f t="shared" si="54"/>
        <v>24.15</v>
      </c>
      <c r="I342" s="73">
        <f t="shared" si="57"/>
        <v>29.512500000000003</v>
      </c>
      <c r="J342" s="73">
        <f t="shared" si="55"/>
        <v>29.51</v>
      </c>
      <c r="K342" s="12">
        <v>39.35</v>
      </c>
      <c r="L342" s="14">
        <v>0</v>
      </c>
      <c r="N342" s="12">
        <v>32.200000000000003</v>
      </c>
      <c r="O342" s="87">
        <v>39.35</v>
      </c>
      <c r="P342" s="78"/>
      <c r="Q342" s="2">
        <f t="shared" si="53"/>
        <v>39.35</v>
      </c>
    </row>
    <row r="343" spans="1:17" ht="33" customHeight="1" x14ac:dyDescent="0.25">
      <c r="A343" s="28">
        <v>41885</v>
      </c>
      <c r="B343" s="15">
        <v>104004</v>
      </c>
      <c r="C343" s="9" t="s">
        <v>40</v>
      </c>
      <c r="D343" s="47" t="s">
        <v>480</v>
      </c>
      <c r="E343" s="11" t="s">
        <v>59</v>
      </c>
      <c r="F343" s="16">
        <v>1</v>
      </c>
      <c r="G343" s="73">
        <f t="shared" si="56"/>
        <v>27.39</v>
      </c>
      <c r="H343" s="73">
        <f t="shared" si="54"/>
        <v>27.39</v>
      </c>
      <c r="I343" s="73">
        <f t="shared" si="57"/>
        <v>33.472500000000004</v>
      </c>
      <c r="J343" s="73">
        <f t="shared" si="55"/>
        <v>33.47</v>
      </c>
      <c r="K343" s="12">
        <v>44.63</v>
      </c>
      <c r="L343" s="14">
        <v>0</v>
      </c>
      <c r="N343" s="12">
        <v>36.520000000000003</v>
      </c>
      <c r="O343" s="87">
        <v>44.63</v>
      </c>
      <c r="P343" s="78"/>
      <c r="Q343" s="2">
        <f t="shared" si="53"/>
        <v>44.63</v>
      </c>
    </row>
    <row r="344" spans="1:17" ht="33" customHeight="1" x14ac:dyDescent="0.25">
      <c r="A344" s="28">
        <v>42250</v>
      </c>
      <c r="B344" s="15">
        <v>94690</v>
      </c>
      <c r="C344" s="9" t="s">
        <v>40</v>
      </c>
      <c r="D344" s="47" t="s">
        <v>531</v>
      </c>
      <c r="E344" s="11" t="s">
        <v>59</v>
      </c>
      <c r="F344" s="16">
        <v>1</v>
      </c>
      <c r="G344" s="73">
        <f t="shared" si="56"/>
        <v>10.095000000000001</v>
      </c>
      <c r="H344" s="73">
        <f t="shared" si="54"/>
        <v>10.09</v>
      </c>
      <c r="I344" s="73">
        <f t="shared" si="57"/>
        <v>12.337499999999999</v>
      </c>
      <c r="J344" s="73">
        <f t="shared" si="55"/>
        <v>12.33</v>
      </c>
      <c r="K344" s="12">
        <v>16.45</v>
      </c>
      <c r="L344" s="14">
        <v>0</v>
      </c>
      <c r="N344" s="12">
        <v>13.46</v>
      </c>
      <c r="O344" s="87">
        <v>16.45</v>
      </c>
      <c r="P344" s="78"/>
      <c r="Q344" s="2">
        <f t="shared" si="53"/>
        <v>16.45</v>
      </c>
    </row>
    <row r="345" spans="1:17" ht="33" customHeight="1" x14ac:dyDescent="0.25">
      <c r="A345" s="28">
        <v>42616</v>
      </c>
      <c r="B345" s="15">
        <v>89440</v>
      </c>
      <c r="C345" s="9" t="s">
        <v>40</v>
      </c>
      <c r="D345" s="47" t="s">
        <v>507</v>
      </c>
      <c r="E345" s="11" t="s">
        <v>59</v>
      </c>
      <c r="F345" s="16">
        <v>1</v>
      </c>
      <c r="G345" s="73">
        <f t="shared" si="56"/>
        <v>12</v>
      </c>
      <c r="H345" s="73">
        <f t="shared" si="54"/>
        <v>12</v>
      </c>
      <c r="I345" s="73">
        <f t="shared" si="57"/>
        <v>14.662500000000001</v>
      </c>
      <c r="J345" s="73">
        <f t="shared" si="55"/>
        <v>14.66</v>
      </c>
      <c r="K345" s="12">
        <v>19.55</v>
      </c>
      <c r="L345" s="14">
        <v>0</v>
      </c>
      <c r="N345" s="12">
        <v>16</v>
      </c>
      <c r="O345" s="87">
        <v>19.55</v>
      </c>
      <c r="P345" s="78"/>
      <c r="Q345" s="2">
        <f t="shared" si="53"/>
        <v>19.55</v>
      </c>
    </row>
    <row r="346" spans="1:17" ht="33" customHeight="1" x14ac:dyDescent="0.25">
      <c r="A346" s="28">
        <v>42981</v>
      </c>
      <c r="B346" s="15">
        <v>89627</v>
      </c>
      <c r="C346" s="9" t="s">
        <v>40</v>
      </c>
      <c r="D346" s="47" t="s">
        <v>532</v>
      </c>
      <c r="E346" s="11" t="s">
        <v>59</v>
      </c>
      <c r="F346" s="16">
        <v>2</v>
      </c>
      <c r="G346" s="73">
        <f t="shared" si="56"/>
        <v>17.377500000000001</v>
      </c>
      <c r="H346" s="73">
        <f t="shared" si="54"/>
        <v>34.75</v>
      </c>
      <c r="I346" s="73">
        <f t="shared" si="57"/>
        <v>21.240000000000002</v>
      </c>
      <c r="J346" s="73">
        <f t="shared" si="55"/>
        <v>42.48</v>
      </c>
      <c r="K346" s="12">
        <v>56.64</v>
      </c>
      <c r="L346" s="14">
        <v>0</v>
      </c>
      <c r="N346" s="12">
        <v>23.17</v>
      </c>
      <c r="O346" s="87">
        <v>28.32</v>
      </c>
      <c r="P346" s="78"/>
      <c r="Q346" s="2">
        <f t="shared" si="53"/>
        <v>28.32</v>
      </c>
    </row>
    <row r="347" spans="1:17" ht="33" customHeight="1" x14ac:dyDescent="0.25">
      <c r="A347" s="28">
        <v>43346</v>
      </c>
      <c r="B347" s="15">
        <v>103953</v>
      </c>
      <c r="C347" s="9" t="s">
        <v>40</v>
      </c>
      <c r="D347" s="47" t="s">
        <v>533</v>
      </c>
      <c r="E347" s="11" t="s">
        <v>59</v>
      </c>
      <c r="F347" s="16">
        <v>2</v>
      </c>
      <c r="G347" s="73">
        <f t="shared" si="56"/>
        <v>7.1325000000000003</v>
      </c>
      <c r="H347" s="73">
        <f t="shared" si="54"/>
        <v>14.26</v>
      </c>
      <c r="I347" s="73">
        <f t="shared" si="57"/>
        <v>8.7149999999999999</v>
      </c>
      <c r="J347" s="73">
        <f t="shared" si="55"/>
        <v>17.43</v>
      </c>
      <c r="K347" s="12">
        <v>23.24</v>
      </c>
      <c r="L347" s="14">
        <v>0</v>
      </c>
      <c r="N347" s="12">
        <v>9.51</v>
      </c>
      <c r="O347" s="87">
        <v>11.62</v>
      </c>
      <c r="P347" s="78"/>
      <c r="Q347" s="2">
        <f t="shared" si="53"/>
        <v>11.62</v>
      </c>
    </row>
    <row r="348" spans="1:17" ht="33" customHeight="1" x14ac:dyDescent="0.25">
      <c r="A348" s="28">
        <v>43711</v>
      </c>
      <c r="B348" s="15">
        <v>89383</v>
      </c>
      <c r="C348" s="9" t="s">
        <v>40</v>
      </c>
      <c r="D348" s="47" t="s">
        <v>511</v>
      </c>
      <c r="E348" s="11" t="s">
        <v>59</v>
      </c>
      <c r="F348" s="16">
        <v>2</v>
      </c>
      <c r="G348" s="73">
        <f t="shared" si="56"/>
        <v>6.5249999999999995</v>
      </c>
      <c r="H348" s="73">
        <f t="shared" si="54"/>
        <v>13.05</v>
      </c>
      <c r="I348" s="73">
        <f t="shared" si="57"/>
        <v>7.9725000000000001</v>
      </c>
      <c r="J348" s="73">
        <f t="shared" si="55"/>
        <v>15.94</v>
      </c>
      <c r="K348" s="12">
        <v>21.26</v>
      </c>
      <c r="L348" s="14">
        <v>0</v>
      </c>
      <c r="N348" s="12">
        <v>8.6999999999999993</v>
      </c>
      <c r="O348" s="87">
        <v>10.63</v>
      </c>
      <c r="P348" s="78"/>
      <c r="Q348" s="2">
        <f t="shared" si="53"/>
        <v>10.63</v>
      </c>
    </row>
    <row r="349" spans="1:17" ht="33" customHeight="1" x14ac:dyDescent="0.25">
      <c r="A349" s="28">
        <v>44077</v>
      </c>
      <c r="B349" s="15">
        <v>94672</v>
      </c>
      <c r="C349" s="9" t="s">
        <v>40</v>
      </c>
      <c r="D349" s="47" t="s">
        <v>512</v>
      </c>
      <c r="E349" s="11" t="s">
        <v>59</v>
      </c>
      <c r="F349" s="16">
        <v>2</v>
      </c>
      <c r="G349" s="73">
        <f t="shared" si="56"/>
        <v>5.4450000000000003</v>
      </c>
      <c r="H349" s="73">
        <f t="shared" si="54"/>
        <v>10.89</v>
      </c>
      <c r="I349" s="73">
        <f t="shared" si="57"/>
        <v>6.6524999999999999</v>
      </c>
      <c r="J349" s="73">
        <f t="shared" si="55"/>
        <v>13.3</v>
      </c>
      <c r="K349" s="12">
        <v>17.739999999999998</v>
      </c>
      <c r="L349" s="14">
        <v>0</v>
      </c>
      <c r="N349" s="12">
        <v>7.26</v>
      </c>
      <c r="O349" s="87">
        <v>8.8699999999999992</v>
      </c>
      <c r="P349" s="78"/>
      <c r="Q349" s="2">
        <f t="shared" si="53"/>
        <v>8.8699999999999992</v>
      </c>
    </row>
    <row r="350" spans="1:17" ht="33" customHeight="1" x14ac:dyDescent="0.25">
      <c r="A350" s="28">
        <v>44442</v>
      </c>
      <c r="B350" s="15">
        <v>90374</v>
      </c>
      <c r="C350" s="9" t="s">
        <v>40</v>
      </c>
      <c r="D350" s="46" t="s">
        <v>1081</v>
      </c>
      <c r="E350" s="11" t="s">
        <v>59</v>
      </c>
      <c r="F350" s="16">
        <v>3</v>
      </c>
      <c r="G350" s="73">
        <f t="shared" si="56"/>
        <v>19.89</v>
      </c>
      <c r="H350" s="73">
        <f t="shared" si="54"/>
        <v>59.67</v>
      </c>
      <c r="I350" s="73">
        <f t="shared" si="57"/>
        <v>24.307499999999997</v>
      </c>
      <c r="J350" s="73">
        <f t="shared" si="55"/>
        <v>72.92</v>
      </c>
      <c r="K350" s="12">
        <v>97.23</v>
      </c>
      <c r="L350" s="14">
        <v>0</v>
      </c>
      <c r="N350" s="12">
        <v>26.52</v>
      </c>
      <c r="O350" s="87">
        <v>32.409999999999997</v>
      </c>
      <c r="P350" s="78"/>
      <c r="Q350" s="2">
        <f t="shared" si="53"/>
        <v>32.410000000000004</v>
      </c>
    </row>
    <row r="351" spans="1:17" ht="33" customHeight="1" x14ac:dyDescent="0.25">
      <c r="A351" s="28">
        <v>44807</v>
      </c>
      <c r="B351" s="15">
        <v>89594</v>
      </c>
      <c r="C351" s="9" t="s">
        <v>40</v>
      </c>
      <c r="D351" s="47" t="s">
        <v>534</v>
      </c>
      <c r="E351" s="11" t="s">
        <v>59</v>
      </c>
      <c r="F351" s="16">
        <v>2</v>
      </c>
      <c r="G351" s="73">
        <f t="shared" si="56"/>
        <v>28.402499999999996</v>
      </c>
      <c r="H351" s="73">
        <f t="shared" si="54"/>
        <v>56.8</v>
      </c>
      <c r="I351" s="73">
        <f t="shared" si="57"/>
        <v>34.71</v>
      </c>
      <c r="J351" s="73">
        <f t="shared" si="55"/>
        <v>69.42</v>
      </c>
      <c r="K351" s="12">
        <v>92.56</v>
      </c>
      <c r="L351" s="14">
        <v>0</v>
      </c>
      <c r="N351" s="12">
        <v>37.869999999999997</v>
      </c>
      <c r="O351" s="87">
        <v>46.28</v>
      </c>
      <c r="P351" s="78"/>
      <c r="Q351" s="2">
        <f t="shared" si="53"/>
        <v>46.28</v>
      </c>
    </row>
    <row r="352" spans="1:17" ht="33" customHeight="1" x14ac:dyDescent="0.25">
      <c r="A352" s="28">
        <v>45172</v>
      </c>
      <c r="B352" s="15">
        <v>89552</v>
      </c>
      <c r="C352" s="9" t="s">
        <v>40</v>
      </c>
      <c r="D352" s="46" t="s">
        <v>1082</v>
      </c>
      <c r="E352" s="11" t="s">
        <v>59</v>
      </c>
      <c r="F352" s="16">
        <v>1</v>
      </c>
      <c r="G352" s="73">
        <f t="shared" si="56"/>
        <v>14.805</v>
      </c>
      <c r="H352" s="73">
        <f t="shared" si="54"/>
        <v>14.8</v>
      </c>
      <c r="I352" s="73">
        <f t="shared" si="57"/>
        <v>18.09</v>
      </c>
      <c r="J352" s="73">
        <f t="shared" si="55"/>
        <v>18.09</v>
      </c>
      <c r="K352" s="12">
        <v>24.12</v>
      </c>
      <c r="L352" s="14">
        <v>0</v>
      </c>
      <c r="N352" s="12">
        <v>19.739999999999998</v>
      </c>
      <c r="O352" s="87">
        <v>24.12</v>
      </c>
      <c r="P352" s="78"/>
      <c r="Q352" s="2">
        <f t="shared" si="53"/>
        <v>24.12</v>
      </c>
    </row>
    <row r="353" spans="1:17" ht="33" customHeight="1" x14ac:dyDescent="0.25">
      <c r="A353" s="28">
        <v>45538</v>
      </c>
      <c r="B353" s="15">
        <v>98114</v>
      </c>
      <c r="C353" s="9" t="s">
        <v>40</v>
      </c>
      <c r="D353" s="46" t="s">
        <v>1083</v>
      </c>
      <c r="E353" s="11" t="s">
        <v>59</v>
      </c>
      <c r="F353" s="16">
        <v>2</v>
      </c>
      <c r="G353" s="73">
        <f t="shared" si="56"/>
        <v>461.54999999999995</v>
      </c>
      <c r="H353" s="73">
        <f t="shared" si="54"/>
        <v>923.1</v>
      </c>
      <c r="I353" s="73">
        <f t="shared" si="57"/>
        <v>564.15000000000009</v>
      </c>
      <c r="J353" s="73">
        <f t="shared" si="55"/>
        <v>1128.3</v>
      </c>
      <c r="K353" s="13">
        <v>1504.4</v>
      </c>
      <c r="L353" s="14">
        <v>1E-4</v>
      </c>
      <c r="N353" s="12">
        <v>615.4</v>
      </c>
      <c r="O353" s="87">
        <v>752.2</v>
      </c>
      <c r="P353" s="78"/>
      <c r="Q353" s="2">
        <f t="shared" si="53"/>
        <v>752.2</v>
      </c>
    </row>
    <row r="354" spans="1:17" ht="33" customHeight="1" x14ac:dyDescent="0.25">
      <c r="A354" s="5" t="s">
        <v>535</v>
      </c>
      <c r="B354" s="4"/>
      <c r="C354" s="4"/>
      <c r="D354" s="45" t="s">
        <v>536</v>
      </c>
      <c r="E354" s="4"/>
      <c r="F354" s="6">
        <v>1</v>
      </c>
      <c r="G354" s="71"/>
      <c r="H354" s="73">
        <f t="shared" si="54"/>
        <v>0</v>
      </c>
      <c r="I354" s="71"/>
      <c r="J354" s="76">
        <f>SUM(J355:J389)</f>
        <v>33074.689999999995</v>
      </c>
      <c r="K354" s="7">
        <v>44099.7</v>
      </c>
      <c r="L354" s="8">
        <v>3.7000000000000002E-3</v>
      </c>
      <c r="N354" s="4"/>
      <c r="O354" s="89">
        <v>44099.7</v>
      </c>
      <c r="P354" s="78"/>
      <c r="Q354" s="2">
        <f t="shared" si="53"/>
        <v>44099.7</v>
      </c>
    </row>
    <row r="355" spans="1:17" ht="33" customHeight="1" x14ac:dyDescent="0.25">
      <c r="A355" s="9" t="s">
        <v>537</v>
      </c>
      <c r="B355" s="15">
        <v>98102</v>
      </c>
      <c r="C355" s="9" t="s">
        <v>40</v>
      </c>
      <c r="D355" s="47" t="s">
        <v>538</v>
      </c>
      <c r="E355" s="11" t="s">
        <v>59</v>
      </c>
      <c r="F355" s="16">
        <v>1</v>
      </c>
      <c r="G355" s="73">
        <f t="shared" ref="G355:G389" si="58">N355*$S$6</f>
        <v>164.42249999999999</v>
      </c>
      <c r="H355" s="73">
        <f t="shared" si="54"/>
        <v>164.42</v>
      </c>
      <c r="I355" s="73">
        <f t="shared" ref="I355:I389" si="59">O355*$S$6</f>
        <v>200.96999999999997</v>
      </c>
      <c r="J355" s="73">
        <f t="shared" si="55"/>
        <v>200.97</v>
      </c>
      <c r="K355" s="12">
        <v>267.95999999999998</v>
      </c>
      <c r="L355" s="14">
        <v>0</v>
      </c>
      <c r="N355" s="12">
        <v>219.23</v>
      </c>
      <c r="O355" s="87">
        <v>267.95999999999998</v>
      </c>
      <c r="P355" s="78"/>
      <c r="Q355" s="2">
        <f t="shared" si="53"/>
        <v>267.95999999999998</v>
      </c>
    </row>
    <row r="356" spans="1:17" ht="33" customHeight="1" x14ac:dyDescent="0.25">
      <c r="A356" s="9" t="s">
        <v>539</v>
      </c>
      <c r="B356" s="15">
        <v>97974</v>
      </c>
      <c r="C356" s="9" t="s">
        <v>40</v>
      </c>
      <c r="D356" s="47" t="s">
        <v>540</v>
      </c>
      <c r="E356" s="11" t="s">
        <v>59</v>
      </c>
      <c r="F356" s="16">
        <v>9</v>
      </c>
      <c r="G356" s="73">
        <f t="shared" si="58"/>
        <v>444.01499999999999</v>
      </c>
      <c r="H356" s="73">
        <f t="shared" si="54"/>
        <v>3996.13</v>
      </c>
      <c r="I356" s="73">
        <f t="shared" si="59"/>
        <v>542.71500000000003</v>
      </c>
      <c r="J356" s="73">
        <f t="shared" si="55"/>
        <v>4884.43</v>
      </c>
      <c r="K356" s="13">
        <v>6512.58</v>
      </c>
      <c r="L356" s="14">
        <v>5.0000000000000001E-4</v>
      </c>
      <c r="N356" s="12">
        <v>592.02</v>
      </c>
      <c r="O356" s="87">
        <v>723.62</v>
      </c>
      <c r="P356" s="78"/>
      <c r="Q356" s="2">
        <f t="shared" si="53"/>
        <v>723.62</v>
      </c>
    </row>
    <row r="357" spans="1:17" ht="33" customHeight="1" x14ac:dyDescent="0.25">
      <c r="A357" s="9" t="s">
        <v>541</v>
      </c>
      <c r="B357" s="15">
        <v>98114</v>
      </c>
      <c r="C357" s="9" t="s">
        <v>40</v>
      </c>
      <c r="D357" s="46" t="s">
        <v>1083</v>
      </c>
      <c r="E357" s="11" t="s">
        <v>59</v>
      </c>
      <c r="F357" s="16">
        <v>9</v>
      </c>
      <c r="G357" s="73">
        <f t="shared" si="58"/>
        <v>461.54999999999995</v>
      </c>
      <c r="H357" s="73">
        <f t="shared" si="54"/>
        <v>4153.95</v>
      </c>
      <c r="I357" s="73">
        <f t="shared" si="59"/>
        <v>564.15000000000009</v>
      </c>
      <c r="J357" s="73">
        <f t="shared" si="55"/>
        <v>5077.3500000000004</v>
      </c>
      <c r="K357" s="13">
        <v>6769.8</v>
      </c>
      <c r="L357" s="14">
        <v>5.9999999999999995E-4</v>
      </c>
      <c r="N357" s="12">
        <v>615.4</v>
      </c>
      <c r="O357" s="87">
        <v>752.2</v>
      </c>
      <c r="P357" s="78"/>
      <c r="Q357" s="2">
        <f t="shared" si="53"/>
        <v>752.2</v>
      </c>
    </row>
    <row r="358" spans="1:17" ht="33" customHeight="1" x14ac:dyDescent="0.25">
      <c r="A358" s="9" t="s">
        <v>542</v>
      </c>
      <c r="B358" s="15">
        <v>89707</v>
      </c>
      <c r="C358" s="9" t="s">
        <v>40</v>
      </c>
      <c r="D358" s="47" t="s">
        <v>543</v>
      </c>
      <c r="E358" s="11" t="s">
        <v>59</v>
      </c>
      <c r="F358" s="16">
        <v>21</v>
      </c>
      <c r="G358" s="73">
        <f t="shared" si="58"/>
        <v>50.625</v>
      </c>
      <c r="H358" s="73">
        <f t="shared" si="54"/>
        <v>1063.1199999999999</v>
      </c>
      <c r="I358" s="73">
        <f t="shared" si="59"/>
        <v>61.875</v>
      </c>
      <c r="J358" s="73">
        <f t="shared" si="55"/>
        <v>1299.3699999999999</v>
      </c>
      <c r="K358" s="13">
        <v>1732.5</v>
      </c>
      <c r="L358" s="14">
        <v>1E-4</v>
      </c>
      <c r="N358" s="12">
        <v>67.5</v>
      </c>
      <c r="O358" s="87">
        <v>82.5</v>
      </c>
      <c r="P358" s="78"/>
      <c r="Q358" s="2">
        <f t="shared" si="53"/>
        <v>82.5</v>
      </c>
    </row>
    <row r="359" spans="1:17" ht="33" customHeight="1" x14ac:dyDescent="0.25">
      <c r="A359" s="9" t="s">
        <v>544</v>
      </c>
      <c r="B359" s="15">
        <v>89708</v>
      </c>
      <c r="C359" s="9" t="s">
        <v>40</v>
      </c>
      <c r="D359" s="47" t="s">
        <v>545</v>
      </c>
      <c r="E359" s="11" t="s">
        <v>59</v>
      </c>
      <c r="F359" s="16">
        <v>6</v>
      </c>
      <c r="G359" s="73">
        <f t="shared" si="58"/>
        <v>107.1825</v>
      </c>
      <c r="H359" s="73">
        <f t="shared" si="54"/>
        <v>643.09</v>
      </c>
      <c r="I359" s="73">
        <f t="shared" si="59"/>
        <v>131.0025</v>
      </c>
      <c r="J359" s="73">
        <f t="shared" si="55"/>
        <v>786.01</v>
      </c>
      <c r="K359" s="13">
        <v>1048.02</v>
      </c>
      <c r="L359" s="14">
        <v>1E-4</v>
      </c>
      <c r="N359" s="12">
        <v>142.91</v>
      </c>
      <c r="O359" s="87">
        <v>174.67</v>
      </c>
      <c r="P359" s="78"/>
      <c r="Q359" s="2">
        <f t="shared" si="53"/>
        <v>174.67</v>
      </c>
    </row>
    <row r="360" spans="1:17" ht="33" customHeight="1" x14ac:dyDescent="0.25">
      <c r="A360" s="9" t="s">
        <v>546</v>
      </c>
      <c r="B360" s="15">
        <v>89711</v>
      </c>
      <c r="C360" s="9" t="s">
        <v>40</v>
      </c>
      <c r="D360" s="47" t="s">
        <v>547</v>
      </c>
      <c r="E360" s="11" t="s">
        <v>72</v>
      </c>
      <c r="F360" s="29">
        <v>42.2</v>
      </c>
      <c r="G360" s="73">
        <f t="shared" si="58"/>
        <v>21.337499999999999</v>
      </c>
      <c r="H360" s="73">
        <f t="shared" si="54"/>
        <v>900.44</v>
      </c>
      <c r="I360" s="73">
        <f t="shared" si="59"/>
        <v>26.077500000000001</v>
      </c>
      <c r="J360" s="73">
        <f t="shared" si="55"/>
        <v>1100.47</v>
      </c>
      <c r="K360" s="13">
        <v>1467.29</v>
      </c>
      <c r="L360" s="14">
        <v>1E-4</v>
      </c>
      <c r="N360" s="12">
        <v>28.45</v>
      </c>
      <c r="O360" s="87">
        <v>34.770000000000003</v>
      </c>
      <c r="P360" s="78"/>
      <c r="Q360" s="2">
        <f t="shared" si="53"/>
        <v>34.769905213270142</v>
      </c>
    </row>
    <row r="361" spans="1:17" ht="33" customHeight="1" x14ac:dyDescent="0.25">
      <c r="A361" s="9" t="s">
        <v>548</v>
      </c>
      <c r="B361" s="15">
        <v>89712</v>
      </c>
      <c r="C361" s="9" t="s">
        <v>40</v>
      </c>
      <c r="D361" s="47" t="s">
        <v>549</v>
      </c>
      <c r="E361" s="11" t="s">
        <v>72</v>
      </c>
      <c r="F361" s="29">
        <v>36.299999999999997</v>
      </c>
      <c r="G361" s="73">
        <f t="shared" si="58"/>
        <v>26.362499999999997</v>
      </c>
      <c r="H361" s="73">
        <f t="shared" si="54"/>
        <v>956.95</v>
      </c>
      <c r="I361" s="73">
        <f t="shared" si="59"/>
        <v>32.22</v>
      </c>
      <c r="J361" s="73">
        <f t="shared" si="55"/>
        <v>1169.58</v>
      </c>
      <c r="K361" s="13">
        <v>1559.44</v>
      </c>
      <c r="L361" s="14">
        <v>1E-4</v>
      </c>
      <c r="N361" s="12">
        <v>35.15</v>
      </c>
      <c r="O361" s="87">
        <v>42.96</v>
      </c>
      <c r="P361" s="78"/>
      <c r="Q361" s="2">
        <f t="shared" si="53"/>
        <v>42.959779614325072</v>
      </c>
    </row>
    <row r="362" spans="1:17" ht="33" customHeight="1" x14ac:dyDescent="0.25">
      <c r="A362" s="9" t="s">
        <v>550</v>
      </c>
      <c r="B362" s="15">
        <v>89713</v>
      </c>
      <c r="C362" s="9" t="s">
        <v>40</v>
      </c>
      <c r="D362" s="46" t="s">
        <v>1084</v>
      </c>
      <c r="E362" s="11" t="s">
        <v>72</v>
      </c>
      <c r="F362" s="29">
        <v>5.3</v>
      </c>
      <c r="G362" s="73">
        <f t="shared" si="58"/>
        <v>32.655000000000001</v>
      </c>
      <c r="H362" s="73">
        <f t="shared" si="54"/>
        <v>173.07</v>
      </c>
      <c r="I362" s="73">
        <f t="shared" si="59"/>
        <v>39.907499999999999</v>
      </c>
      <c r="J362" s="73">
        <f t="shared" si="55"/>
        <v>211.5</v>
      </c>
      <c r="K362" s="12">
        <v>282.01</v>
      </c>
      <c r="L362" s="14">
        <v>0</v>
      </c>
      <c r="N362" s="12">
        <v>43.54</v>
      </c>
      <c r="O362" s="87">
        <v>53.21</v>
      </c>
      <c r="P362" s="78"/>
      <c r="Q362" s="2">
        <f t="shared" si="53"/>
        <v>53.20943396226415</v>
      </c>
    </row>
    <row r="363" spans="1:17" ht="33" customHeight="1" x14ac:dyDescent="0.25">
      <c r="A363" s="9" t="s">
        <v>551</v>
      </c>
      <c r="B363" s="15">
        <v>89714</v>
      </c>
      <c r="C363" s="9" t="s">
        <v>40</v>
      </c>
      <c r="D363" s="46" t="s">
        <v>1085</v>
      </c>
      <c r="E363" s="11" t="s">
        <v>72</v>
      </c>
      <c r="F363" s="29">
        <v>227.2</v>
      </c>
      <c r="G363" s="73">
        <f t="shared" si="58"/>
        <v>36.727499999999999</v>
      </c>
      <c r="H363" s="73">
        <f t="shared" si="54"/>
        <v>8344.48</v>
      </c>
      <c r="I363" s="73">
        <f t="shared" si="59"/>
        <v>44.887500000000003</v>
      </c>
      <c r="J363" s="73">
        <f t="shared" si="55"/>
        <v>10198.44</v>
      </c>
      <c r="K363" s="13">
        <v>13597.92</v>
      </c>
      <c r="L363" s="14">
        <v>1.1000000000000001E-3</v>
      </c>
      <c r="N363" s="12">
        <v>48.97</v>
      </c>
      <c r="O363" s="87">
        <v>59.85</v>
      </c>
      <c r="P363" s="78"/>
      <c r="Q363" s="2">
        <f t="shared" si="53"/>
        <v>59.85</v>
      </c>
    </row>
    <row r="364" spans="1:17" ht="33" customHeight="1" x14ac:dyDescent="0.25">
      <c r="A364" s="28">
        <v>40425</v>
      </c>
      <c r="B364" s="15">
        <v>104086</v>
      </c>
      <c r="C364" s="9" t="s">
        <v>40</v>
      </c>
      <c r="D364" s="46" t="s">
        <v>1086</v>
      </c>
      <c r="E364" s="11" t="s">
        <v>72</v>
      </c>
      <c r="F364" s="29">
        <v>11.5</v>
      </c>
      <c r="G364" s="73">
        <f t="shared" si="58"/>
        <v>82.905000000000001</v>
      </c>
      <c r="H364" s="73">
        <f t="shared" si="54"/>
        <v>953.4</v>
      </c>
      <c r="I364" s="73">
        <f t="shared" si="59"/>
        <v>101.33250000000001</v>
      </c>
      <c r="J364" s="73">
        <f t="shared" si="55"/>
        <v>1165.32</v>
      </c>
      <c r="K364" s="13">
        <v>1553.76</v>
      </c>
      <c r="L364" s="14">
        <v>1E-4</v>
      </c>
      <c r="N364" s="12">
        <v>110.54</v>
      </c>
      <c r="O364" s="87">
        <v>135.11000000000001</v>
      </c>
      <c r="P364" s="78"/>
      <c r="Q364" s="2">
        <f t="shared" si="53"/>
        <v>135.10956521739129</v>
      </c>
    </row>
    <row r="365" spans="1:17" ht="33" customHeight="1" x14ac:dyDescent="0.25">
      <c r="A365" s="28">
        <v>40790</v>
      </c>
      <c r="B365" s="15">
        <v>104063</v>
      </c>
      <c r="C365" s="9" t="s">
        <v>40</v>
      </c>
      <c r="D365" s="47" t="s">
        <v>552</v>
      </c>
      <c r="E365" s="11" t="s">
        <v>59</v>
      </c>
      <c r="F365" s="16">
        <v>6</v>
      </c>
      <c r="G365" s="73">
        <f t="shared" si="58"/>
        <v>58.342500000000001</v>
      </c>
      <c r="H365" s="73">
        <f t="shared" si="54"/>
        <v>350.05</v>
      </c>
      <c r="I365" s="73">
        <f t="shared" si="59"/>
        <v>71.31</v>
      </c>
      <c r="J365" s="73">
        <f t="shared" si="55"/>
        <v>427.86</v>
      </c>
      <c r="K365" s="12">
        <v>570.48</v>
      </c>
      <c r="L365" s="14">
        <v>0</v>
      </c>
      <c r="N365" s="12">
        <v>77.790000000000006</v>
      </c>
      <c r="O365" s="87">
        <v>95.08</v>
      </c>
      <c r="P365" s="78"/>
      <c r="Q365" s="2">
        <f t="shared" si="53"/>
        <v>95.08</v>
      </c>
    </row>
    <row r="366" spans="1:17" ht="33" customHeight="1" x14ac:dyDescent="0.25">
      <c r="A366" s="28">
        <v>41156</v>
      </c>
      <c r="B366" s="15">
        <v>89746</v>
      </c>
      <c r="C366" s="9" t="s">
        <v>40</v>
      </c>
      <c r="D366" s="47" t="s">
        <v>553</v>
      </c>
      <c r="E366" s="11" t="s">
        <v>59</v>
      </c>
      <c r="F366" s="16">
        <v>14</v>
      </c>
      <c r="G366" s="73">
        <f t="shared" si="58"/>
        <v>24.907499999999999</v>
      </c>
      <c r="H366" s="73">
        <f t="shared" si="54"/>
        <v>348.7</v>
      </c>
      <c r="I366" s="73">
        <f t="shared" si="59"/>
        <v>30.442500000000003</v>
      </c>
      <c r="J366" s="73">
        <f t="shared" si="55"/>
        <v>426.19</v>
      </c>
      <c r="K366" s="12">
        <v>568.26</v>
      </c>
      <c r="L366" s="14">
        <v>0</v>
      </c>
      <c r="N366" s="12">
        <v>33.21</v>
      </c>
      <c r="O366" s="87">
        <v>40.590000000000003</v>
      </c>
      <c r="P366" s="78"/>
      <c r="Q366" s="2">
        <f t="shared" si="53"/>
        <v>40.589999999999996</v>
      </c>
    </row>
    <row r="367" spans="1:17" ht="33" customHeight="1" x14ac:dyDescent="0.25">
      <c r="A367" s="28">
        <v>41521</v>
      </c>
      <c r="B367" s="15">
        <v>89739</v>
      </c>
      <c r="C367" s="9" t="s">
        <v>40</v>
      </c>
      <c r="D367" s="47" t="s">
        <v>554</v>
      </c>
      <c r="E367" s="11" t="s">
        <v>59</v>
      </c>
      <c r="F367" s="16">
        <v>2</v>
      </c>
      <c r="G367" s="73">
        <f t="shared" si="58"/>
        <v>20.774999999999999</v>
      </c>
      <c r="H367" s="73">
        <f t="shared" si="54"/>
        <v>41.55</v>
      </c>
      <c r="I367" s="73">
        <f t="shared" si="59"/>
        <v>25.387500000000003</v>
      </c>
      <c r="J367" s="73">
        <f t="shared" si="55"/>
        <v>50.77</v>
      </c>
      <c r="K367" s="12">
        <v>67.7</v>
      </c>
      <c r="L367" s="14">
        <v>0</v>
      </c>
      <c r="N367" s="12">
        <v>27.7</v>
      </c>
      <c r="O367" s="87">
        <v>33.85</v>
      </c>
      <c r="P367" s="78"/>
      <c r="Q367" s="2">
        <f t="shared" si="53"/>
        <v>33.85</v>
      </c>
    </row>
    <row r="368" spans="1:17" ht="33" customHeight="1" x14ac:dyDescent="0.25">
      <c r="A368" s="28">
        <v>41886</v>
      </c>
      <c r="B368" s="15">
        <v>89732</v>
      </c>
      <c r="C368" s="9" t="s">
        <v>40</v>
      </c>
      <c r="D368" s="47" t="s">
        <v>555</v>
      </c>
      <c r="E368" s="11" t="s">
        <v>59</v>
      </c>
      <c r="F368" s="16">
        <v>23</v>
      </c>
      <c r="G368" s="73">
        <f t="shared" si="58"/>
        <v>14.145</v>
      </c>
      <c r="H368" s="73">
        <f t="shared" si="54"/>
        <v>325.33</v>
      </c>
      <c r="I368" s="73">
        <f t="shared" si="59"/>
        <v>17.287500000000001</v>
      </c>
      <c r="J368" s="73">
        <f t="shared" si="55"/>
        <v>397.61</v>
      </c>
      <c r="K368" s="12">
        <v>530.15</v>
      </c>
      <c r="L368" s="14">
        <v>0</v>
      </c>
      <c r="N368" s="12">
        <v>18.86</v>
      </c>
      <c r="O368" s="87">
        <v>23.05</v>
      </c>
      <c r="P368" s="78"/>
      <c r="Q368" s="2">
        <f t="shared" si="53"/>
        <v>23.05</v>
      </c>
    </row>
    <row r="369" spans="1:17" ht="33" customHeight="1" x14ac:dyDescent="0.25">
      <c r="A369" s="28">
        <v>42251</v>
      </c>
      <c r="B369" s="15">
        <v>89726</v>
      </c>
      <c r="C369" s="9" t="s">
        <v>40</v>
      </c>
      <c r="D369" s="47" t="s">
        <v>556</v>
      </c>
      <c r="E369" s="11" t="s">
        <v>59</v>
      </c>
      <c r="F369" s="16">
        <v>16</v>
      </c>
      <c r="G369" s="73">
        <f t="shared" si="58"/>
        <v>10.17</v>
      </c>
      <c r="H369" s="73">
        <f t="shared" si="54"/>
        <v>162.72</v>
      </c>
      <c r="I369" s="73">
        <f t="shared" si="59"/>
        <v>12.4275</v>
      </c>
      <c r="J369" s="73">
        <f t="shared" si="55"/>
        <v>198.84</v>
      </c>
      <c r="K369" s="12">
        <v>265.12</v>
      </c>
      <c r="L369" s="14">
        <v>0</v>
      </c>
      <c r="N369" s="12">
        <v>13.56</v>
      </c>
      <c r="O369" s="87">
        <v>16.57</v>
      </c>
      <c r="P369" s="78"/>
      <c r="Q369" s="2">
        <f t="shared" si="53"/>
        <v>16.57</v>
      </c>
    </row>
    <row r="370" spans="1:17" ht="33" customHeight="1" x14ac:dyDescent="0.25">
      <c r="A370" s="28">
        <v>42617</v>
      </c>
      <c r="B370" s="15">
        <v>89744</v>
      </c>
      <c r="C370" s="9" t="s">
        <v>40</v>
      </c>
      <c r="D370" s="47" t="s">
        <v>557</v>
      </c>
      <c r="E370" s="11" t="s">
        <v>59</v>
      </c>
      <c r="F370" s="16">
        <v>28</v>
      </c>
      <c r="G370" s="73">
        <f t="shared" si="58"/>
        <v>24.217500000000001</v>
      </c>
      <c r="H370" s="73">
        <f t="shared" si="54"/>
        <v>678.09</v>
      </c>
      <c r="I370" s="73">
        <f t="shared" si="59"/>
        <v>29.594999999999999</v>
      </c>
      <c r="J370" s="73">
        <f t="shared" si="55"/>
        <v>828.66</v>
      </c>
      <c r="K370" s="13">
        <v>1104.8800000000001</v>
      </c>
      <c r="L370" s="14">
        <v>1E-4</v>
      </c>
      <c r="N370" s="12">
        <v>32.29</v>
      </c>
      <c r="O370" s="87">
        <v>39.46</v>
      </c>
      <c r="P370" s="78"/>
      <c r="Q370" s="2">
        <f t="shared" si="53"/>
        <v>39.46</v>
      </c>
    </row>
    <row r="371" spans="1:17" ht="33" customHeight="1" x14ac:dyDescent="0.25">
      <c r="A371" s="28">
        <v>42982</v>
      </c>
      <c r="B371" s="15">
        <v>89731</v>
      </c>
      <c r="C371" s="9" t="s">
        <v>40</v>
      </c>
      <c r="D371" s="47" t="s">
        <v>558</v>
      </c>
      <c r="E371" s="11" t="s">
        <v>59</v>
      </c>
      <c r="F371" s="16">
        <v>3</v>
      </c>
      <c r="G371" s="73">
        <f t="shared" si="58"/>
        <v>13.544999999999998</v>
      </c>
      <c r="H371" s="73">
        <f t="shared" si="54"/>
        <v>40.630000000000003</v>
      </c>
      <c r="I371" s="73">
        <f t="shared" si="59"/>
        <v>16.552500000000002</v>
      </c>
      <c r="J371" s="73">
        <f t="shared" si="55"/>
        <v>49.65</v>
      </c>
      <c r="K371" s="12">
        <v>66.209999999999994</v>
      </c>
      <c r="L371" s="14">
        <v>0</v>
      </c>
      <c r="N371" s="12">
        <v>18.059999999999999</v>
      </c>
      <c r="O371" s="87">
        <v>22.07</v>
      </c>
      <c r="P371" s="78"/>
      <c r="Q371" s="2">
        <f t="shared" si="53"/>
        <v>22.069999999999997</v>
      </c>
    </row>
    <row r="372" spans="1:17" ht="33" customHeight="1" x14ac:dyDescent="0.25">
      <c r="A372" s="28">
        <v>43347</v>
      </c>
      <c r="B372" s="15">
        <v>89724</v>
      </c>
      <c r="C372" s="9" t="s">
        <v>40</v>
      </c>
      <c r="D372" s="47" t="s">
        <v>559</v>
      </c>
      <c r="E372" s="11" t="s">
        <v>59</v>
      </c>
      <c r="F372" s="16">
        <v>36</v>
      </c>
      <c r="G372" s="73">
        <f t="shared" si="58"/>
        <v>9.9824999999999999</v>
      </c>
      <c r="H372" s="73">
        <f t="shared" si="54"/>
        <v>359.37</v>
      </c>
      <c r="I372" s="73">
        <f t="shared" si="59"/>
        <v>12.195</v>
      </c>
      <c r="J372" s="73">
        <f t="shared" si="55"/>
        <v>439.02</v>
      </c>
      <c r="K372" s="12">
        <v>585.36</v>
      </c>
      <c r="L372" s="14">
        <v>0</v>
      </c>
      <c r="N372" s="12">
        <v>13.31</v>
      </c>
      <c r="O372" s="87">
        <v>16.260000000000002</v>
      </c>
      <c r="P372" s="78"/>
      <c r="Q372" s="2">
        <f t="shared" si="53"/>
        <v>16.260000000000002</v>
      </c>
    </row>
    <row r="373" spans="1:17" ht="33" customHeight="1" x14ac:dyDescent="0.25">
      <c r="A373" s="28">
        <v>43712</v>
      </c>
      <c r="B373" s="15">
        <v>89748</v>
      </c>
      <c r="C373" s="9" t="s">
        <v>40</v>
      </c>
      <c r="D373" s="47" t="s">
        <v>560</v>
      </c>
      <c r="E373" s="11" t="s">
        <v>59</v>
      </c>
      <c r="F373" s="16">
        <v>18</v>
      </c>
      <c r="G373" s="73">
        <f t="shared" si="58"/>
        <v>36.555</v>
      </c>
      <c r="H373" s="73">
        <f t="shared" si="54"/>
        <v>657.99</v>
      </c>
      <c r="I373" s="73">
        <f t="shared" si="59"/>
        <v>44.677500000000002</v>
      </c>
      <c r="J373" s="73">
        <f t="shared" si="55"/>
        <v>804.19</v>
      </c>
      <c r="K373" s="13">
        <v>1072.26</v>
      </c>
      <c r="L373" s="14">
        <v>1E-4</v>
      </c>
      <c r="N373" s="12">
        <v>48.74</v>
      </c>
      <c r="O373" s="87">
        <v>59.57</v>
      </c>
      <c r="P373" s="78"/>
      <c r="Q373" s="2">
        <f t="shared" si="53"/>
        <v>59.57</v>
      </c>
    </row>
    <row r="374" spans="1:17" ht="33" customHeight="1" x14ac:dyDescent="0.25">
      <c r="A374" s="28">
        <v>44078</v>
      </c>
      <c r="B374" s="15">
        <v>89742</v>
      </c>
      <c r="C374" s="9" t="s">
        <v>40</v>
      </c>
      <c r="D374" s="47" t="s">
        <v>561</v>
      </c>
      <c r="E374" s="11" t="s">
        <v>59</v>
      </c>
      <c r="F374" s="16">
        <v>1</v>
      </c>
      <c r="G374" s="73">
        <f t="shared" si="58"/>
        <v>33.974999999999994</v>
      </c>
      <c r="H374" s="73">
        <f t="shared" si="54"/>
        <v>33.97</v>
      </c>
      <c r="I374" s="73">
        <f t="shared" si="59"/>
        <v>41.527499999999996</v>
      </c>
      <c r="J374" s="73">
        <f t="shared" si="55"/>
        <v>41.52</v>
      </c>
      <c r="K374" s="12">
        <v>55.37</v>
      </c>
      <c r="L374" s="14">
        <v>0</v>
      </c>
      <c r="N374" s="12">
        <v>45.3</v>
      </c>
      <c r="O374" s="87">
        <v>55.37</v>
      </c>
      <c r="P374" s="78"/>
      <c r="Q374" s="2">
        <f t="shared" si="53"/>
        <v>55.37</v>
      </c>
    </row>
    <row r="375" spans="1:17" ht="33" customHeight="1" x14ac:dyDescent="0.25">
      <c r="A375" s="28">
        <v>44443</v>
      </c>
      <c r="B375" s="15">
        <v>89733</v>
      </c>
      <c r="C375" s="9" t="s">
        <v>40</v>
      </c>
      <c r="D375" s="47" t="s">
        <v>562</v>
      </c>
      <c r="E375" s="11" t="s">
        <v>59</v>
      </c>
      <c r="F375" s="16">
        <v>1</v>
      </c>
      <c r="G375" s="73">
        <f t="shared" si="58"/>
        <v>20.482499999999998</v>
      </c>
      <c r="H375" s="73">
        <f t="shared" si="54"/>
        <v>20.48</v>
      </c>
      <c r="I375" s="73">
        <f t="shared" si="59"/>
        <v>25.035000000000004</v>
      </c>
      <c r="J375" s="73">
        <f t="shared" si="55"/>
        <v>25.03</v>
      </c>
      <c r="K375" s="12">
        <v>33.380000000000003</v>
      </c>
      <c r="L375" s="14">
        <v>0</v>
      </c>
      <c r="N375" s="12">
        <v>27.31</v>
      </c>
      <c r="O375" s="87">
        <v>33.380000000000003</v>
      </c>
      <c r="P375" s="78"/>
      <c r="Q375" s="2">
        <f t="shared" si="53"/>
        <v>33.380000000000003</v>
      </c>
    </row>
    <row r="376" spans="1:17" ht="33" customHeight="1" x14ac:dyDescent="0.25">
      <c r="A376" s="28">
        <v>44808</v>
      </c>
      <c r="B376" s="15">
        <v>89728</v>
      </c>
      <c r="C376" s="9" t="s">
        <v>40</v>
      </c>
      <c r="D376" s="47" t="s">
        <v>563</v>
      </c>
      <c r="E376" s="11" t="s">
        <v>59</v>
      </c>
      <c r="F376" s="16">
        <v>36</v>
      </c>
      <c r="G376" s="73">
        <f t="shared" si="58"/>
        <v>12.375</v>
      </c>
      <c r="H376" s="73">
        <f t="shared" si="54"/>
        <v>445.5</v>
      </c>
      <c r="I376" s="73">
        <f t="shared" si="59"/>
        <v>15.120000000000001</v>
      </c>
      <c r="J376" s="73">
        <f t="shared" si="55"/>
        <v>544.32000000000005</v>
      </c>
      <c r="K376" s="12">
        <v>725.76</v>
      </c>
      <c r="L376" s="14">
        <v>1E-4</v>
      </c>
      <c r="N376" s="12">
        <v>16.5</v>
      </c>
      <c r="O376" s="87">
        <v>20.16</v>
      </c>
      <c r="P376" s="78"/>
      <c r="Q376" s="2">
        <f t="shared" si="53"/>
        <v>20.16</v>
      </c>
    </row>
    <row r="377" spans="1:17" ht="33" customHeight="1" x14ac:dyDescent="0.25">
      <c r="A377" s="28">
        <v>45173</v>
      </c>
      <c r="B377" s="15">
        <v>89797</v>
      </c>
      <c r="C377" s="9" t="s">
        <v>40</v>
      </c>
      <c r="D377" s="47" t="s">
        <v>564</v>
      </c>
      <c r="E377" s="11" t="s">
        <v>59</v>
      </c>
      <c r="F377" s="16">
        <v>21</v>
      </c>
      <c r="G377" s="73">
        <f t="shared" si="58"/>
        <v>44.107500000000002</v>
      </c>
      <c r="H377" s="73">
        <f t="shared" si="54"/>
        <v>926.25</v>
      </c>
      <c r="I377" s="73">
        <f t="shared" si="59"/>
        <v>53.91</v>
      </c>
      <c r="J377" s="73">
        <f t="shared" si="55"/>
        <v>1132.1099999999999</v>
      </c>
      <c r="K377" s="13">
        <v>1509.48</v>
      </c>
      <c r="L377" s="14">
        <v>1E-4</v>
      </c>
      <c r="N377" s="12">
        <v>58.81</v>
      </c>
      <c r="O377" s="87">
        <v>71.88</v>
      </c>
      <c r="P377" s="78"/>
      <c r="Q377" s="2">
        <f t="shared" si="53"/>
        <v>71.88</v>
      </c>
    </row>
    <row r="378" spans="1:17" ht="33" customHeight="1" x14ac:dyDescent="0.25">
      <c r="A378" s="28">
        <v>45539</v>
      </c>
      <c r="B378" s="15">
        <v>104345</v>
      </c>
      <c r="C378" s="9" t="s">
        <v>40</v>
      </c>
      <c r="D378" s="46" t="s">
        <v>1087</v>
      </c>
      <c r="E378" s="11" t="s">
        <v>59</v>
      </c>
      <c r="F378" s="16">
        <v>19</v>
      </c>
      <c r="G378" s="73">
        <f t="shared" si="58"/>
        <v>37.027499999999996</v>
      </c>
      <c r="H378" s="73">
        <f t="shared" si="54"/>
        <v>703.52</v>
      </c>
      <c r="I378" s="73">
        <f t="shared" si="59"/>
        <v>45.255000000000003</v>
      </c>
      <c r="J378" s="73">
        <f t="shared" si="55"/>
        <v>859.84</v>
      </c>
      <c r="K378" s="13">
        <v>1146.46</v>
      </c>
      <c r="L378" s="14">
        <v>1E-4</v>
      </c>
      <c r="N378" s="12">
        <v>49.37</v>
      </c>
      <c r="O378" s="87">
        <v>60.34</v>
      </c>
      <c r="P378" s="78"/>
      <c r="Q378" s="2">
        <f t="shared" si="53"/>
        <v>60.34</v>
      </c>
    </row>
    <row r="379" spans="1:17" ht="33" customHeight="1" x14ac:dyDescent="0.25">
      <c r="A379" s="28">
        <v>45904</v>
      </c>
      <c r="B379" s="15">
        <v>89795</v>
      </c>
      <c r="C379" s="9" t="s">
        <v>40</v>
      </c>
      <c r="D379" s="47" t="s">
        <v>565</v>
      </c>
      <c r="E379" s="11" t="s">
        <v>59</v>
      </c>
      <c r="F379" s="16">
        <v>1</v>
      </c>
      <c r="G379" s="73">
        <f t="shared" si="58"/>
        <v>35.2575</v>
      </c>
      <c r="H379" s="73">
        <f t="shared" si="54"/>
        <v>35.25</v>
      </c>
      <c r="I379" s="73">
        <f t="shared" si="59"/>
        <v>43.094999999999999</v>
      </c>
      <c r="J379" s="73">
        <f t="shared" si="55"/>
        <v>43.09</v>
      </c>
      <c r="K379" s="12">
        <v>57.46</v>
      </c>
      <c r="L379" s="14">
        <v>0</v>
      </c>
      <c r="N379" s="12">
        <v>47.01</v>
      </c>
      <c r="O379" s="87">
        <v>57.46</v>
      </c>
      <c r="P379" s="78"/>
      <c r="Q379" s="2">
        <f t="shared" si="53"/>
        <v>57.46</v>
      </c>
    </row>
    <row r="380" spans="1:17" ht="33" customHeight="1" x14ac:dyDescent="0.25">
      <c r="A380" s="28">
        <v>46269</v>
      </c>
      <c r="B380" s="15">
        <v>89783</v>
      </c>
      <c r="C380" s="9" t="s">
        <v>40</v>
      </c>
      <c r="D380" s="47" t="s">
        <v>566</v>
      </c>
      <c r="E380" s="11" t="s">
        <v>59</v>
      </c>
      <c r="F380" s="16">
        <v>8</v>
      </c>
      <c r="G380" s="73">
        <f t="shared" si="58"/>
        <v>14.362499999999999</v>
      </c>
      <c r="H380" s="73">
        <f t="shared" si="54"/>
        <v>114.9</v>
      </c>
      <c r="I380" s="73">
        <f t="shared" si="59"/>
        <v>17.549999999999997</v>
      </c>
      <c r="J380" s="73">
        <f t="shared" si="55"/>
        <v>140.4</v>
      </c>
      <c r="K380" s="12">
        <v>187.2</v>
      </c>
      <c r="L380" s="14">
        <v>0</v>
      </c>
      <c r="N380" s="12">
        <v>19.149999999999999</v>
      </c>
      <c r="O380" s="87">
        <v>23.4</v>
      </c>
      <c r="P380" s="78"/>
      <c r="Q380" s="2">
        <f t="shared" si="53"/>
        <v>23.4</v>
      </c>
    </row>
    <row r="381" spans="1:17" ht="33" customHeight="1" x14ac:dyDescent="0.25">
      <c r="A381" s="28">
        <v>46634</v>
      </c>
      <c r="B381" s="15">
        <v>89779</v>
      </c>
      <c r="C381" s="9" t="s">
        <v>40</v>
      </c>
      <c r="D381" s="47" t="s">
        <v>567</v>
      </c>
      <c r="E381" s="11" t="s">
        <v>59</v>
      </c>
      <c r="F381" s="16">
        <v>2</v>
      </c>
      <c r="G381" s="73">
        <f t="shared" si="58"/>
        <v>29.122499999999999</v>
      </c>
      <c r="H381" s="73">
        <f t="shared" si="54"/>
        <v>58.24</v>
      </c>
      <c r="I381" s="73">
        <f t="shared" si="59"/>
        <v>35.594999999999999</v>
      </c>
      <c r="J381" s="73">
        <f t="shared" si="55"/>
        <v>71.19</v>
      </c>
      <c r="K381" s="12">
        <v>94.92</v>
      </c>
      <c r="L381" s="14">
        <v>0</v>
      </c>
      <c r="N381" s="12">
        <v>38.83</v>
      </c>
      <c r="O381" s="87">
        <v>47.46</v>
      </c>
      <c r="P381" s="78"/>
      <c r="Q381" s="2">
        <f t="shared" si="53"/>
        <v>47.46</v>
      </c>
    </row>
    <row r="382" spans="1:17" ht="33" customHeight="1" x14ac:dyDescent="0.25">
      <c r="A382" s="28">
        <v>47000</v>
      </c>
      <c r="B382" s="15">
        <v>89754</v>
      </c>
      <c r="C382" s="9" t="s">
        <v>40</v>
      </c>
      <c r="D382" s="47" t="s">
        <v>568</v>
      </c>
      <c r="E382" s="11" t="s">
        <v>59</v>
      </c>
      <c r="F382" s="16">
        <v>3</v>
      </c>
      <c r="G382" s="73">
        <f t="shared" si="58"/>
        <v>17.82</v>
      </c>
      <c r="H382" s="73">
        <f t="shared" si="54"/>
        <v>53.46</v>
      </c>
      <c r="I382" s="73">
        <f t="shared" si="59"/>
        <v>21.78</v>
      </c>
      <c r="J382" s="73">
        <f t="shared" si="55"/>
        <v>65.34</v>
      </c>
      <c r="K382" s="12">
        <v>87.12</v>
      </c>
      <c r="L382" s="14">
        <v>0</v>
      </c>
      <c r="N382" s="12">
        <v>23.76</v>
      </c>
      <c r="O382" s="87">
        <v>29.04</v>
      </c>
      <c r="P382" s="78"/>
      <c r="Q382" s="2">
        <f t="shared" si="53"/>
        <v>29.040000000000003</v>
      </c>
    </row>
    <row r="383" spans="1:17" ht="33" customHeight="1" x14ac:dyDescent="0.25">
      <c r="A383" s="28">
        <v>47365</v>
      </c>
      <c r="B383" s="15">
        <v>89557</v>
      </c>
      <c r="C383" s="9" t="s">
        <v>40</v>
      </c>
      <c r="D383" s="46" t="s">
        <v>1088</v>
      </c>
      <c r="E383" s="11" t="s">
        <v>59</v>
      </c>
      <c r="F383" s="16">
        <v>1</v>
      </c>
      <c r="G383" s="73">
        <f t="shared" si="58"/>
        <v>25.912499999999998</v>
      </c>
      <c r="H383" s="73">
        <f t="shared" si="54"/>
        <v>25.91</v>
      </c>
      <c r="I383" s="73">
        <f t="shared" si="59"/>
        <v>31.672499999999999</v>
      </c>
      <c r="J383" s="73">
        <f t="shared" si="55"/>
        <v>31.67</v>
      </c>
      <c r="K383" s="12">
        <v>42.23</v>
      </c>
      <c r="L383" s="14">
        <v>0</v>
      </c>
      <c r="N383" s="12">
        <v>34.549999999999997</v>
      </c>
      <c r="O383" s="87">
        <v>42.23</v>
      </c>
      <c r="P383" s="78"/>
      <c r="Q383" s="2">
        <f t="shared" si="53"/>
        <v>42.23</v>
      </c>
    </row>
    <row r="384" spans="1:17" ht="33" customHeight="1" x14ac:dyDescent="0.25">
      <c r="A384" s="28">
        <v>47730</v>
      </c>
      <c r="B384" s="32">
        <v>53508</v>
      </c>
      <c r="C384" s="9" t="s">
        <v>270</v>
      </c>
      <c r="D384" s="47" t="s">
        <v>569</v>
      </c>
      <c r="E384" s="11" t="s">
        <v>59</v>
      </c>
      <c r="F384" s="16">
        <v>4</v>
      </c>
      <c r="G384" s="73">
        <f t="shared" si="58"/>
        <v>28.724999999999998</v>
      </c>
      <c r="H384" s="73">
        <f t="shared" si="54"/>
        <v>114.9</v>
      </c>
      <c r="I384" s="73">
        <f t="shared" si="59"/>
        <v>35.107500000000002</v>
      </c>
      <c r="J384" s="73">
        <f t="shared" si="55"/>
        <v>140.43</v>
      </c>
      <c r="K384" s="12">
        <v>187.24</v>
      </c>
      <c r="L384" s="14">
        <v>0</v>
      </c>
      <c r="N384" s="12">
        <v>38.299999999999997</v>
      </c>
      <c r="O384" s="87">
        <v>46.81</v>
      </c>
      <c r="P384" s="78"/>
      <c r="Q384" s="2">
        <f t="shared" si="53"/>
        <v>46.81</v>
      </c>
    </row>
    <row r="385" spans="1:17" ht="33" customHeight="1" x14ac:dyDescent="0.25">
      <c r="A385" s="28">
        <v>48095</v>
      </c>
      <c r="B385" s="15">
        <v>89549</v>
      </c>
      <c r="C385" s="9" t="s">
        <v>40</v>
      </c>
      <c r="D385" s="46" t="s">
        <v>1089</v>
      </c>
      <c r="E385" s="11" t="s">
        <v>59</v>
      </c>
      <c r="F385" s="16">
        <v>2</v>
      </c>
      <c r="G385" s="73">
        <f t="shared" si="58"/>
        <v>15.51</v>
      </c>
      <c r="H385" s="73">
        <f t="shared" si="54"/>
        <v>31.02</v>
      </c>
      <c r="I385" s="73">
        <f t="shared" si="59"/>
        <v>18.952500000000001</v>
      </c>
      <c r="J385" s="73">
        <f t="shared" si="55"/>
        <v>37.9</v>
      </c>
      <c r="K385" s="12">
        <v>50.54</v>
      </c>
      <c r="L385" s="14">
        <v>0</v>
      </c>
      <c r="N385" s="12">
        <v>20.68</v>
      </c>
      <c r="O385" s="87">
        <v>25.27</v>
      </c>
      <c r="P385" s="78"/>
      <c r="Q385" s="2">
        <f t="shared" si="53"/>
        <v>25.27</v>
      </c>
    </row>
    <row r="386" spans="1:17" ht="33" customHeight="1" x14ac:dyDescent="0.25">
      <c r="A386" s="28">
        <v>48461</v>
      </c>
      <c r="B386" s="15">
        <v>89796</v>
      </c>
      <c r="C386" s="9" t="s">
        <v>40</v>
      </c>
      <c r="D386" s="47" t="s">
        <v>570</v>
      </c>
      <c r="E386" s="11" t="s">
        <v>59</v>
      </c>
      <c r="F386" s="16">
        <v>1</v>
      </c>
      <c r="G386" s="73">
        <f t="shared" si="58"/>
        <v>37.515000000000001</v>
      </c>
      <c r="H386" s="73">
        <f t="shared" si="54"/>
        <v>37.51</v>
      </c>
      <c r="I386" s="73">
        <f t="shared" si="59"/>
        <v>45.847500000000004</v>
      </c>
      <c r="J386" s="73">
        <f t="shared" si="55"/>
        <v>45.84</v>
      </c>
      <c r="K386" s="12">
        <v>61.13</v>
      </c>
      <c r="L386" s="14">
        <v>0</v>
      </c>
      <c r="N386" s="12">
        <v>50.02</v>
      </c>
      <c r="O386" s="87">
        <v>61.13</v>
      </c>
      <c r="P386" s="78"/>
      <c r="Q386" s="2">
        <f t="shared" si="53"/>
        <v>61.13</v>
      </c>
    </row>
    <row r="387" spans="1:17" ht="33" customHeight="1" x14ac:dyDescent="0.25">
      <c r="A387" s="28">
        <v>48826</v>
      </c>
      <c r="B387" s="15">
        <v>104344</v>
      </c>
      <c r="C387" s="9" t="s">
        <v>40</v>
      </c>
      <c r="D387" s="47" t="s">
        <v>571</v>
      </c>
      <c r="E387" s="11" t="s">
        <v>59</v>
      </c>
      <c r="F387" s="16">
        <v>3</v>
      </c>
      <c r="G387" s="73">
        <f t="shared" si="58"/>
        <v>35.325000000000003</v>
      </c>
      <c r="H387" s="73">
        <f t="shared" si="54"/>
        <v>105.97</v>
      </c>
      <c r="I387" s="73">
        <f t="shared" si="59"/>
        <v>43.177500000000002</v>
      </c>
      <c r="J387" s="73">
        <f t="shared" si="55"/>
        <v>129.53</v>
      </c>
      <c r="K387" s="12">
        <v>172.71</v>
      </c>
      <c r="L387" s="14">
        <v>0</v>
      </c>
      <c r="N387" s="12">
        <v>47.1</v>
      </c>
      <c r="O387" s="87">
        <v>57.57</v>
      </c>
      <c r="P387" s="78"/>
      <c r="Q387" s="2">
        <f t="shared" si="53"/>
        <v>57.57</v>
      </c>
    </row>
    <row r="388" spans="1:17" ht="33" customHeight="1" x14ac:dyDescent="0.25">
      <c r="A388" s="28">
        <v>49191</v>
      </c>
      <c r="B388" s="15">
        <v>89784</v>
      </c>
      <c r="C388" s="9" t="s">
        <v>40</v>
      </c>
      <c r="D388" s="47" t="s">
        <v>572</v>
      </c>
      <c r="E388" s="11" t="s">
        <v>59</v>
      </c>
      <c r="F388" s="16">
        <v>1</v>
      </c>
      <c r="G388" s="73">
        <f t="shared" si="58"/>
        <v>21.502500000000001</v>
      </c>
      <c r="H388" s="73">
        <f t="shared" si="54"/>
        <v>21.5</v>
      </c>
      <c r="I388" s="73">
        <f t="shared" si="59"/>
        <v>26.28</v>
      </c>
      <c r="J388" s="73">
        <f t="shared" si="55"/>
        <v>26.28</v>
      </c>
      <c r="K388" s="12">
        <v>35.04</v>
      </c>
      <c r="L388" s="14">
        <v>0</v>
      </c>
      <c r="N388" s="12">
        <v>28.67</v>
      </c>
      <c r="O388" s="87">
        <v>35.04</v>
      </c>
      <c r="P388" s="78"/>
      <c r="Q388" s="2">
        <f t="shared" si="53"/>
        <v>35.04</v>
      </c>
    </row>
    <row r="389" spans="1:17" ht="33" customHeight="1" x14ac:dyDescent="0.25">
      <c r="A389" s="28">
        <v>49556</v>
      </c>
      <c r="B389" s="15">
        <v>104341</v>
      </c>
      <c r="C389" s="9" t="s">
        <v>40</v>
      </c>
      <c r="D389" s="46" t="s">
        <v>1090</v>
      </c>
      <c r="E389" s="11" t="s">
        <v>59</v>
      </c>
      <c r="F389" s="16">
        <v>2</v>
      </c>
      <c r="G389" s="73">
        <f t="shared" si="58"/>
        <v>9.81</v>
      </c>
      <c r="H389" s="73">
        <f t="shared" si="54"/>
        <v>19.62</v>
      </c>
      <c r="I389" s="73">
        <f t="shared" si="59"/>
        <v>11.984999999999999</v>
      </c>
      <c r="J389" s="73">
        <f t="shared" si="55"/>
        <v>23.97</v>
      </c>
      <c r="K389" s="12">
        <v>31.96</v>
      </c>
      <c r="L389" s="14">
        <v>0</v>
      </c>
      <c r="N389" s="12">
        <v>13.08</v>
      </c>
      <c r="O389" s="87">
        <v>15.98</v>
      </c>
      <c r="P389" s="78"/>
      <c r="Q389" s="2">
        <f t="shared" si="53"/>
        <v>15.98</v>
      </c>
    </row>
    <row r="390" spans="1:17" ht="33" customHeight="1" x14ac:dyDescent="0.25">
      <c r="A390" s="5" t="s">
        <v>573</v>
      </c>
      <c r="B390" s="4"/>
      <c r="C390" s="4"/>
      <c r="D390" s="45" t="s">
        <v>574</v>
      </c>
      <c r="E390" s="4"/>
      <c r="F390" s="6">
        <v>1</v>
      </c>
      <c r="G390" s="71"/>
      <c r="H390" s="73">
        <f t="shared" si="54"/>
        <v>0</v>
      </c>
      <c r="I390" s="71"/>
      <c r="J390" s="76">
        <f>SUM(J391:J405)</f>
        <v>4887.5600000000004</v>
      </c>
      <c r="K390" s="7">
        <v>6516.8</v>
      </c>
      <c r="L390" s="8">
        <v>5.0000000000000001E-4</v>
      </c>
      <c r="N390" s="4"/>
      <c r="O390" s="89">
        <v>6516.8</v>
      </c>
      <c r="P390" s="78"/>
      <c r="Q390" s="2">
        <f t="shared" si="53"/>
        <v>6516.8</v>
      </c>
    </row>
    <row r="391" spans="1:17" ht="33" customHeight="1" x14ac:dyDescent="0.25">
      <c r="A391" s="9" t="s">
        <v>575</v>
      </c>
      <c r="B391" s="15">
        <v>89799</v>
      </c>
      <c r="C391" s="9" t="s">
        <v>40</v>
      </c>
      <c r="D391" s="46" t="s">
        <v>1091</v>
      </c>
      <c r="E391" s="11" t="s">
        <v>72</v>
      </c>
      <c r="F391" s="29">
        <v>6.6</v>
      </c>
      <c r="G391" s="73">
        <f t="shared" ref="G391:G405" si="60">N391*$S$6</f>
        <v>20.377500000000001</v>
      </c>
      <c r="H391" s="73">
        <f t="shared" si="54"/>
        <v>134.49</v>
      </c>
      <c r="I391" s="73">
        <f t="shared" ref="I391:I405" si="61">O391*$S$6</f>
        <v>24.900000000000002</v>
      </c>
      <c r="J391" s="73">
        <f t="shared" si="55"/>
        <v>164.34</v>
      </c>
      <c r="K391" s="12">
        <v>219.12</v>
      </c>
      <c r="L391" s="14">
        <v>0</v>
      </c>
      <c r="N391" s="12">
        <v>27.17</v>
      </c>
      <c r="O391" s="87">
        <v>33.200000000000003</v>
      </c>
      <c r="P391" s="78"/>
      <c r="Q391" s="2">
        <f t="shared" ref="Q391:Q454" si="62">K391/F391</f>
        <v>33.200000000000003</v>
      </c>
    </row>
    <row r="392" spans="1:17" ht="33" customHeight="1" x14ac:dyDescent="0.25">
      <c r="A392" s="9" t="s">
        <v>576</v>
      </c>
      <c r="B392" s="15">
        <v>89798</v>
      </c>
      <c r="C392" s="9" t="s">
        <v>40</v>
      </c>
      <c r="D392" s="46" t="s">
        <v>1092</v>
      </c>
      <c r="E392" s="11" t="s">
        <v>72</v>
      </c>
      <c r="F392" s="29">
        <v>154.5</v>
      </c>
      <c r="G392" s="73">
        <f t="shared" si="60"/>
        <v>11.557500000000001</v>
      </c>
      <c r="H392" s="73">
        <f t="shared" ref="H392:H455" si="63">TRUNC(G392*F392,2)</f>
        <v>1785.63</v>
      </c>
      <c r="I392" s="73">
        <f t="shared" si="61"/>
        <v>14.122499999999999</v>
      </c>
      <c r="J392" s="73">
        <f t="shared" ref="J392:J455" si="64">TRUNC(I392*F392,2)</f>
        <v>2181.92</v>
      </c>
      <c r="K392" s="13">
        <v>2909.23</v>
      </c>
      <c r="L392" s="14">
        <v>2.0000000000000001E-4</v>
      </c>
      <c r="N392" s="12">
        <v>15.41</v>
      </c>
      <c r="O392" s="87">
        <v>18.829999999999998</v>
      </c>
      <c r="P392" s="78"/>
      <c r="Q392" s="2">
        <f t="shared" si="62"/>
        <v>18.829967637540452</v>
      </c>
    </row>
    <row r="393" spans="1:17" ht="33" customHeight="1" x14ac:dyDescent="0.25">
      <c r="A393" s="9" t="s">
        <v>577</v>
      </c>
      <c r="B393" s="15">
        <v>89806</v>
      </c>
      <c r="C393" s="9" t="s">
        <v>40</v>
      </c>
      <c r="D393" s="47" t="s">
        <v>578</v>
      </c>
      <c r="E393" s="11" t="s">
        <v>59</v>
      </c>
      <c r="F393" s="16">
        <v>2</v>
      </c>
      <c r="G393" s="73">
        <f t="shared" si="60"/>
        <v>18.66</v>
      </c>
      <c r="H393" s="73">
        <f t="shared" si="63"/>
        <v>37.32</v>
      </c>
      <c r="I393" s="73">
        <f t="shared" si="61"/>
        <v>22.807500000000001</v>
      </c>
      <c r="J393" s="73">
        <f t="shared" si="64"/>
        <v>45.61</v>
      </c>
      <c r="K393" s="12">
        <v>60.82</v>
      </c>
      <c r="L393" s="14">
        <v>0</v>
      </c>
      <c r="N393" s="12">
        <v>24.88</v>
      </c>
      <c r="O393" s="87">
        <v>30.41</v>
      </c>
      <c r="P393" s="78"/>
      <c r="Q393" s="2">
        <f t="shared" si="62"/>
        <v>30.41</v>
      </c>
    </row>
    <row r="394" spans="1:17" ht="33" customHeight="1" x14ac:dyDescent="0.25">
      <c r="A394" s="9" t="s">
        <v>579</v>
      </c>
      <c r="B394" s="15">
        <v>89802</v>
      </c>
      <c r="C394" s="9" t="s">
        <v>40</v>
      </c>
      <c r="D394" s="47" t="s">
        <v>580</v>
      </c>
      <c r="E394" s="11" t="s">
        <v>59</v>
      </c>
      <c r="F394" s="16">
        <v>41</v>
      </c>
      <c r="G394" s="73">
        <f t="shared" si="60"/>
        <v>8.6025000000000009</v>
      </c>
      <c r="H394" s="73">
        <f t="shared" si="63"/>
        <v>352.7</v>
      </c>
      <c r="I394" s="73">
        <f t="shared" si="61"/>
        <v>10.5075</v>
      </c>
      <c r="J394" s="73">
        <f t="shared" si="64"/>
        <v>430.8</v>
      </c>
      <c r="K394" s="12">
        <v>574.41</v>
      </c>
      <c r="L394" s="14">
        <v>0</v>
      </c>
      <c r="N394" s="12">
        <v>11.47</v>
      </c>
      <c r="O394" s="87">
        <v>14.01</v>
      </c>
      <c r="P394" s="78"/>
      <c r="Q394" s="2">
        <f t="shared" si="62"/>
        <v>14.01</v>
      </c>
    </row>
    <row r="395" spans="1:17" ht="33" customHeight="1" x14ac:dyDescent="0.25">
      <c r="A395" s="9" t="s">
        <v>581</v>
      </c>
      <c r="B395" s="15">
        <v>89801</v>
      </c>
      <c r="C395" s="9" t="s">
        <v>40</v>
      </c>
      <c r="D395" s="47" t="s">
        <v>582</v>
      </c>
      <c r="E395" s="11" t="s">
        <v>59</v>
      </c>
      <c r="F395" s="16">
        <v>45</v>
      </c>
      <c r="G395" s="73">
        <f t="shared" si="60"/>
        <v>8.0024999999999995</v>
      </c>
      <c r="H395" s="73">
        <f t="shared" si="63"/>
        <v>360.11</v>
      </c>
      <c r="I395" s="73">
        <f t="shared" si="61"/>
        <v>9.7799999999999994</v>
      </c>
      <c r="J395" s="73">
        <f t="shared" si="64"/>
        <v>440.1</v>
      </c>
      <c r="K395" s="12">
        <v>586.79999999999995</v>
      </c>
      <c r="L395" s="14">
        <v>0</v>
      </c>
      <c r="N395" s="12">
        <v>10.67</v>
      </c>
      <c r="O395" s="87">
        <v>13.04</v>
      </c>
      <c r="P395" s="78"/>
      <c r="Q395" s="2">
        <f t="shared" si="62"/>
        <v>13.04</v>
      </c>
    </row>
    <row r="396" spans="1:17" ht="33" customHeight="1" x14ac:dyDescent="0.25">
      <c r="A396" s="9" t="s">
        <v>583</v>
      </c>
      <c r="B396" s="15">
        <v>89803</v>
      </c>
      <c r="C396" s="9" t="s">
        <v>40</v>
      </c>
      <c r="D396" s="47" t="s">
        <v>584</v>
      </c>
      <c r="E396" s="11" t="s">
        <v>59</v>
      </c>
      <c r="F396" s="16">
        <v>24</v>
      </c>
      <c r="G396" s="73">
        <f t="shared" si="60"/>
        <v>14.940000000000001</v>
      </c>
      <c r="H396" s="73">
        <f t="shared" si="63"/>
        <v>358.56</v>
      </c>
      <c r="I396" s="73">
        <f t="shared" si="61"/>
        <v>18.254999999999999</v>
      </c>
      <c r="J396" s="73">
        <f t="shared" si="64"/>
        <v>438.12</v>
      </c>
      <c r="K396" s="12">
        <v>584.16</v>
      </c>
      <c r="L396" s="14">
        <v>0</v>
      </c>
      <c r="N396" s="12">
        <v>19.920000000000002</v>
      </c>
      <c r="O396" s="87">
        <v>24.34</v>
      </c>
      <c r="P396" s="78"/>
      <c r="Q396" s="2">
        <f t="shared" si="62"/>
        <v>24.34</v>
      </c>
    </row>
    <row r="397" spans="1:17" ht="33" customHeight="1" x14ac:dyDescent="0.25">
      <c r="A397" s="9" t="s">
        <v>585</v>
      </c>
      <c r="B397" s="15">
        <v>89807</v>
      </c>
      <c r="C397" s="9" t="s">
        <v>40</v>
      </c>
      <c r="D397" s="47" t="s">
        <v>586</v>
      </c>
      <c r="E397" s="11" t="s">
        <v>59</v>
      </c>
      <c r="F397" s="16">
        <v>3</v>
      </c>
      <c r="G397" s="73">
        <f t="shared" si="60"/>
        <v>31.86</v>
      </c>
      <c r="H397" s="73">
        <f t="shared" si="63"/>
        <v>95.58</v>
      </c>
      <c r="I397" s="73">
        <f t="shared" si="61"/>
        <v>38.94</v>
      </c>
      <c r="J397" s="73">
        <f t="shared" si="64"/>
        <v>116.82</v>
      </c>
      <c r="K397" s="12">
        <v>155.76</v>
      </c>
      <c r="L397" s="14">
        <v>0</v>
      </c>
      <c r="N397" s="12">
        <v>42.48</v>
      </c>
      <c r="O397" s="87">
        <v>51.92</v>
      </c>
      <c r="P397" s="78"/>
      <c r="Q397" s="2">
        <f t="shared" si="62"/>
        <v>51.919999999999995</v>
      </c>
    </row>
    <row r="398" spans="1:17" ht="33" customHeight="1" x14ac:dyDescent="0.25">
      <c r="A398" s="9" t="s">
        <v>587</v>
      </c>
      <c r="B398" s="15">
        <v>89827</v>
      </c>
      <c r="C398" s="9" t="s">
        <v>40</v>
      </c>
      <c r="D398" s="47" t="s">
        <v>588</v>
      </c>
      <c r="E398" s="11" t="s">
        <v>59</v>
      </c>
      <c r="F398" s="16">
        <v>3</v>
      </c>
      <c r="G398" s="73">
        <f t="shared" si="60"/>
        <v>16.035</v>
      </c>
      <c r="H398" s="73">
        <f t="shared" si="63"/>
        <v>48.1</v>
      </c>
      <c r="I398" s="73">
        <f t="shared" si="61"/>
        <v>19.5975</v>
      </c>
      <c r="J398" s="73">
        <f t="shared" si="64"/>
        <v>58.79</v>
      </c>
      <c r="K398" s="12">
        <v>78.39</v>
      </c>
      <c r="L398" s="14">
        <v>0</v>
      </c>
      <c r="N398" s="12">
        <v>21.38</v>
      </c>
      <c r="O398" s="87">
        <v>26.13</v>
      </c>
      <c r="P398" s="78"/>
      <c r="Q398" s="2">
        <f t="shared" si="62"/>
        <v>26.13</v>
      </c>
    </row>
    <row r="399" spans="1:17" ht="33" customHeight="1" x14ac:dyDescent="0.25">
      <c r="A399" s="9" t="s">
        <v>589</v>
      </c>
      <c r="B399" s="15">
        <v>104350</v>
      </c>
      <c r="C399" s="9" t="s">
        <v>40</v>
      </c>
      <c r="D399" s="47" t="s">
        <v>590</v>
      </c>
      <c r="E399" s="11" t="s">
        <v>59</v>
      </c>
      <c r="F399" s="16">
        <v>3</v>
      </c>
      <c r="G399" s="73">
        <f t="shared" si="60"/>
        <v>25.244999999999997</v>
      </c>
      <c r="H399" s="73">
        <f t="shared" si="63"/>
        <v>75.73</v>
      </c>
      <c r="I399" s="73">
        <f t="shared" si="61"/>
        <v>30.855</v>
      </c>
      <c r="J399" s="73">
        <f t="shared" si="64"/>
        <v>92.56</v>
      </c>
      <c r="K399" s="12">
        <v>123.42</v>
      </c>
      <c r="L399" s="14">
        <v>0</v>
      </c>
      <c r="N399" s="12">
        <v>33.659999999999997</v>
      </c>
      <c r="O399" s="87">
        <v>41.14</v>
      </c>
      <c r="P399" s="78"/>
      <c r="Q399" s="2">
        <f t="shared" si="62"/>
        <v>41.14</v>
      </c>
    </row>
    <row r="400" spans="1:17" ht="33" customHeight="1" x14ac:dyDescent="0.25">
      <c r="A400" s="28">
        <v>40426</v>
      </c>
      <c r="B400" s="15">
        <v>89814</v>
      </c>
      <c r="C400" s="9" t="s">
        <v>40</v>
      </c>
      <c r="D400" s="47" t="s">
        <v>591</v>
      </c>
      <c r="E400" s="11" t="s">
        <v>59</v>
      </c>
      <c r="F400" s="16">
        <v>1</v>
      </c>
      <c r="G400" s="73">
        <f t="shared" si="60"/>
        <v>14.115</v>
      </c>
      <c r="H400" s="73">
        <f t="shared" si="63"/>
        <v>14.11</v>
      </c>
      <c r="I400" s="73">
        <f t="shared" si="61"/>
        <v>17.25</v>
      </c>
      <c r="J400" s="73">
        <f t="shared" si="64"/>
        <v>17.25</v>
      </c>
      <c r="K400" s="12">
        <v>23</v>
      </c>
      <c r="L400" s="14">
        <v>0</v>
      </c>
      <c r="N400" s="12">
        <v>18.82</v>
      </c>
      <c r="O400" s="87">
        <v>23</v>
      </c>
      <c r="P400" s="78"/>
      <c r="Q400" s="2">
        <f t="shared" si="62"/>
        <v>23</v>
      </c>
    </row>
    <row r="401" spans="1:17" ht="33" customHeight="1" x14ac:dyDescent="0.25">
      <c r="A401" s="28">
        <v>40791</v>
      </c>
      <c r="B401" s="15">
        <v>89825</v>
      </c>
      <c r="C401" s="9" t="s">
        <v>40</v>
      </c>
      <c r="D401" s="46" t="s">
        <v>1093</v>
      </c>
      <c r="E401" s="11" t="s">
        <v>59</v>
      </c>
      <c r="F401" s="16">
        <v>38</v>
      </c>
      <c r="G401" s="73">
        <f t="shared" si="60"/>
        <v>14.107499999999998</v>
      </c>
      <c r="H401" s="73">
        <f t="shared" si="63"/>
        <v>536.08000000000004</v>
      </c>
      <c r="I401" s="73">
        <f t="shared" si="61"/>
        <v>17.2425</v>
      </c>
      <c r="J401" s="73">
        <f t="shared" si="64"/>
        <v>655.21</v>
      </c>
      <c r="K401" s="12">
        <v>873.62</v>
      </c>
      <c r="L401" s="14">
        <v>1E-4</v>
      </c>
      <c r="N401" s="12">
        <v>18.809999999999999</v>
      </c>
      <c r="O401" s="87">
        <v>22.99</v>
      </c>
      <c r="P401" s="78"/>
      <c r="Q401" s="2">
        <f t="shared" si="62"/>
        <v>22.99</v>
      </c>
    </row>
    <row r="402" spans="1:17" ht="33" customHeight="1" x14ac:dyDescent="0.25">
      <c r="A402" s="28">
        <v>41157</v>
      </c>
      <c r="B402" s="32">
        <v>53309</v>
      </c>
      <c r="C402" s="9" t="s">
        <v>270</v>
      </c>
      <c r="D402" s="47" t="s">
        <v>592</v>
      </c>
      <c r="E402" s="11" t="s">
        <v>59</v>
      </c>
      <c r="F402" s="16">
        <v>1</v>
      </c>
      <c r="G402" s="73">
        <f t="shared" si="60"/>
        <v>32.917500000000004</v>
      </c>
      <c r="H402" s="73">
        <f t="shared" si="63"/>
        <v>32.909999999999997</v>
      </c>
      <c r="I402" s="73">
        <f t="shared" si="61"/>
        <v>40.230000000000004</v>
      </c>
      <c r="J402" s="73">
        <f t="shared" si="64"/>
        <v>40.229999999999997</v>
      </c>
      <c r="K402" s="12">
        <v>53.64</v>
      </c>
      <c r="L402" s="14">
        <v>0</v>
      </c>
      <c r="N402" s="12">
        <v>43.89</v>
      </c>
      <c r="O402" s="87">
        <v>53.64</v>
      </c>
      <c r="P402" s="78"/>
      <c r="Q402" s="2">
        <f t="shared" si="62"/>
        <v>53.64</v>
      </c>
    </row>
    <row r="403" spans="1:17" ht="33" customHeight="1" x14ac:dyDescent="0.25">
      <c r="A403" s="28">
        <v>41522</v>
      </c>
      <c r="B403" s="15">
        <v>89549</v>
      </c>
      <c r="C403" s="9" t="s">
        <v>40</v>
      </c>
      <c r="D403" s="47" t="s">
        <v>593</v>
      </c>
      <c r="E403" s="11" t="s">
        <v>59</v>
      </c>
      <c r="F403" s="16">
        <v>3</v>
      </c>
      <c r="G403" s="73">
        <f t="shared" si="60"/>
        <v>15.51</v>
      </c>
      <c r="H403" s="73">
        <f t="shared" si="63"/>
        <v>46.53</v>
      </c>
      <c r="I403" s="73">
        <f t="shared" si="61"/>
        <v>18.952500000000001</v>
      </c>
      <c r="J403" s="73">
        <f t="shared" si="64"/>
        <v>56.85</v>
      </c>
      <c r="K403" s="12">
        <v>75.81</v>
      </c>
      <c r="L403" s="14">
        <v>0</v>
      </c>
      <c r="N403" s="12">
        <v>20.68</v>
      </c>
      <c r="O403" s="87">
        <v>25.27</v>
      </c>
      <c r="P403" s="78"/>
      <c r="Q403" s="2">
        <f t="shared" si="62"/>
        <v>25.27</v>
      </c>
    </row>
    <row r="404" spans="1:17" ht="33" customHeight="1" x14ac:dyDescent="0.25">
      <c r="A404" s="28">
        <v>41887</v>
      </c>
      <c r="B404" s="15">
        <v>104351</v>
      </c>
      <c r="C404" s="9" t="s">
        <v>40</v>
      </c>
      <c r="D404" s="47" t="s">
        <v>594</v>
      </c>
      <c r="E404" s="11" t="s">
        <v>59</v>
      </c>
      <c r="F404" s="16">
        <v>3</v>
      </c>
      <c r="G404" s="73">
        <f t="shared" si="60"/>
        <v>19.2075</v>
      </c>
      <c r="H404" s="73">
        <f t="shared" si="63"/>
        <v>57.62</v>
      </c>
      <c r="I404" s="73">
        <f t="shared" si="61"/>
        <v>23.475000000000001</v>
      </c>
      <c r="J404" s="73">
        <f t="shared" si="64"/>
        <v>70.42</v>
      </c>
      <c r="K404" s="12">
        <v>93.9</v>
      </c>
      <c r="L404" s="14">
        <v>0</v>
      </c>
      <c r="N404" s="12">
        <v>25.61</v>
      </c>
      <c r="O404" s="87">
        <v>31.3</v>
      </c>
      <c r="P404" s="78"/>
      <c r="Q404" s="2">
        <f t="shared" si="62"/>
        <v>31.3</v>
      </c>
    </row>
    <row r="405" spans="1:17" ht="33" customHeight="1" x14ac:dyDescent="0.25">
      <c r="A405" s="28">
        <v>42252</v>
      </c>
      <c r="B405" s="15">
        <v>104348</v>
      </c>
      <c r="C405" s="9" t="s">
        <v>40</v>
      </c>
      <c r="D405" s="47" t="s">
        <v>595</v>
      </c>
      <c r="E405" s="11" t="s">
        <v>59</v>
      </c>
      <c r="F405" s="16">
        <v>7</v>
      </c>
      <c r="G405" s="73">
        <f t="shared" si="60"/>
        <v>9.18</v>
      </c>
      <c r="H405" s="73">
        <f t="shared" si="63"/>
        <v>64.260000000000005</v>
      </c>
      <c r="I405" s="73">
        <f t="shared" si="61"/>
        <v>11.22</v>
      </c>
      <c r="J405" s="73">
        <f t="shared" si="64"/>
        <v>78.540000000000006</v>
      </c>
      <c r="K405" s="12">
        <v>104.72</v>
      </c>
      <c r="L405" s="14">
        <v>0</v>
      </c>
      <c r="N405" s="12">
        <v>12.24</v>
      </c>
      <c r="O405" s="87">
        <v>14.96</v>
      </c>
      <c r="P405" s="78"/>
      <c r="Q405" s="2">
        <f t="shared" si="62"/>
        <v>14.959999999999999</v>
      </c>
    </row>
    <row r="406" spans="1:17" ht="33" customHeight="1" x14ac:dyDescent="0.25">
      <c r="A406" s="5" t="s">
        <v>596</v>
      </c>
      <c r="B406" s="4"/>
      <c r="C406" s="4"/>
      <c r="D406" s="45" t="s">
        <v>597</v>
      </c>
      <c r="E406" s="4"/>
      <c r="F406" s="6">
        <v>1</v>
      </c>
      <c r="G406" s="71"/>
      <c r="H406" s="73">
        <f t="shared" si="63"/>
        <v>0</v>
      </c>
      <c r="I406" s="71"/>
      <c r="J406" s="76">
        <f>SUM(J407:J431)</f>
        <v>136557.19000000003</v>
      </c>
      <c r="K406" s="7">
        <v>182076.34</v>
      </c>
      <c r="L406" s="8">
        <v>1.5299999999999999E-2</v>
      </c>
      <c r="N406" s="4"/>
      <c r="O406" s="89">
        <v>182076.34</v>
      </c>
      <c r="P406" s="78"/>
      <c r="Q406" s="2">
        <f t="shared" si="62"/>
        <v>182076.34</v>
      </c>
    </row>
    <row r="407" spans="1:17" ht="33" customHeight="1" x14ac:dyDescent="0.25">
      <c r="A407" s="9" t="s">
        <v>598</v>
      </c>
      <c r="B407" s="15">
        <v>101802</v>
      </c>
      <c r="C407" s="9" t="s">
        <v>40</v>
      </c>
      <c r="D407" s="47" t="s">
        <v>599</v>
      </c>
      <c r="E407" s="11" t="s">
        <v>59</v>
      </c>
      <c r="F407" s="16">
        <v>6</v>
      </c>
      <c r="G407" s="73">
        <f t="shared" ref="G407:G431" si="65">N407*$S$6</f>
        <v>1477.23</v>
      </c>
      <c r="H407" s="73">
        <f t="shared" si="63"/>
        <v>8863.3799999999992</v>
      </c>
      <c r="I407" s="73">
        <f t="shared" ref="I407:I431" si="66">O407*$S$6</f>
        <v>1805.6174999999998</v>
      </c>
      <c r="J407" s="73">
        <f t="shared" si="64"/>
        <v>10833.7</v>
      </c>
      <c r="K407" s="13">
        <v>14444.94</v>
      </c>
      <c r="L407" s="14">
        <v>1.1999999999999999E-3</v>
      </c>
      <c r="N407" s="13">
        <v>1969.64</v>
      </c>
      <c r="O407" s="90">
        <v>2407.4899999999998</v>
      </c>
      <c r="P407" s="78"/>
      <c r="Q407" s="2">
        <f t="shared" si="62"/>
        <v>2407.4900000000002</v>
      </c>
    </row>
    <row r="408" spans="1:17" ht="33" customHeight="1" x14ac:dyDescent="0.25">
      <c r="A408" s="9" t="s">
        <v>600</v>
      </c>
      <c r="B408" s="15">
        <v>99285</v>
      </c>
      <c r="C408" s="9" t="s">
        <v>40</v>
      </c>
      <c r="D408" s="47" t="s">
        <v>601</v>
      </c>
      <c r="E408" s="11" t="s">
        <v>59</v>
      </c>
      <c r="F408" s="16">
        <v>7</v>
      </c>
      <c r="G408" s="73">
        <f t="shared" si="65"/>
        <v>1173.105</v>
      </c>
      <c r="H408" s="73">
        <f t="shared" si="63"/>
        <v>8211.73</v>
      </c>
      <c r="I408" s="73">
        <f t="shared" si="66"/>
        <v>1433.8799999999999</v>
      </c>
      <c r="J408" s="73">
        <f t="shared" si="64"/>
        <v>10037.16</v>
      </c>
      <c r="K408" s="13">
        <v>13382.88</v>
      </c>
      <c r="L408" s="14">
        <v>1.1000000000000001E-3</v>
      </c>
      <c r="N408" s="13">
        <v>1564.14</v>
      </c>
      <c r="O408" s="90">
        <v>1911.84</v>
      </c>
      <c r="P408" s="78"/>
      <c r="Q408" s="2">
        <f t="shared" si="62"/>
        <v>1911.84</v>
      </c>
    </row>
    <row r="409" spans="1:17" ht="33" customHeight="1" x14ac:dyDescent="0.25">
      <c r="A409" s="9" t="s">
        <v>602</v>
      </c>
      <c r="B409" s="15">
        <v>97933</v>
      </c>
      <c r="C409" s="9" t="s">
        <v>40</v>
      </c>
      <c r="D409" s="47" t="s">
        <v>603</v>
      </c>
      <c r="E409" s="11" t="s">
        <v>59</v>
      </c>
      <c r="F409" s="16">
        <v>13</v>
      </c>
      <c r="G409" s="73">
        <f t="shared" si="65"/>
        <v>1017.4875000000001</v>
      </c>
      <c r="H409" s="73">
        <f t="shared" si="63"/>
        <v>13227.33</v>
      </c>
      <c r="I409" s="73">
        <f t="shared" si="66"/>
        <v>1243.6725000000001</v>
      </c>
      <c r="J409" s="73">
        <f t="shared" si="64"/>
        <v>16167.74</v>
      </c>
      <c r="K409" s="13">
        <v>21556.99</v>
      </c>
      <c r="L409" s="14">
        <v>1.8E-3</v>
      </c>
      <c r="N409" s="13">
        <v>1356.65</v>
      </c>
      <c r="O409" s="90">
        <v>1658.23</v>
      </c>
      <c r="P409" s="78"/>
      <c r="Q409" s="2">
        <f t="shared" si="62"/>
        <v>1658.23</v>
      </c>
    </row>
    <row r="410" spans="1:17" ht="33" customHeight="1" x14ac:dyDescent="0.25">
      <c r="A410" s="9" t="s">
        <v>604</v>
      </c>
      <c r="B410" s="32">
        <v>53878</v>
      </c>
      <c r="C410" s="9" t="s">
        <v>270</v>
      </c>
      <c r="D410" s="47" t="s">
        <v>605</v>
      </c>
      <c r="E410" s="11" t="s">
        <v>72</v>
      </c>
      <c r="F410" s="16">
        <v>6</v>
      </c>
      <c r="G410" s="73">
        <f t="shared" si="65"/>
        <v>72.352499999999992</v>
      </c>
      <c r="H410" s="73">
        <f t="shared" si="63"/>
        <v>434.11</v>
      </c>
      <c r="I410" s="73">
        <f t="shared" si="66"/>
        <v>88.432500000000005</v>
      </c>
      <c r="J410" s="73">
        <f t="shared" si="64"/>
        <v>530.59</v>
      </c>
      <c r="K410" s="12">
        <v>707.46</v>
      </c>
      <c r="L410" s="14">
        <v>1E-4</v>
      </c>
      <c r="N410" s="12">
        <v>96.47</v>
      </c>
      <c r="O410" s="87">
        <v>117.91</v>
      </c>
      <c r="P410" s="78"/>
      <c r="Q410" s="2">
        <f t="shared" si="62"/>
        <v>117.91000000000001</v>
      </c>
    </row>
    <row r="411" spans="1:17" ht="33" customHeight="1" x14ac:dyDescent="0.25">
      <c r="A411" s="9" t="s">
        <v>606</v>
      </c>
      <c r="B411" s="15">
        <v>98114</v>
      </c>
      <c r="C411" s="9" t="s">
        <v>40</v>
      </c>
      <c r="D411" s="46" t="s">
        <v>1083</v>
      </c>
      <c r="E411" s="11" t="s">
        <v>59</v>
      </c>
      <c r="F411" s="16">
        <v>7</v>
      </c>
      <c r="G411" s="73">
        <f t="shared" si="65"/>
        <v>461.54999999999995</v>
      </c>
      <c r="H411" s="73">
        <f t="shared" si="63"/>
        <v>3230.85</v>
      </c>
      <c r="I411" s="73">
        <f t="shared" si="66"/>
        <v>564.15000000000009</v>
      </c>
      <c r="J411" s="73">
        <f t="shared" si="64"/>
        <v>3949.05</v>
      </c>
      <c r="K411" s="13">
        <v>5265.4</v>
      </c>
      <c r="L411" s="14">
        <v>4.0000000000000002E-4</v>
      </c>
      <c r="N411" s="12">
        <v>615.4</v>
      </c>
      <c r="O411" s="87">
        <v>752.2</v>
      </c>
      <c r="P411" s="78"/>
      <c r="Q411" s="2">
        <f t="shared" si="62"/>
        <v>752.19999999999993</v>
      </c>
    </row>
    <row r="412" spans="1:17" ht="33" customHeight="1" x14ac:dyDescent="0.25">
      <c r="A412" s="9" t="s">
        <v>607</v>
      </c>
      <c r="B412" s="15">
        <v>89512</v>
      </c>
      <c r="C412" s="9" t="s">
        <v>40</v>
      </c>
      <c r="D412" s="47" t="s">
        <v>608</v>
      </c>
      <c r="E412" s="11" t="s">
        <v>72</v>
      </c>
      <c r="F412" s="29">
        <v>259.8</v>
      </c>
      <c r="G412" s="73">
        <f t="shared" si="65"/>
        <v>45.435000000000002</v>
      </c>
      <c r="H412" s="73">
        <f t="shared" si="63"/>
        <v>11804.01</v>
      </c>
      <c r="I412" s="73">
        <f t="shared" si="66"/>
        <v>55.53</v>
      </c>
      <c r="J412" s="73">
        <f t="shared" si="64"/>
        <v>14426.69</v>
      </c>
      <c r="K412" s="13">
        <v>19235.59</v>
      </c>
      <c r="L412" s="14">
        <v>1.6000000000000001E-3</v>
      </c>
      <c r="N412" s="12">
        <v>60.58</v>
      </c>
      <c r="O412" s="87">
        <v>74.040000000000006</v>
      </c>
      <c r="P412" s="78"/>
      <c r="Q412" s="2">
        <f t="shared" si="62"/>
        <v>74.039992301770596</v>
      </c>
    </row>
    <row r="413" spans="1:17" ht="33" customHeight="1" x14ac:dyDescent="0.25">
      <c r="A413" s="9" t="s">
        <v>609</v>
      </c>
      <c r="B413" s="15">
        <v>104166</v>
      </c>
      <c r="C413" s="9" t="s">
        <v>40</v>
      </c>
      <c r="D413" s="47" t="s">
        <v>610</v>
      </c>
      <c r="E413" s="11" t="s">
        <v>72</v>
      </c>
      <c r="F413" s="29">
        <v>59.4</v>
      </c>
      <c r="G413" s="73">
        <f t="shared" si="65"/>
        <v>63.997500000000002</v>
      </c>
      <c r="H413" s="73">
        <f t="shared" si="63"/>
        <v>3801.45</v>
      </c>
      <c r="I413" s="73">
        <f t="shared" si="66"/>
        <v>78.217500000000001</v>
      </c>
      <c r="J413" s="73">
        <f t="shared" si="64"/>
        <v>4646.1099999999997</v>
      </c>
      <c r="K413" s="13">
        <v>6194.82</v>
      </c>
      <c r="L413" s="14">
        <v>5.0000000000000001E-4</v>
      </c>
      <c r="N413" s="12">
        <v>85.33</v>
      </c>
      <c r="O413" s="87">
        <v>104.29</v>
      </c>
      <c r="P413" s="78"/>
      <c r="Q413" s="2">
        <f t="shared" si="62"/>
        <v>104.28989898989899</v>
      </c>
    </row>
    <row r="414" spans="1:17" ht="33" customHeight="1" x14ac:dyDescent="0.25">
      <c r="A414" s="9" t="s">
        <v>611</v>
      </c>
      <c r="B414" s="15">
        <v>90696</v>
      </c>
      <c r="C414" s="9" t="s">
        <v>40</v>
      </c>
      <c r="D414" s="46" t="s">
        <v>1094</v>
      </c>
      <c r="E414" s="11" t="s">
        <v>72</v>
      </c>
      <c r="F414" s="29">
        <v>46.6</v>
      </c>
      <c r="G414" s="73">
        <f t="shared" si="65"/>
        <v>121.185</v>
      </c>
      <c r="H414" s="73">
        <f t="shared" si="63"/>
        <v>5647.22</v>
      </c>
      <c r="I414" s="73">
        <f t="shared" si="66"/>
        <v>148.11750000000001</v>
      </c>
      <c r="J414" s="73">
        <f t="shared" si="64"/>
        <v>6902.27</v>
      </c>
      <c r="K414" s="13">
        <v>9203.0300000000007</v>
      </c>
      <c r="L414" s="14">
        <v>8.0000000000000004E-4</v>
      </c>
      <c r="N414" s="12">
        <v>161.58000000000001</v>
      </c>
      <c r="O414" s="87">
        <v>197.49</v>
      </c>
      <c r="P414" s="78"/>
      <c r="Q414" s="2">
        <f t="shared" si="62"/>
        <v>197.48991416309013</v>
      </c>
    </row>
    <row r="415" spans="1:17" ht="33" customHeight="1" x14ac:dyDescent="0.25">
      <c r="A415" s="9" t="s">
        <v>612</v>
      </c>
      <c r="B415" s="15">
        <v>90697</v>
      </c>
      <c r="C415" s="9" t="s">
        <v>40</v>
      </c>
      <c r="D415" s="46" t="s">
        <v>1095</v>
      </c>
      <c r="E415" s="11" t="s">
        <v>72</v>
      </c>
      <c r="F415" s="29">
        <v>48.2</v>
      </c>
      <c r="G415" s="73">
        <f t="shared" si="65"/>
        <v>187.3425</v>
      </c>
      <c r="H415" s="73">
        <f t="shared" si="63"/>
        <v>9029.9</v>
      </c>
      <c r="I415" s="73">
        <f t="shared" si="66"/>
        <v>228.98250000000002</v>
      </c>
      <c r="J415" s="73">
        <f t="shared" si="64"/>
        <v>11036.95</v>
      </c>
      <c r="K415" s="13">
        <v>14715.94</v>
      </c>
      <c r="L415" s="14">
        <v>1.1999999999999999E-3</v>
      </c>
      <c r="N415" s="12">
        <v>249.79</v>
      </c>
      <c r="O415" s="87">
        <v>305.31</v>
      </c>
      <c r="P415" s="78"/>
      <c r="Q415" s="2">
        <f t="shared" si="62"/>
        <v>305.30995850622406</v>
      </c>
    </row>
    <row r="416" spans="1:17" ht="33" customHeight="1" x14ac:dyDescent="0.25">
      <c r="A416" s="28">
        <v>40427</v>
      </c>
      <c r="B416" s="15">
        <v>90698</v>
      </c>
      <c r="C416" s="9" t="s">
        <v>40</v>
      </c>
      <c r="D416" s="46" t="s">
        <v>1096</v>
      </c>
      <c r="E416" s="11" t="s">
        <v>72</v>
      </c>
      <c r="F416" s="29">
        <v>88.7</v>
      </c>
      <c r="G416" s="73">
        <f t="shared" si="65"/>
        <v>285.59250000000003</v>
      </c>
      <c r="H416" s="73">
        <f t="shared" si="63"/>
        <v>25332.05</v>
      </c>
      <c r="I416" s="73">
        <f t="shared" si="66"/>
        <v>349.07249999999999</v>
      </c>
      <c r="J416" s="73">
        <f t="shared" si="64"/>
        <v>30962.73</v>
      </c>
      <c r="K416" s="13">
        <v>41283.64</v>
      </c>
      <c r="L416" s="14">
        <v>3.5000000000000001E-3</v>
      </c>
      <c r="N416" s="12">
        <v>380.79</v>
      </c>
      <c r="O416" s="87">
        <v>465.43</v>
      </c>
      <c r="P416" s="78"/>
      <c r="Q416" s="2">
        <f t="shared" si="62"/>
        <v>465.42998872604284</v>
      </c>
    </row>
    <row r="417" spans="1:17" ht="33" customHeight="1" x14ac:dyDescent="0.25">
      <c r="A417" s="28">
        <v>40792</v>
      </c>
      <c r="B417" s="15">
        <v>104168</v>
      </c>
      <c r="C417" s="9" t="s">
        <v>40</v>
      </c>
      <c r="D417" s="46" t="s">
        <v>1097</v>
      </c>
      <c r="E417" s="11" t="s">
        <v>59</v>
      </c>
      <c r="F417" s="16">
        <v>1</v>
      </c>
      <c r="G417" s="73">
        <f t="shared" si="65"/>
        <v>96.877499999999998</v>
      </c>
      <c r="H417" s="73">
        <f t="shared" si="63"/>
        <v>96.87</v>
      </c>
      <c r="I417" s="73">
        <f t="shared" si="66"/>
        <v>118.41</v>
      </c>
      <c r="J417" s="73">
        <f t="shared" si="64"/>
        <v>118.41</v>
      </c>
      <c r="K417" s="12">
        <v>157.88</v>
      </c>
      <c r="L417" s="14">
        <v>0</v>
      </c>
      <c r="N417" s="12">
        <v>129.16999999999999</v>
      </c>
      <c r="O417" s="87">
        <v>157.88</v>
      </c>
      <c r="P417" s="78"/>
      <c r="Q417" s="2">
        <f t="shared" si="62"/>
        <v>157.88</v>
      </c>
    </row>
    <row r="418" spans="1:17" ht="33" customHeight="1" x14ac:dyDescent="0.25">
      <c r="A418" s="28">
        <v>41158</v>
      </c>
      <c r="B418" s="15">
        <v>89529</v>
      </c>
      <c r="C418" s="9" t="s">
        <v>40</v>
      </c>
      <c r="D418" s="46" t="s">
        <v>1098</v>
      </c>
      <c r="E418" s="11" t="s">
        <v>59</v>
      </c>
      <c r="F418" s="16">
        <v>14</v>
      </c>
      <c r="G418" s="73">
        <f t="shared" si="65"/>
        <v>30.697499999999998</v>
      </c>
      <c r="H418" s="73">
        <f t="shared" si="63"/>
        <v>429.76</v>
      </c>
      <c r="I418" s="73">
        <f t="shared" si="66"/>
        <v>37.515000000000001</v>
      </c>
      <c r="J418" s="73">
        <f t="shared" si="64"/>
        <v>525.21</v>
      </c>
      <c r="K418" s="12">
        <v>700.28</v>
      </c>
      <c r="L418" s="14">
        <v>1E-4</v>
      </c>
      <c r="N418" s="12">
        <v>40.93</v>
      </c>
      <c r="O418" s="87">
        <v>50.02</v>
      </c>
      <c r="P418" s="78"/>
      <c r="Q418" s="2">
        <f t="shared" si="62"/>
        <v>50.019999999999996</v>
      </c>
    </row>
    <row r="419" spans="1:17" ht="33" customHeight="1" x14ac:dyDescent="0.25">
      <c r="A419" s="28">
        <v>41523</v>
      </c>
      <c r="B419" s="15">
        <v>104167</v>
      </c>
      <c r="C419" s="9" t="s">
        <v>40</v>
      </c>
      <c r="D419" s="47" t="s">
        <v>613</v>
      </c>
      <c r="E419" s="11" t="s">
        <v>59</v>
      </c>
      <c r="F419" s="16">
        <v>1</v>
      </c>
      <c r="G419" s="73">
        <f t="shared" si="65"/>
        <v>99.45750000000001</v>
      </c>
      <c r="H419" s="73">
        <f t="shared" si="63"/>
        <v>99.45</v>
      </c>
      <c r="I419" s="73">
        <f t="shared" si="66"/>
        <v>121.56</v>
      </c>
      <c r="J419" s="73">
        <f t="shared" si="64"/>
        <v>121.56</v>
      </c>
      <c r="K419" s="12">
        <v>162.08000000000001</v>
      </c>
      <c r="L419" s="14">
        <v>0</v>
      </c>
      <c r="N419" s="12">
        <v>132.61000000000001</v>
      </c>
      <c r="O419" s="87">
        <v>162.08000000000001</v>
      </c>
      <c r="P419" s="78"/>
      <c r="Q419" s="2">
        <f t="shared" si="62"/>
        <v>162.08000000000001</v>
      </c>
    </row>
    <row r="420" spans="1:17" ht="33" customHeight="1" x14ac:dyDescent="0.25">
      <c r="A420" s="28">
        <v>41888</v>
      </c>
      <c r="B420" s="32">
        <v>53542</v>
      </c>
      <c r="C420" s="9" t="s">
        <v>270</v>
      </c>
      <c r="D420" s="47" t="s">
        <v>614</v>
      </c>
      <c r="E420" s="11" t="s">
        <v>59</v>
      </c>
      <c r="F420" s="16">
        <v>1</v>
      </c>
      <c r="G420" s="73">
        <f t="shared" si="65"/>
        <v>189.39000000000001</v>
      </c>
      <c r="H420" s="73">
        <f t="shared" si="63"/>
        <v>189.39</v>
      </c>
      <c r="I420" s="73">
        <f t="shared" si="66"/>
        <v>231.48749999999998</v>
      </c>
      <c r="J420" s="73">
        <f t="shared" si="64"/>
        <v>231.48</v>
      </c>
      <c r="K420" s="12">
        <v>308.64999999999998</v>
      </c>
      <c r="L420" s="14">
        <v>0</v>
      </c>
      <c r="N420" s="12">
        <v>252.52</v>
      </c>
      <c r="O420" s="87">
        <v>308.64999999999998</v>
      </c>
      <c r="P420" s="78"/>
      <c r="Q420" s="2">
        <f t="shared" si="62"/>
        <v>308.64999999999998</v>
      </c>
    </row>
    <row r="421" spans="1:17" ht="33" customHeight="1" x14ac:dyDescent="0.25">
      <c r="A421" s="28">
        <v>42253</v>
      </c>
      <c r="B421" s="32">
        <v>53541</v>
      </c>
      <c r="C421" s="9" t="s">
        <v>270</v>
      </c>
      <c r="D421" s="47" t="s">
        <v>615</v>
      </c>
      <c r="E421" s="11" t="s">
        <v>59</v>
      </c>
      <c r="F421" s="16">
        <v>14</v>
      </c>
      <c r="G421" s="73">
        <f t="shared" si="65"/>
        <v>69.254999999999995</v>
      </c>
      <c r="H421" s="73">
        <f t="shared" si="63"/>
        <v>969.57</v>
      </c>
      <c r="I421" s="73">
        <f t="shared" si="66"/>
        <v>84.644999999999996</v>
      </c>
      <c r="J421" s="73">
        <f t="shared" si="64"/>
        <v>1185.03</v>
      </c>
      <c r="K421" s="13">
        <v>1580.04</v>
      </c>
      <c r="L421" s="14">
        <v>1E-4</v>
      </c>
      <c r="N421" s="12">
        <v>92.34</v>
      </c>
      <c r="O421" s="87">
        <v>112.86</v>
      </c>
      <c r="P421" s="78"/>
      <c r="Q421" s="2">
        <f t="shared" si="62"/>
        <v>112.86</v>
      </c>
    </row>
    <row r="422" spans="1:17" ht="33" customHeight="1" x14ac:dyDescent="0.25">
      <c r="A422" s="28">
        <v>42619</v>
      </c>
      <c r="B422" s="32">
        <v>53545</v>
      </c>
      <c r="C422" s="9" t="s">
        <v>270</v>
      </c>
      <c r="D422" s="47" t="s">
        <v>616</v>
      </c>
      <c r="E422" s="11" t="s">
        <v>59</v>
      </c>
      <c r="F422" s="16">
        <v>1</v>
      </c>
      <c r="G422" s="73">
        <f t="shared" si="65"/>
        <v>184.45499999999998</v>
      </c>
      <c r="H422" s="73">
        <f t="shared" si="63"/>
        <v>184.45</v>
      </c>
      <c r="I422" s="73">
        <f t="shared" si="66"/>
        <v>225.45750000000001</v>
      </c>
      <c r="J422" s="73">
        <f t="shared" si="64"/>
        <v>225.45</v>
      </c>
      <c r="K422" s="12">
        <v>300.61</v>
      </c>
      <c r="L422" s="14">
        <v>0</v>
      </c>
      <c r="N422" s="12">
        <v>245.94</v>
      </c>
      <c r="O422" s="87">
        <v>300.61</v>
      </c>
      <c r="P422" s="78"/>
      <c r="Q422" s="2">
        <f t="shared" si="62"/>
        <v>300.61</v>
      </c>
    </row>
    <row r="423" spans="1:17" ht="33" customHeight="1" x14ac:dyDescent="0.25">
      <c r="A423" s="28">
        <v>42984</v>
      </c>
      <c r="B423" s="15">
        <v>95694</v>
      </c>
      <c r="C423" s="9" t="s">
        <v>40</v>
      </c>
      <c r="D423" s="46" t="s">
        <v>1099</v>
      </c>
      <c r="E423" s="11" t="s">
        <v>59</v>
      </c>
      <c r="F423" s="16">
        <v>29</v>
      </c>
      <c r="G423" s="73">
        <f t="shared" si="65"/>
        <v>43.897500000000001</v>
      </c>
      <c r="H423" s="73">
        <f t="shared" si="63"/>
        <v>1273.02</v>
      </c>
      <c r="I423" s="73">
        <f t="shared" si="66"/>
        <v>53.655000000000001</v>
      </c>
      <c r="J423" s="73">
        <f t="shared" si="64"/>
        <v>1555.99</v>
      </c>
      <c r="K423" s="13">
        <v>2074.66</v>
      </c>
      <c r="L423" s="14">
        <v>2.0000000000000001E-4</v>
      </c>
      <c r="N423" s="12">
        <v>58.53</v>
      </c>
      <c r="O423" s="87">
        <v>71.540000000000006</v>
      </c>
      <c r="P423" s="78"/>
      <c r="Q423" s="2">
        <f t="shared" si="62"/>
        <v>71.539999999999992</v>
      </c>
    </row>
    <row r="424" spans="1:17" ht="33" customHeight="1" x14ac:dyDescent="0.25">
      <c r="A424" s="28">
        <v>43349</v>
      </c>
      <c r="B424" s="32">
        <v>53705</v>
      </c>
      <c r="C424" s="9" t="s">
        <v>270</v>
      </c>
      <c r="D424" s="47" t="s">
        <v>617</v>
      </c>
      <c r="E424" s="11" t="s">
        <v>59</v>
      </c>
      <c r="F424" s="16">
        <v>2</v>
      </c>
      <c r="G424" s="73">
        <f t="shared" si="65"/>
        <v>422.86500000000001</v>
      </c>
      <c r="H424" s="73">
        <f t="shared" si="63"/>
        <v>845.73</v>
      </c>
      <c r="I424" s="73">
        <f t="shared" si="66"/>
        <v>516.86249999999995</v>
      </c>
      <c r="J424" s="73">
        <f t="shared" si="64"/>
        <v>1033.72</v>
      </c>
      <c r="K424" s="13">
        <v>1378.3</v>
      </c>
      <c r="L424" s="14">
        <v>1E-4</v>
      </c>
      <c r="N424" s="12">
        <v>563.82000000000005</v>
      </c>
      <c r="O424" s="87">
        <v>689.15</v>
      </c>
      <c r="P424" s="78"/>
      <c r="Q424" s="2">
        <f t="shared" si="62"/>
        <v>689.15</v>
      </c>
    </row>
    <row r="425" spans="1:17" ht="33" customHeight="1" x14ac:dyDescent="0.25">
      <c r="A425" s="28">
        <v>43714</v>
      </c>
      <c r="B425" s="15">
        <v>104174</v>
      </c>
      <c r="C425" s="9" t="s">
        <v>40</v>
      </c>
      <c r="D425" s="46" t="s">
        <v>1100</v>
      </c>
      <c r="E425" s="11" t="s">
        <v>59</v>
      </c>
      <c r="F425" s="16">
        <v>2</v>
      </c>
      <c r="G425" s="73">
        <f t="shared" si="65"/>
        <v>153.02250000000001</v>
      </c>
      <c r="H425" s="73">
        <f t="shared" si="63"/>
        <v>306.04000000000002</v>
      </c>
      <c r="I425" s="73">
        <f t="shared" si="66"/>
        <v>187.035</v>
      </c>
      <c r="J425" s="73">
        <f t="shared" si="64"/>
        <v>374.07</v>
      </c>
      <c r="K425" s="12">
        <v>498.76</v>
      </c>
      <c r="L425" s="14">
        <v>0</v>
      </c>
      <c r="N425" s="12">
        <v>204.03</v>
      </c>
      <c r="O425" s="87">
        <v>249.38</v>
      </c>
      <c r="P425" s="78"/>
      <c r="Q425" s="2">
        <f t="shared" si="62"/>
        <v>249.38</v>
      </c>
    </row>
    <row r="426" spans="1:17" ht="33" customHeight="1" x14ac:dyDescent="0.25">
      <c r="A426" s="28">
        <v>44080</v>
      </c>
      <c r="B426" s="15">
        <v>89556</v>
      </c>
      <c r="C426" s="9" t="s">
        <v>40</v>
      </c>
      <c r="D426" s="46" t="s">
        <v>1101</v>
      </c>
      <c r="E426" s="11" t="s">
        <v>59</v>
      </c>
      <c r="F426" s="16">
        <v>16</v>
      </c>
      <c r="G426" s="73">
        <f t="shared" si="65"/>
        <v>32.594999999999999</v>
      </c>
      <c r="H426" s="73">
        <f t="shared" si="63"/>
        <v>521.52</v>
      </c>
      <c r="I426" s="73">
        <f t="shared" si="66"/>
        <v>39.839999999999996</v>
      </c>
      <c r="J426" s="73">
        <f t="shared" si="64"/>
        <v>637.44000000000005</v>
      </c>
      <c r="K426" s="12">
        <v>849.92</v>
      </c>
      <c r="L426" s="14">
        <v>1E-4</v>
      </c>
      <c r="N426" s="12">
        <v>43.46</v>
      </c>
      <c r="O426" s="87">
        <v>53.12</v>
      </c>
      <c r="P426" s="78"/>
      <c r="Q426" s="2">
        <f t="shared" si="62"/>
        <v>53.12</v>
      </c>
    </row>
    <row r="427" spans="1:17" ht="33" customHeight="1" x14ac:dyDescent="0.25">
      <c r="A427" s="28">
        <v>44445</v>
      </c>
      <c r="B427" s="15">
        <v>104173</v>
      </c>
      <c r="C427" s="9" t="s">
        <v>40</v>
      </c>
      <c r="D427" s="46" t="s">
        <v>1102</v>
      </c>
      <c r="E427" s="11" t="s">
        <v>59</v>
      </c>
      <c r="F427" s="16">
        <v>3</v>
      </c>
      <c r="G427" s="73">
        <f t="shared" si="65"/>
        <v>68.557500000000005</v>
      </c>
      <c r="H427" s="73">
        <f t="shared" si="63"/>
        <v>205.67</v>
      </c>
      <c r="I427" s="73">
        <f t="shared" si="66"/>
        <v>83.797499999999999</v>
      </c>
      <c r="J427" s="73">
        <f t="shared" si="64"/>
        <v>251.39</v>
      </c>
      <c r="K427" s="12">
        <v>335.19</v>
      </c>
      <c r="L427" s="14">
        <v>0</v>
      </c>
      <c r="N427" s="12">
        <v>91.41</v>
      </c>
      <c r="O427" s="87">
        <v>111.73</v>
      </c>
      <c r="P427" s="78"/>
      <c r="Q427" s="2">
        <f t="shared" si="62"/>
        <v>111.73</v>
      </c>
    </row>
    <row r="428" spans="1:17" ht="33" customHeight="1" x14ac:dyDescent="0.25">
      <c r="A428" s="28">
        <v>44810</v>
      </c>
      <c r="B428" s="25" t="s">
        <v>955</v>
      </c>
      <c r="C428" s="9" t="s">
        <v>20</v>
      </c>
      <c r="D428" s="47" t="s">
        <v>618</v>
      </c>
      <c r="E428" s="11" t="s">
        <v>59</v>
      </c>
      <c r="F428" s="16">
        <v>14</v>
      </c>
      <c r="G428" s="73">
        <f t="shared" si="65"/>
        <v>32.647500000000001</v>
      </c>
      <c r="H428" s="73">
        <f t="shared" si="63"/>
        <v>457.06</v>
      </c>
      <c r="I428" s="73">
        <f t="shared" si="66"/>
        <v>39.900000000000006</v>
      </c>
      <c r="J428" s="73">
        <f t="shared" si="64"/>
        <v>558.6</v>
      </c>
      <c r="K428" s="12">
        <v>744.8</v>
      </c>
      <c r="L428" s="14">
        <v>1E-4</v>
      </c>
      <c r="N428" s="12">
        <v>43.53</v>
      </c>
      <c r="O428" s="87">
        <v>53.2</v>
      </c>
      <c r="P428" s="78"/>
      <c r="Q428" s="2">
        <f t="shared" si="62"/>
        <v>53.199999999999996</v>
      </c>
    </row>
    <row r="429" spans="1:17" ht="33" customHeight="1" x14ac:dyDescent="0.25">
      <c r="A429" s="28">
        <v>45175</v>
      </c>
      <c r="B429" s="9" t="s">
        <v>619</v>
      </c>
      <c r="C429" s="9" t="s">
        <v>620</v>
      </c>
      <c r="D429" s="47" t="s">
        <v>621</v>
      </c>
      <c r="E429" s="11" t="s">
        <v>622</v>
      </c>
      <c r="F429" s="16">
        <v>1</v>
      </c>
      <c r="G429" s="73">
        <f t="shared" si="65"/>
        <v>14017.5</v>
      </c>
      <c r="H429" s="73">
        <f t="shared" si="63"/>
        <v>14017.5</v>
      </c>
      <c r="I429" s="73">
        <f t="shared" si="66"/>
        <v>17133.584999999999</v>
      </c>
      <c r="J429" s="73">
        <f t="shared" si="64"/>
        <v>17133.580000000002</v>
      </c>
      <c r="K429" s="13">
        <v>22844.78</v>
      </c>
      <c r="L429" s="14">
        <v>1.9E-3</v>
      </c>
      <c r="N429" s="13">
        <v>18690</v>
      </c>
      <c r="O429" s="90">
        <v>22844.78</v>
      </c>
      <c r="P429" s="78"/>
      <c r="Q429" s="2">
        <f t="shared" si="62"/>
        <v>22844.78</v>
      </c>
    </row>
    <row r="430" spans="1:17" ht="33" customHeight="1" x14ac:dyDescent="0.25">
      <c r="A430" s="28">
        <v>45541</v>
      </c>
      <c r="B430" s="9" t="s">
        <v>623</v>
      </c>
      <c r="C430" s="9" t="s">
        <v>620</v>
      </c>
      <c r="D430" s="47" t="s">
        <v>624</v>
      </c>
      <c r="E430" s="11" t="s">
        <v>622</v>
      </c>
      <c r="F430" s="16">
        <v>1</v>
      </c>
      <c r="G430" s="73">
        <f t="shared" si="65"/>
        <v>933.75</v>
      </c>
      <c r="H430" s="73">
        <f t="shared" si="63"/>
        <v>933.75</v>
      </c>
      <c r="I430" s="73">
        <f t="shared" si="66"/>
        <v>1141.32</v>
      </c>
      <c r="J430" s="73">
        <f t="shared" si="64"/>
        <v>1141.32</v>
      </c>
      <c r="K430" s="13">
        <v>1521.76</v>
      </c>
      <c r="L430" s="14">
        <v>1E-4</v>
      </c>
      <c r="N430" s="13">
        <v>1245</v>
      </c>
      <c r="O430" s="90">
        <v>1521.76</v>
      </c>
      <c r="P430" s="78"/>
      <c r="Q430" s="2">
        <f t="shared" si="62"/>
        <v>1521.76</v>
      </c>
    </row>
    <row r="431" spans="1:17" ht="33" customHeight="1" x14ac:dyDescent="0.25">
      <c r="A431" s="28">
        <v>45906</v>
      </c>
      <c r="B431" s="9" t="s">
        <v>625</v>
      </c>
      <c r="C431" s="9" t="s">
        <v>620</v>
      </c>
      <c r="D431" s="47" t="s">
        <v>626</v>
      </c>
      <c r="E431" s="11" t="s">
        <v>622</v>
      </c>
      <c r="F431" s="16">
        <v>1</v>
      </c>
      <c r="G431" s="73">
        <f t="shared" si="65"/>
        <v>1612.5</v>
      </c>
      <c r="H431" s="73">
        <f t="shared" si="63"/>
        <v>1612.5</v>
      </c>
      <c r="I431" s="73">
        <f t="shared" si="66"/>
        <v>1970.9549999999999</v>
      </c>
      <c r="J431" s="73">
        <f t="shared" si="64"/>
        <v>1970.95</v>
      </c>
      <c r="K431" s="13">
        <v>2627.94</v>
      </c>
      <c r="L431" s="14">
        <v>2.0000000000000001E-4</v>
      </c>
      <c r="N431" s="13">
        <v>2150</v>
      </c>
      <c r="O431" s="90">
        <v>2627.94</v>
      </c>
      <c r="P431" s="78"/>
      <c r="Q431" s="2">
        <f t="shared" si="62"/>
        <v>2627.94</v>
      </c>
    </row>
    <row r="432" spans="1:17" ht="33" customHeight="1" x14ac:dyDescent="0.25">
      <c r="A432" s="5" t="s">
        <v>627</v>
      </c>
      <c r="B432" s="4"/>
      <c r="C432" s="4"/>
      <c r="D432" s="45" t="s">
        <v>628</v>
      </c>
      <c r="E432" s="4"/>
      <c r="F432" s="6">
        <v>1</v>
      </c>
      <c r="G432" s="71"/>
      <c r="H432" s="73">
        <f t="shared" si="63"/>
        <v>0</v>
      </c>
      <c r="I432" s="71"/>
      <c r="J432" s="76">
        <f>SUM(J433:J443)</f>
        <v>12269.570000000003</v>
      </c>
      <c r="K432" s="7">
        <v>16359.46</v>
      </c>
      <c r="L432" s="8">
        <v>1.4E-3</v>
      </c>
      <c r="N432" s="4"/>
      <c r="O432" s="89">
        <v>16359.46</v>
      </c>
      <c r="P432" s="78"/>
      <c r="Q432" s="2">
        <f t="shared" si="62"/>
        <v>16359.46</v>
      </c>
    </row>
    <row r="433" spans="1:17" ht="33" customHeight="1" x14ac:dyDescent="0.25">
      <c r="A433" s="9" t="s">
        <v>629</v>
      </c>
      <c r="B433" s="15">
        <v>104316</v>
      </c>
      <c r="C433" s="9" t="s">
        <v>40</v>
      </c>
      <c r="D433" s="47" t="s">
        <v>630</v>
      </c>
      <c r="E433" s="11" t="s">
        <v>72</v>
      </c>
      <c r="F433" s="29">
        <v>216.2</v>
      </c>
      <c r="G433" s="73">
        <f t="shared" ref="G433:G443" si="67">N433*$S$6</f>
        <v>21.997499999999999</v>
      </c>
      <c r="H433" s="73">
        <f t="shared" si="63"/>
        <v>4755.8500000000004</v>
      </c>
      <c r="I433" s="73">
        <f t="shared" ref="I433:I443" si="68">O433*$S$6</f>
        <v>26.887500000000003</v>
      </c>
      <c r="J433" s="73">
        <f t="shared" si="64"/>
        <v>5813.07</v>
      </c>
      <c r="K433" s="13">
        <v>7750.77</v>
      </c>
      <c r="L433" s="14">
        <v>5.9999999999999995E-4</v>
      </c>
      <c r="N433" s="12">
        <v>29.33</v>
      </c>
      <c r="O433" s="87">
        <v>35.85</v>
      </c>
      <c r="P433" s="78"/>
      <c r="Q433" s="2">
        <f t="shared" si="62"/>
        <v>35.85</v>
      </c>
    </row>
    <row r="434" spans="1:17" ht="33" customHeight="1" x14ac:dyDescent="0.25">
      <c r="A434" s="9" t="s">
        <v>631</v>
      </c>
      <c r="B434" s="15">
        <v>94650</v>
      </c>
      <c r="C434" s="9" t="s">
        <v>40</v>
      </c>
      <c r="D434" s="47" t="s">
        <v>632</v>
      </c>
      <c r="E434" s="11" t="s">
        <v>72</v>
      </c>
      <c r="F434" s="29">
        <v>78.400000000000006</v>
      </c>
      <c r="G434" s="73">
        <f t="shared" si="67"/>
        <v>15.877500000000001</v>
      </c>
      <c r="H434" s="73">
        <f t="shared" si="63"/>
        <v>1244.79</v>
      </c>
      <c r="I434" s="73">
        <f t="shared" si="68"/>
        <v>19.4025</v>
      </c>
      <c r="J434" s="73">
        <f t="shared" si="64"/>
        <v>1521.15</v>
      </c>
      <c r="K434" s="13">
        <v>2028.2</v>
      </c>
      <c r="L434" s="14">
        <v>2.0000000000000001E-4</v>
      </c>
      <c r="N434" s="12">
        <v>21.17</v>
      </c>
      <c r="O434" s="87">
        <v>25.87</v>
      </c>
      <c r="P434" s="78"/>
      <c r="Q434" s="2">
        <f t="shared" si="62"/>
        <v>25.869897959183671</v>
      </c>
    </row>
    <row r="435" spans="1:17" ht="33" customHeight="1" x14ac:dyDescent="0.25">
      <c r="A435" s="9" t="s">
        <v>633</v>
      </c>
      <c r="B435" s="15">
        <v>104320</v>
      </c>
      <c r="C435" s="9" t="s">
        <v>40</v>
      </c>
      <c r="D435" s="47" t="s">
        <v>634</v>
      </c>
      <c r="E435" s="11" t="s">
        <v>59</v>
      </c>
      <c r="F435" s="16">
        <v>83</v>
      </c>
      <c r="G435" s="73">
        <f t="shared" si="67"/>
        <v>10.754999999999999</v>
      </c>
      <c r="H435" s="73">
        <f t="shared" si="63"/>
        <v>892.66</v>
      </c>
      <c r="I435" s="73">
        <f t="shared" si="68"/>
        <v>13.14</v>
      </c>
      <c r="J435" s="73">
        <f t="shared" si="64"/>
        <v>1090.6199999999999</v>
      </c>
      <c r="K435" s="13">
        <v>1454.16</v>
      </c>
      <c r="L435" s="14">
        <v>1E-4</v>
      </c>
      <c r="N435" s="12">
        <v>14.34</v>
      </c>
      <c r="O435" s="87">
        <v>17.52</v>
      </c>
      <c r="P435" s="78"/>
      <c r="Q435" s="2">
        <f t="shared" si="62"/>
        <v>17.52</v>
      </c>
    </row>
    <row r="436" spans="1:17" ht="33" customHeight="1" x14ac:dyDescent="0.25">
      <c r="A436" s="9" t="s">
        <v>635</v>
      </c>
      <c r="B436" s="15">
        <v>104319</v>
      </c>
      <c r="C436" s="9" t="s">
        <v>40</v>
      </c>
      <c r="D436" s="47" t="s">
        <v>636</v>
      </c>
      <c r="E436" s="11" t="s">
        <v>59</v>
      </c>
      <c r="F436" s="16">
        <v>157</v>
      </c>
      <c r="G436" s="73">
        <f t="shared" si="67"/>
        <v>9.4125000000000014</v>
      </c>
      <c r="H436" s="73">
        <f t="shared" si="63"/>
        <v>1477.76</v>
      </c>
      <c r="I436" s="73">
        <f t="shared" si="68"/>
        <v>11.4975</v>
      </c>
      <c r="J436" s="73">
        <f t="shared" si="64"/>
        <v>1805.1</v>
      </c>
      <c r="K436" s="13">
        <v>2406.81</v>
      </c>
      <c r="L436" s="14">
        <v>2.0000000000000001E-4</v>
      </c>
      <c r="N436" s="12">
        <v>12.55</v>
      </c>
      <c r="O436" s="87">
        <v>15.33</v>
      </c>
      <c r="P436" s="78"/>
      <c r="Q436" s="2">
        <f t="shared" si="62"/>
        <v>15.33</v>
      </c>
    </row>
    <row r="437" spans="1:17" ht="33" customHeight="1" x14ac:dyDescent="0.25">
      <c r="A437" s="9" t="s">
        <v>637</v>
      </c>
      <c r="B437" s="15">
        <v>105180</v>
      </c>
      <c r="C437" s="9" t="s">
        <v>40</v>
      </c>
      <c r="D437" s="47" t="s">
        <v>638</v>
      </c>
      <c r="E437" s="11" t="s">
        <v>59</v>
      </c>
      <c r="F437" s="16">
        <v>8</v>
      </c>
      <c r="G437" s="73">
        <f t="shared" si="67"/>
        <v>11.5425</v>
      </c>
      <c r="H437" s="73">
        <f t="shared" si="63"/>
        <v>92.34</v>
      </c>
      <c r="I437" s="73">
        <f t="shared" si="68"/>
        <v>14.107499999999998</v>
      </c>
      <c r="J437" s="73">
        <f t="shared" si="64"/>
        <v>112.86</v>
      </c>
      <c r="K437" s="12">
        <v>150.47999999999999</v>
      </c>
      <c r="L437" s="14">
        <v>0</v>
      </c>
      <c r="N437" s="12">
        <v>15.39</v>
      </c>
      <c r="O437" s="87">
        <v>18.809999999999999</v>
      </c>
      <c r="P437" s="78"/>
      <c r="Q437" s="2">
        <f t="shared" si="62"/>
        <v>18.809999999999999</v>
      </c>
    </row>
    <row r="438" spans="1:17" ht="33" customHeight="1" x14ac:dyDescent="0.25">
      <c r="A438" s="9" t="s">
        <v>639</v>
      </c>
      <c r="B438" s="15">
        <v>104159</v>
      </c>
      <c r="C438" s="9" t="s">
        <v>40</v>
      </c>
      <c r="D438" s="47" t="s">
        <v>503</v>
      </c>
      <c r="E438" s="11" t="s">
        <v>59</v>
      </c>
      <c r="F438" s="16">
        <v>1</v>
      </c>
      <c r="G438" s="73">
        <f t="shared" si="67"/>
        <v>30.547499999999999</v>
      </c>
      <c r="H438" s="73">
        <f t="shared" si="63"/>
        <v>30.54</v>
      </c>
      <c r="I438" s="73">
        <f t="shared" si="68"/>
        <v>37.335000000000001</v>
      </c>
      <c r="J438" s="73">
        <f t="shared" si="64"/>
        <v>37.33</v>
      </c>
      <c r="K438" s="12">
        <v>49.78</v>
      </c>
      <c r="L438" s="14">
        <v>0</v>
      </c>
      <c r="N438" s="12">
        <v>40.729999999999997</v>
      </c>
      <c r="O438" s="87">
        <v>49.78</v>
      </c>
      <c r="P438" s="78"/>
      <c r="Q438" s="2">
        <f t="shared" si="62"/>
        <v>49.78</v>
      </c>
    </row>
    <row r="439" spans="1:17" ht="33" customHeight="1" x14ac:dyDescent="0.25">
      <c r="A439" s="9" t="s">
        <v>640</v>
      </c>
      <c r="B439" s="15">
        <v>105143</v>
      </c>
      <c r="C439" s="9" t="s">
        <v>40</v>
      </c>
      <c r="D439" s="47" t="s">
        <v>641</v>
      </c>
      <c r="E439" s="11" t="s">
        <v>59</v>
      </c>
      <c r="F439" s="16">
        <v>9</v>
      </c>
      <c r="G439" s="73">
        <f t="shared" si="67"/>
        <v>8.6174999999999997</v>
      </c>
      <c r="H439" s="73">
        <f t="shared" si="63"/>
        <v>77.55</v>
      </c>
      <c r="I439" s="73">
        <f t="shared" si="68"/>
        <v>10.53</v>
      </c>
      <c r="J439" s="73">
        <f t="shared" si="64"/>
        <v>94.77</v>
      </c>
      <c r="K439" s="12">
        <v>126.36</v>
      </c>
      <c r="L439" s="14">
        <v>0</v>
      </c>
      <c r="N439" s="12">
        <v>11.49</v>
      </c>
      <c r="O439" s="87">
        <v>14.04</v>
      </c>
      <c r="P439" s="78"/>
      <c r="Q439" s="2">
        <f t="shared" si="62"/>
        <v>14.04</v>
      </c>
    </row>
    <row r="440" spans="1:17" ht="33" customHeight="1" x14ac:dyDescent="0.25">
      <c r="A440" s="9" t="s">
        <v>642</v>
      </c>
      <c r="B440" s="15">
        <v>104322</v>
      </c>
      <c r="C440" s="9" t="s">
        <v>40</v>
      </c>
      <c r="D440" s="47" t="s">
        <v>643</v>
      </c>
      <c r="E440" s="11" t="s">
        <v>59</v>
      </c>
      <c r="F440" s="16">
        <v>36</v>
      </c>
      <c r="G440" s="73">
        <f t="shared" si="67"/>
        <v>6.9674999999999994</v>
      </c>
      <c r="H440" s="73">
        <f t="shared" si="63"/>
        <v>250.83</v>
      </c>
      <c r="I440" s="73">
        <f t="shared" si="68"/>
        <v>8.5124999999999993</v>
      </c>
      <c r="J440" s="73">
        <f t="shared" si="64"/>
        <v>306.45</v>
      </c>
      <c r="K440" s="12">
        <v>408.6</v>
      </c>
      <c r="L440" s="14">
        <v>0</v>
      </c>
      <c r="N440" s="12">
        <v>9.2899999999999991</v>
      </c>
      <c r="O440" s="87">
        <v>11.35</v>
      </c>
      <c r="P440" s="78"/>
      <c r="Q440" s="2">
        <f t="shared" si="62"/>
        <v>11.350000000000001</v>
      </c>
    </row>
    <row r="441" spans="1:17" ht="33" customHeight="1" x14ac:dyDescent="0.25">
      <c r="A441" s="9" t="s">
        <v>644</v>
      </c>
      <c r="B441" s="15">
        <v>104324</v>
      </c>
      <c r="C441" s="9" t="s">
        <v>40</v>
      </c>
      <c r="D441" s="47" t="s">
        <v>645</v>
      </c>
      <c r="E441" s="11" t="s">
        <v>59</v>
      </c>
      <c r="F441" s="16">
        <v>24</v>
      </c>
      <c r="G441" s="73">
        <f t="shared" si="67"/>
        <v>13.162500000000001</v>
      </c>
      <c r="H441" s="73">
        <f t="shared" si="63"/>
        <v>315.89999999999998</v>
      </c>
      <c r="I441" s="73">
        <f t="shared" si="68"/>
        <v>16.087499999999999</v>
      </c>
      <c r="J441" s="73">
        <f t="shared" si="64"/>
        <v>386.1</v>
      </c>
      <c r="K441" s="12">
        <v>514.79999999999995</v>
      </c>
      <c r="L441" s="14">
        <v>0</v>
      </c>
      <c r="N441" s="12">
        <v>17.55</v>
      </c>
      <c r="O441" s="87">
        <v>21.45</v>
      </c>
      <c r="P441" s="78"/>
      <c r="Q441" s="2">
        <f t="shared" si="62"/>
        <v>21.45</v>
      </c>
    </row>
    <row r="442" spans="1:17" ht="33" customHeight="1" x14ac:dyDescent="0.25">
      <c r="A442" s="28">
        <v>40428</v>
      </c>
      <c r="B442" s="15">
        <v>94692</v>
      </c>
      <c r="C442" s="9" t="s">
        <v>40</v>
      </c>
      <c r="D442" s="47" t="s">
        <v>506</v>
      </c>
      <c r="E442" s="11" t="s">
        <v>59</v>
      </c>
      <c r="F442" s="16">
        <v>5</v>
      </c>
      <c r="G442" s="73">
        <f t="shared" si="67"/>
        <v>16.634999999999998</v>
      </c>
      <c r="H442" s="73">
        <f t="shared" si="63"/>
        <v>83.17</v>
      </c>
      <c r="I442" s="73">
        <f t="shared" si="68"/>
        <v>20.3325</v>
      </c>
      <c r="J442" s="73">
        <f t="shared" si="64"/>
        <v>101.66</v>
      </c>
      <c r="K442" s="12">
        <v>135.55000000000001</v>
      </c>
      <c r="L442" s="14">
        <v>0</v>
      </c>
      <c r="N442" s="12">
        <v>22.18</v>
      </c>
      <c r="O442" s="87">
        <v>27.11</v>
      </c>
      <c r="P442" s="78"/>
      <c r="Q442" s="2">
        <f t="shared" si="62"/>
        <v>27.110000000000003</v>
      </c>
    </row>
    <row r="443" spans="1:17" ht="33" customHeight="1" x14ac:dyDescent="0.25">
      <c r="A443" s="33">
        <v>40793</v>
      </c>
      <c r="B443" s="19">
        <v>39707</v>
      </c>
      <c r="C443" s="18" t="s">
        <v>40</v>
      </c>
      <c r="D443" s="49" t="s">
        <v>1103</v>
      </c>
      <c r="E443" s="20" t="s">
        <v>72</v>
      </c>
      <c r="F443" s="34">
        <v>216.2</v>
      </c>
      <c r="G443" s="75">
        <f t="shared" si="67"/>
        <v>3.7874999999999996</v>
      </c>
      <c r="H443" s="73">
        <f t="shared" si="63"/>
        <v>818.85</v>
      </c>
      <c r="I443" s="75">
        <f t="shared" si="68"/>
        <v>4.6274999999999995</v>
      </c>
      <c r="J443" s="75">
        <f t="shared" si="64"/>
        <v>1000.46</v>
      </c>
      <c r="K443" s="23">
        <v>1333.95</v>
      </c>
      <c r="L443" s="24">
        <v>1E-4</v>
      </c>
      <c r="N443" s="22">
        <v>5.05</v>
      </c>
      <c r="O443" s="88">
        <v>6.17</v>
      </c>
      <c r="P443" s="78"/>
      <c r="Q443" s="2">
        <f t="shared" si="62"/>
        <v>6.1699814986123966</v>
      </c>
    </row>
    <row r="444" spans="1:17" ht="33" customHeight="1" x14ac:dyDescent="0.25">
      <c r="A444" s="5" t="s">
        <v>646</v>
      </c>
      <c r="B444" s="4"/>
      <c r="C444" s="4"/>
      <c r="D444" s="45" t="s">
        <v>647</v>
      </c>
      <c r="E444" s="4"/>
      <c r="F444" s="6">
        <v>1</v>
      </c>
      <c r="G444" s="71"/>
      <c r="H444" s="73">
        <f t="shared" si="63"/>
        <v>0</v>
      </c>
      <c r="I444" s="71"/>
      <c r="J444" s="76">
        <f>SUM(J445:J448)</f>
        <v>35102.980000000003</v>
      </c>
      <c r="K444" s="7">
        <v>46803.98</v>
      </c>
      <c r="L444" s="8">
        <v>3.8999999999999998E-3</v>
      </c>
      <c r="N444" s="4"/>
      <c r="O444" s="89">
        <v>46803.98</v>
      </c>
      <c r="P444" s="78"/>
      <c r="Q444" s="2">
        <f t="shared" si="62"/>
        <v>46803.98</v>
      </c>
    </row>
    <row r="445" spans="1:17" ht="33" customHeight="1" x14ac:dyDescent="0.25">
      <c r="A445" s="9" t="s">
        <v>648</v>
      </c>
      <c r="B445" s="15">
        <v>98055</v>
      </c>
      <c r="C445" s="9" t="s">
        <v>40</v>
      </c>
      <c r="D445" s="47" t="s">
        <v>649</v>
      </c>
      <c r="E445" s="11" t="s">
        <v>59</v>
      </c>
      <c r="F445" s="16">
        <v>1</v>
      </c>
      <c r="G445" s="73">
        <f>N445*$S$6</f>
        <v>5704.7550000000001</v>
      </c>
      <c r="H445" s="73">
        <f t="shared" si="63"/>
        <v>5704.75</v>
      </c>
      <c r="I445" s="73">
        <f>O445*$S$6</f>
        <v>6972.9149999999991</v>
      </c>
      <c r="J445" s="73">
        <f t="shared" si="64"/>
        <v>6972.91</v>
      </c>
      <c r="K445" s="13">
        <v>9297.2199999999993</v>
      </c>
      <c r="L445" s="14">
        <v>8.0000000000000004E-4</v>
      </c>
      <c r="N445" s="13">
        <v>7606.34</v>
      </c>
      <c r="O445" s="90">
        <v>9297.2199999999993</v>
      </c>
      <c r="P445" s="78"/>
      <c r="Q445" s="2">
        <f t="shared" si="62"/>
        <v>9297.2199999999993</v>
      </c>
    </row>
    <row r="446" spans="1:17" ht="33" customHeight="1" x14ac:dyDescent="0.25">
      <c r="A446" s="9" t="s">
        <v>650</v>
      </c>
      <c r="B446" s="15">
        <v>98061</v>
      </c>
      <c r="C446" s="9" t="s">
        <v>40</v>
      </c>
      <c r="D446" s="47" t="s">
        <v>651</v>
      </c>
      <c r="E446" s="11" t="s">
        <v>59</v>
      </c>
      <c r="F446" s="16">
        <v>1</v>
      </c>
      <c r="G446" s="73">
        <f>N446*$S$6</f>
        <v>6581.5949999999993</v>
      </c>
      <c r="H446" s="73">
        <f t="shared" si="63"/>
        <v>6581.59</v>
      </c>
      <c r="I446" s="73">
        <f>O446*$S$6</f>
        <v>8044.68</v>
      </c>
      <c r="J446" s="73">
        <f t="shared" si="64"/>
        <v>8044.68</v>
      </c>
      <c r="K446" s="13">
        <v>10726.24</v>
      </c>
      <c r="L446" s="14">
        <v>8.9999999999999998E-4</v>
      </c>
      <c r="N446" s="13">
        <v>8775.4599999999991</v>
      </c>
      <c r="O446" s="90">
        <v>10726.24</v>
      </c>
      <c r="P446" s="78"/>
      <c r="Q446" s="2">
        <f t="shared" si="62"/>
        <v>10726.24</v>
      </c>
    </row>
    <row r="447" spans="1:17" ht="33" customHeight="1" x14ac:dyDescent="0.25">
      <c r="A447" s="9" t="s">
        <v>652</v>
      </c>
      <c r="B447" s="10" t="s">
        <v>956</v>
      </c>
      <c r="C447" s="9" t="s">
        <v>20</v>
      </c>
      <c r="D447" s="47" t="s">
        <v>653</v>
      </c>
      <c r="E447" s="11" t="s">
        <v>59</v>
      </c>
      <c r="F447" s="16">
        <v>2</v>
      </c>
      <c r="G447" s="73">
        <f>N447*$S$6</f>
        <v>7293.1350000000002</v>
      </c>
      <c r="H447" s="73">
        <f t="shared" si="63"/>
        <v>14586.27</v>
      </c>
      <c r="I447" s="73">
        <f>O447*$S$6</f>
        <v>8914.3950000000004</v>
      </c>
      <c r="J447" s="73">
        <f t="shared" si="64"/>
        <v>17828.79</v>
      </c>
      <c r="K447" s="13">
        <v>23771.72</v>
      </c>
      <c r="L447" s="14">
        <v>2E-3</v>
      </c>
      <c r="N447" s="13">
        <v>9724.18</v>
      </c>
      <c r="O447" s="90">
        <v>11885.86</v>
      </c>
      <c r="P447" s="78"/>
      <c r="Q447" s="2">
        <f t="shared" si="62"/>
        <v>11885.86</v>
      </c>
    </row>
    <row r="448" spans="1:17" ht="33" customHeight="1" x14ac:dyDescent="0.25">
      <c r="A448" s="9" t="s">
        <v>654</v>
      </c>
      <c r="B448" s="15">
        <v>98114</v>
      </c>
      <c r="C448" s="9" t="s">
        <v>40</v>
      </c>
      <c r="D448" s="46" t="s">
        <v>1083</v>
      </c>
      <c r="E448" s="11" t="s">
        <v>59</v>
      </c>
      <c r="F448" s="16">
        <v>4</v>
      </c>
      <c r="G448" s="73">
        <f>N448*$S$6</f>
        <v>461.54999999999995</v>
      </c>
      <c r="H448" s="73">
        <f t="shared" si="63"/>
        <v>1846.2</v>
      </c>
      <c r="I448" s="73">
        <f>O448*$S$6</f>
        <v>564.15000000000009</v>
      </c>
      <c r="J448" s="73">
        <f t="shared" si="64"/>
        <v>2256.6</v>
      </c>
      <c r="K448" s="13">
        <v>3008.8</v>
      </c>
      <c r="L448" s="14">
        <v>2.9999999999999997E-4</v>
      </c>
      <c r="N448" s="12">
        <v>615.4</v>
      </c>
      <c r="O448" s="87">
        <v>752.2</v>
      </c>
      <c r="P448" s="78"/>
      <c r="Q448" s="2">
        <f t="shared" si="62"/>
        <v>752.2</v>
      </c>
    </row>
    <row r="449" spans="1:17" ht="33" customHeight="1" x14ac:dyDescent="0.25">
      <c r="A449" s="5" t="s">
        <v>655</v>
      </c>
      <c r="B449" s="4"/>
      <c r="C449" s="4"/>
      <c r="D449" s="45" t="s">
        <v>656</v>
      </c>
      <c r="E449" s="4"/>
      <c r="F449" s="6">
        <v>1</v>
      </c>
      <c r="G449" s="71"/>
      <c r="H449" s="73">
        <f t="shared" si="63"/>
        <v>0</v>
      </c>
      <c r="I449" s="71"/>
      <c r="J449" s="76">
        <f>SUM(J450:J466)</f>
        <v>71305.22</v>
      </c>
      <c r="K449" s="7">
        <v>95073.69</v>
      </c>
      <c r="L449" s="8">
        <v>8.0000000000000002E-3</v>
      </c>
      <c r="N449" s="4"/>
      <c r="O449" s="89">
        <v>95073.69</v>
      </c>
      <c r="P449" s="78"/>
      <c r="Q449" s="2">
        <f t="shared" si="62"/>
        <v>95073.69</v>
      </c>
    </row>
    <row r="450" spans="1:17" ht="33" customHeight="1" x14ac:dyDescent="0.25">
      <c r="A450" s="9" t="s">
        <v>657</v>
      </c>
      <c r="B450" s="15">
        <v>86932</v>
      </c>
      <c r="C450" s="9" t="s">
        <v>40</v>
      </c>
      <c r="D450" s="47" t="s">
        <v>658</v>
      </c>
      <c r="E450" s="11" t="s">
        <v>59</v>
      </c>
      <c r="F450" s="16">
        <v>25</v>
      </c>
      <c r="G450" s="73">
        <f t="shared" ref="G450:G466" si="69">N450*$S$6</f>
        <v>465.27750000000003</v>
      </c>
      <c r="H450" s="73">
        <f t="shared" si="63"/>
        <v>11631.93</v>
      </c>
      <c r="I450" s="73">
        <f t="shared" ref="I450:I466" si="70">O450*$S$6</f>
        <v>568.70249999999999</v>
      </c>
      <c r="J450" s="73">
        <f t="shared" si="64"/>
        <v>14217.56</v>
      </c>
      <c r="K450" s="13">
        <v>18956.75</v>
      </c>
      <c r="L450" s="14">
        <v>1.6000000000000001E-3</v>
      </c>
      <c r="N450" s="12">
        <v>620.37</v>
      </c>
      <c r="O450" s="87">
        <v>758.27</v>
      </c>
      <c r="P450" s="78"/>
      <c r="Q450" s="2">
        <f t="shared" si="62"/>
        <v>758.27</v>
      </c>
    </row>
    <row r="451" spans="1:17" ht="33" customHeight="1" x14ac:dyDescent="0.25">
      <c r="A451" s="9" t="s">
        <v>659</v>
      </c>
      <c r="B451" s="9" t="s">
        <v>660</v>
      </c>
      <c r="C451" s="9" t="s">
        <v>164</v>
      </c>
      <c r="D451" s="46" t="s">
        <v>1104</v>
      </c>
      <c r="E451" s="11" t="s">
        <v>59</v>
      </c>
      <c r="F451" s="16">
        <v>2</v>
      </c>
      <c r="G451" s="73">
        <f t="shared" si="69"/>
        <v>752.95500000000004</v>
      </c>
      <c r="H451" s="73">
        <f t="shared" si="63"/>
        <v>1505.91</v>
      </c>
      <c r="I451" s="73">
        <f t="shared" si="70"/>
        <v>920.33249999999998</v>
      </c>
      <c r="J451" s="73">
        <f t="shared" si="64"/>
        <v>1840.66</v>
      </c>
      <c r="K451" s="13">
        <v>2454.2199999999998</v>
      </c>
      <c r="L451" s="14">
        <v>2.0000000000000001E-4</v>
      </c>
      <c r="N451" s="13">
        <v>1003.94</v>
      </c>
      <c r="O451" s="90">
        <v>1227.1099999999999</v>
      </c>
      <c r="P451" s="78"/>
      <c r="Q451" s="2">
        <f t="shared" si="62"/>
        <v>1227.1099999999999</v>
      </c>
    </row>
    <row r="452" spans="1:17" ht="33" customHeight="1" x14ac:dyDescent="0.25">
      <c r="A452" s="9" t="s">
        <v>661</v>
      </c>
      <c r="B452" s="15">
        <v>100849</v>
      </c>
      <c r="C452" s="9" t="s">
        <v>40</v>
      </c>
      <c r="D452" s="47" t="s">
        <v>662</v>
      </c>
      <c r="E452" s="11" t="s">
        <v>59</v>
      </c>
      <c r="F452" s="16">
        <v>27</v>
      </c>
      <c r="G452" s="73">
        <f t="shared" si="69"/>
        <v>34.14</v>
      </c>
      <c r="H452" s="73">
        <f t="shared" si="63"/>
        <v>921.78</v>
      </c>
      <c r="I452" s="73">
        <f t="shared" si="70"/>
        <v>41.722500000000004</v>
      </c>
      <c r="J452" s="73">
        <f t="shared" si="64"/>
        <v>1126.5</v>
      </c>
      <c r="K452" s="13">
        <v>1502.01</v>
      </c>
      <c r="L452" s="14">
        <v>1E-4</v>
      </c>
      <c r="N452" s="12">
        <v>45.52</v>
      </c>
      <c r="O452" s="87">
        <v>55.63</v>
      </c>
      <c r="P452" s="78"/>
      <c r="Q452" s="2">
        <f t="shared" si="62"/>
        <v>55.63</v>
      </c>
    </row>
    <row r="453" spans="1:17" ht="33" customHeight="1" x14ac:dyDescent="0.25">
      <c r="A453" s="9" t="s">
        <v>663</v>
      </c>
      <c r="B453" s="9" t="s">
        <v>664</v>
      </c>
      <c r="C453" s="9" t="s">
        <v>164</v>
      </c>
      <c r="D453" s="47" t="s">
        <v>665</v>
      </c>
      <c r="E453" s="11" t="s">
        <v>59</v>
      </c>
      <c r="F453" s="16">
        <v>2</v>
      </c>
      <c r="G453" s="73">
        <f t="shared" si="69"/>
        <v>545.65499999999997</v>
      </c>
      <c r="H453" s="73">
        <f t="shared" si="63"/>
        <v>1091.31</v>
      </c>
      <c r="I453" s="73">
        <f t="shared" si="70"/>
        <v>666.95249999999999</v>
      </c>
      <c r="J453" s="73">
        <f t="shared" si="64"/>
        <v>1333.9</v>
      </c>
      <c r="K453" s="13">
        <v>1778.54</v>
      </c>
      <c r="L453" s="14">
        <v>1E-4</v>
      </c>
      <c r="N453" s="12">
        <v>727.54</v>
      </c>
      <c r="O453" s="87">
        <v>889.27</v>
      </c>
      <c r="P453" s="78"/>
      <c r="Q453" s="2">
        <f t="shared" si="62"/>
        <v>889.27</v>
      </c>
    </row>
    <row r="454" spans="1:17" ht="33" customHeight="1" x14ac:dyDescent="0.25">
      <c r="A454" s="9" t="s">
        <v>666</v>
      </c>
      <c r="B454" s="9" t="s">
        <v>667</v>
      </c>
      <c r="C454" s="9" t="s">
        <v>164</v>
      </c>
      <c r="D454" s="47" t="s">
        <v>668</v>
      </c>
      <c r="E454" s="11" t="s">
        <v>59</v>
      </c>
      <c r="F454" s="16">
        <v>27</v>
      </c>
      <c r="G454" s="73">
        <f t="shared" si="69"/>
        <v>745.43999999999994</v>
      </c>
      <c r="H454" s="73">
        <f t="shared" si="63"/>
        <v>20126.88</v>
      </c>
      <c r="I454" s="73">
        <f t="shared" si="70"/>
        <v>911.14499999999998</v>
      </c>
      <c r="J454" s="73">
        <f t="shared" si="64"/>
        <v>24600.91</v>
      </c>
      <c r="K454" s="13">
        <v>32801.22</v>
      </c>
      <c r="L454" s="14">
        <v>2.7000000000000001E-3</v>
      </c>
      <c r="N454" s="12">
        <v>993.92</v>
      </c>
      <c r="O454" s="90">
        <v>1214.8599999999999</v>
      </c>
      <c r="P454" s="78"/>
      <c r="Q454" s="2">
        <f t="shared" si="62"/>
        <v>1214.8600000000001</v>
      </c>
    </row>
    <row r="455" spans="1:17" ht="33" customHeight="1" x14ac:dyDescent="0.25">
      <c r="A455" s="9" t="s">
        <v>669</v>
      </c>
      <c r="B455" s="15">
        <v>86922</v>
      </c>
      <c r="C455" s="9" t="s">
        <v>40</v>
      </c>
      <c r="D455" s="47" t="s">
        <v>670</v>
      </c>
      <c r="E455" s="11" t="s">
        <v>59</v>
      </c>
      <c r="F455" s="16">
        <v>2</v>
      </c>
      <c r="G455" s="73">
        <f t="shared" si="69"/>
        <v>744.59999999999991</v>
      </c>
      <c r="H455" s="73">
        <f t="shared" si="63"/>
        <v>1489.2</v>
      </c>
      <c r="I455" s="73">
        <f t="shared" si="70"/>
        <v>910.11750000000006</v>
      </c>
      <c r="J455" s="73">
        <f t="shared" si="64"/>
        <v>1820.23</v>
      </c>
      <c r="K455" s="13">
        <v>2426.98</v>
      </c>
      <c r="L455" s="14">
        <v>2.0000000000000001E-4</v>
      </c>
      <c r="N455" s="12">
        <v>992.8</v>
      </c>
      <c r="O455" s="90">
        <v>1213.49</v>
      </c>
      <c r="P455" s="78"/>
      <c r="Q455" s="2">
        <f t="shared" ref="Q455:Q518" si="71">K455/F455</f>
        <v>1213.49</v>
      </c>
    </row>
    <row r="456" spans="1:17" ht="33" customHeight="1" x14ac:dyDescent="0.25">
      <c r="A456" s="9" t="s">
        <v>671</v>
      </c>
      <c r="B456" s="15">
        <v>100858</v>
      </c>
      <c r="C456" s="9" t="s">
        <v>40</v>
      </c>
      <c r="D456" s="46" t="s">
        <v>1105</v>
      </c>
      <c r="E456" s="11" t="s">
        <v>59</v>
      </c>
      <c r="F456" s="16">
        <v>4</v>
      </c>
      <c r="G456" s="73">
        <f t="shared" si="69"/>
        <v>556.74</v>
      </c>
      <c r="H456" s="73">
        <f t="shared" ref="H456:H519" si="72">TRUNC(G456*F456,2)</f>
        <v>2226.96</v>
      </c>
      <c r="I456" s="73">
        <f t="shared" si="70"/>
        <v>680.49750000000006</v>
      </c>
      <c r="J456" s="73">
        <f t="shared" ref="J456:J519" si="73">TRUNC(I456*F456,2)</f>
        <v>2721.99</v>
      </c>
      <c r="K456" s="13">
        <v>3629.32</v>
      </c>
      <c r="L456" s="14">
        <v>2.9999999999999997E-4</v>
      </c>
      <c r="N456" s="12">
        <v>742.32</v>
      </c>
      <c r="O456" s="87">
        <v>907.33</v>
      </c>
      <c r="P456" s="78"/>
      <c r="Q456" s="2">
        <f t="shared" si="71"/>
        <v>907.33</v>
      </c>
    </row>
    <row r="457" spans="1:17" ht="33" customHeight="1" x14ac:dyDescent="0.25">
      <c r="A457" s="9" t="s">
        <v>672</v>
      </c>
      <c r="B457" s="15">
        <v>86936</v>
      </c>
      <c r="C457" s="9" t="s">
        <v>40</v>
      </c>
      <c r="D457" s="46" t="s">
        <v>1106</v>
      </c>
      <c r="E457" s="11" t="s">
        <v>59</v>
      </c>
      <c r="F457" s="16">
        <v>1</v>
      </c>
      <c r="G457" s="73">
        <f t="shared" si="69"/>
        <v>410.61750000000001</v>
      </c>
      <c r="H457" s="73">
        <f t="shared" si="72"/>
        <v>410.61</v>
      </c>
      <c r="I457" s="73">
        <f t="shared" si="70"/>
        <v>501.89250000000004</v>
      </c>
      <c r="J457" s="73">
        <f t="shared" si="73"/>
        <v>501.89</v>
      </c>
      <c r="K457" s="12">
        <v>669.19</v>
      </c>
      <c r="L457" s="14">
        <v>1E-4</v>
      </c>
      <c r="N457" s="12">
        <v>547.49</v>
      </c>
      <c r="O457" s="87">
        <v>669.19</v>
      </c>
      <c r="P457" s="78"/>
      <c r="Q457" s="2">
        <f t="shared" si="71"/>
        <v>669.19</v>
      </c>
    </row>
    <row r="458" spans="1:17" ht="33" customHeight="1" x14ac:dyDescent="0.25">
      <c r="A458" s="9" t="s">
        <v>673</v>
      </c>
      <c r="B458" s="15">
        <v>86910</v>
      </c>
      <c r="C458" s="9" t="s">
        <v>40</v>
      </c>
      <c r="D458" s="46" t="s">
        <v>1107</v>
      </c>
      <c r="E458" s="11" t="s">
        <v>59</v>
      </c>
      <c r="F458" s="16">
        <v>1</v>
      </c>
      <c r="G458" s="73">
        <f t="shared" si="69"/>
        <v>104.21249999999999</v>
      </c>
      <c r="H458" s="73">
        <f t="shared" si="72"/>
        <v>104.21</v>
      </c>
      <c r="I458" s="73">
        <f t="shared" si="70"/>
        <v>127.3725</v>
      </c>
      <c r="J458" s="73">
        <f t="shared" si="73"/>
        <v>127.37</v>
      </c>
      <c r="K458" s="12">
        <v>169.83</v>
      </c>
      <c r="L458" s="14">
        <v>0</v>
      </c>
      <c r="N458" s="12">
        <v>138.94999999999999</v>
      </c>
      <c r="O458" s="87">
        <v>169.83</v>
      </c>
      <c r="P458" s="78"/>
      <c r="Q458" s="2">
        <f t="shared" si="71"/>
        <v>169.83</v>
      </c>
    </row>
    <row r="459" spans="1:17" ht="33" customHeight="1" x14ac:dyDescent="0.25">
      <c r="A459" s="28">
        <v>40430</v>
      </c>
      <c r="B459" s="15">
        <v>190332</v>
      </c>
      <c r="C459" s="9" t="s">
        <v>270</v>
      </c>
      <c r="D459" s="47" t="s">
        <v>674</v>
      </c>
      <c r="E459" s="11" t="s">
        <v>59</v>
      </c>
      <c r="F459" s="16">
        <v>17</v>
      </c>
      <c r="G459" s="73">
        <f t="shared" si="69"/>
        <v>375.75749999999999</v>
      </c>
      <c r="H459" s="73">
        <f t="shared" si="72"/>
        <v>6387.87</v>
      </c>
      <c r="I459" s="73">
        <f t="shared" si="70"/>
        <v>459.28499999999997</v>
      </c>
      <c r="J459" s="73">
        <f t="shared" si="73"/>
        <v>7807.84</v>
      </c>
      <c r="K459" s="13">
        <v>10410.459999999999</v>
      </c>
      <c r="L459" s="14">
        <v>8.9999999999999998E-4</v>
      </c>
      <c r="N459" s="12">
        <v>501.01</v>
      </c>
      <c r="O459" s="87">
        <v>612.38</v>
      </c>
      <c r="P459" s="78"/>
      <c r="Q459" s="2">
        <f t="shared" si="71"/>
        <v>612.38</v>
      </c>
    </row>
    <row r="460" spans="1:17" ht="33" customHeight="1" x14ac:dyDescent="0.25">
      <c r="A460" s="28">
        <v>40795</v>
      </c>
      <c r="B460" s="15">
        <v>100860</v>
      </c>
      <c r="C460" s="9" t="s">
        <v>40</v>
      </c>
      <c r="D460" s="47" t="s">
        <v>675</v>
      </c>
      <c r="E460" s="11" t="s">
        <v>59</v>
      </c>
      <c r="F460" s="16">
        <v>4</v>
      </c>
      <c r="G460" s="73">
        <f t="shared" si="69"/>
        <v>84.082499999999996</v>
      </c>
      <c r="H460" s="73">
        <f t="shared" si="72"/>
        <v>336.33</v>
      </c>
      <c r="I460" s="73">
        <f t="shared" si="70"/>
        <v>102.77250000000001</v>
      </c>
      <c r="J460" s="73">
        <f t="shared" si="73"/>
        <v>411.09</v>
      </c>
      <c r="K460" s="12">
        <v>548.12</v>
      </c>
      <c r="L460" s="14">
        <v>0</v>
      </c>
      <c r="N460" s="12">
        <v>112.11</v>
      </c>
      <c r="O460" s="87">
        <v>137.03</v>
      </c>
      <c r="P460" s="78"/>
      <c r="Q460" s="2">
        <f t="shared" si="71"/>
        <v>137.03</v>
      </c>
    </row>
    <row r="461" spans="1:17" ht="33" customHeight="1" x14ac:dyDescent="0.25">
      <c r="A461" s="28">
        <v>41161</v>
      </c>
      <c r="B461" s="10" t="s">
        <v>957</v>
      </c>
      <c r="C461" s="9" t="s">
        <v>20</v>
      </c>
      <c r="D461" s="47" t="s">
        <v>676</v>
      </c>
      <c r="E461" s="11" t="s">
        <v>59</v>
      </c>
      <c r="F461" s="16">
        <v>1</v>
      </c>
      <c r="G461" s="73">
        <f t="shared" si="69"/>
        <v>667.67250000000001</v>
      </c>
      <c r="H461" s="73">
        <f t="shared" si="72"/>
        <v>667.67</v>
      </c>
      <c r="I461" s="73">
        <f t="shared" si="70"/>
        <v>816.08999999999992</v>
      </c>
      <c r="J461" s="73">
        <f t="shared" si="73"/>
        <v>816.09</v>
      </c>
      <c r="K461" s="13">
        <v>1088.1199999999999</v>
      </c>
      <c r="L461" s="14">
        <v>1E-4</v>
      </c>
      <c r="N461" s="12">
        <v>890.23</v>
      </c>
      <c r="O461" s="90">
        <v>1088.1199999999999</v>
      </c>
      <c r="P461" s="78"/>
      <c r="Q461" s="2">
        <f t="shared" si="71"/>
        <v>1088.1199999999999</v>
      </c>
    </row>
    <row r="462" spans="1:17" ht="33" customHeight="1" x14ac:dyDescent="0.25">
      <c r="A462" s="28">
        <v>41526</v>
      </c>
      <c r="B462" s="27" t="s">
        <v>677</v>
      </c>
      <c r="C462" s="9" t="s">
        <v>20</v>
      </c>
      <c r="D462" s="46" t="s">
        <v>1108</v>
      </c>
      <c r="E462" s="11" t="s">
        <v>59</v>
      </c>
      <c r="F462" s="16">
        <v>5</v>
      </c>
      <c r="G462" s="73">
        <f t="shared" si="69"/>
        <v>21.9375</v>
      </c>
      <c r="H462" s="73">
        <f t="shared" si="72"/>
        <v>109.68</v>
      </c>
      <c r="I462" s="73">
        <f t="shared" si="70"/>
        <v>26.8125</v>
      </c>
      <c r="J462" s="73">
        <f t="shared" si="73"/>
        <v>134.06</v>
      </c>
      <c r="K462" s="12">
        <v>178.75</v>
      </c>
      <c r="L462" s="14">
        <v>0</v>
      </c>
      <c r="N462" s="12">
        <v>29.25</v>
      </c>
      <c r="O462" s="87">
        <v>35.75</v>
      </c>
      <c r="P462" s="78"/>
      <c r="Q462" s="2">
        <f t="shared" si="71"/>
        <v>35.75</v>
      </c>
    </row>
    <row r="463" spans="1:17" ht="33" customHeight="1" x14ac:dyDescent="0.25">
      <c r="A463" s="28">
        <v>41891</v>
      </c>
      <c r="B463" s="15">
        <v>100868</v>
      </c>
      <c r="C463" s="9" t="s">
        <v>40</v>
      </c>
      <c r="D463" s="47" t="s">
        <v>678</v>
      </c>
      <c r="E463" s="11" t="s">
        <v>59</v>
      </c>
      <c r="F463" s="16">
        <v>6</v>
      </c>
      <c r="G463" s="73">
        <f t="shared" si="69"/>
        <v>226.70249999999999</v>
      </c>
      <c r="H463" s="73">
        <f t="shared" si="72"/>
        <v>1360.21</v>
      </c>
      <c r="I463" s="73">
        <f t="shared" si="70"/>
        <v>277.09499999999997</v>
      </c>
      <c r="J463" s="73">
        <f t="shared" si="73"/>
        <v>1662.57</v>
      </c>
      <c r="K463" s="13">
        <v>2216.7600000000002</v>
      </c>
      <c r="L463" s="14">
        <v>2.0000000000000001E-4</v>
      </c>
      <c r="N463" s="12">
        <v>302.27</v>
      </c>
      <c r="O463" s="87">
        <v>369.46</v>
      </c>
      <c r="P463" s="78"/>
      <c r="Q463" s="2">
        <f t="shared" si="71"/>
        <v>369.46000000000004</v>
      </c>
    </row>
    <row r="464" spans="1:17" ht="33" customHeight="1" x14ac:dyDescent="0.25">
      <c r="A464" s="28">
        <v>42256</v>
      </c>
      <c r="B464" s="15">
        <v>100865</v>
      </c>
      <c r="C464" s="9" t="s">
        <v>40</v>
      </c>
      <c r="D464" s="47" t="s">
        <v>679</v>
      </c>
      <c r="E464" s="11" t="s">
        <v>59</v>
      </c>
      <c r="F464" s="16">
        <v>4</v>
      </c>
      <c r="G464" s="73">
        <f t="shared" si="69"/>
        <v>319.63499999999999</v>
      </c>
      <c r="H464" s="73">
        <f t="shared" si="72"/>
        <v>1278.54</v>
      </c>
      <c r="I464" s="73">
        <f t="shared" si="70"/>
        <v>390.6825</v>
      </c>
      <c r="J464" s="73">
        <f t="shared" si="73"/>
        <v>1562.73</v>
      </c>
      <c r="K464" s="13">
        <v>2083.64</v>
      </c>
      <c r="L464" s="14">
        <v>2.0000000000000001E-4</v>
      </c>
      <c r="N464" s="12">
        <v>426.18</v>
      </c>
      <c r="O464" s="87">
        <v>520.91</v>
      </c>
      <c r="P464" s="78"/>
      <c r="Q464" s="2">
        <f t="shared" si="71"/>
        <v>520.91</v>
      </c>
    </row>
    <row r="465" spans="1:17" ht="33" customHeight="1" x14ac:dyDescent="0.25">
      <c r="A465" s="28">
        <v>42622</v>
      </c>
      <c r="B465" s="15">
        <v>100874</v>
      </c>
      <c r="C465" s="9" t="s">
        <v>40</v>
      </c>
      <c r="D465" s="47" t="s">
        <v>680</v>
      </c>
      <c r="E465" s="11" t="s">
        <v>59</v>
      </c>
      <c r="F465" s="16">
        <v>4</v>
      </c>
      <c r="G465" s="73">
        <f t="shared" si="69"/>
        <v>211.41749999999999</v>
      </c>
      <c r="H465" s="73">
        <f t="shared" si="72"/>
        <v>845.67</v>
      </c>
      <c r="I465" s="73">
        <f t="shared" si="70"/>
        <v>258.41250000000002</v>
      </c>
      <c r="J465" s="73">
        <f t="shared" si="73"/>
        <v>1033.6500000000001</v>
      </c>
      <c r="K465" s="13">
        <v>1378.2</v>
      </c>
      <c r="L465" s="14">
        <v>1E-4</v>
      </c>
      <c r="N465" s="12">
        <v>281.89</v>
      </c>
      <c r="O465" s="87">
        <v>344.55</v>
      </c>
      <c r="P465" s="78"/>
      <c r="Q465" s="2">
        <f t="shared" si="71"/>
        <v>344.55</v>
      </c>
    </row>
    <row r="466" spans="1:17" ht="33" customHeight="1" x14ac:dyDescent="0.25">
      <c r="A466" s="33">
        <v>42987</v>
      </c>
      <c r="B466" s="19">
        <v>11186</v>
      </c>
      <c r="C466" s="18" t="s">
        <v>40</v>
      </c>
      <c r="D466" s="48" t="s">
        <v>681</v>
      </c>
      <c r="E466" s="20" t="s">
        <v>21</v>
      </c>
      <c r="F466" s="30">
        <v>24.318999999999999</v>
      </c>
      <c r="G466" s="75">
        <f t="shared" si="69"/>
        <v>322.5</v>
      </c>
      <c r="H466" s="73">
        <f t="shared" si="72"/>
        <v>7842.87</v>
      </c>
      <c r="I466" s="75">
        <f t="shared" si="70"/>
        <v>394.18500000000006</v>
      </c>
      <c r="J466" s="75">
        <f t="shared" si="73"/>
        <v>9586.18</v>
      </c>
      <c r="K466" s="23">
        <v>12781.58</v>
      </c>
      <c r="L466" s="24">
        <v>1.1000000000000001E-3</v>
      </c>
      <c r="N466" s="22">
        <v>430</v>
      </c>
      <c r="O466" s="88">
        <v>525.58000000000004</v>
      </c>
      <c r="P466" s="78"/>
      <c r="Q466" s="2">
        <f t="shared" si="71"/>
        <v>525.57999917759776</v>
      </c>
    </row>
    <row r="467" spans="1:17" ht="33" customHeight="1" x14ac:dyDescent="0.25">
      <c r="A467" s="3">
        <v>10</v>
      </c>
      <c r="B467" s="4"/>
      <c r="C467" s="4"/>
      <c r="D467" s="45" t="s">
        <v>682</v>
      </c>
      <c r="E467" s="4"/>
      <c r="F467" s="6">
        <v>1</v>
      </c>
      <c r="G467" s="71"/>
      <c r="H467" s="73">
        <f t="shared" si="72"/>
        <v>0</v>
      </c>
      <c r="I467" s="71"/>
      <c r="J467" s="76">
        <f>J468+J490+J499+J508+J510+J546+J561+J581+J595+J616</f>
        <v>1607202.81</v>
      </c>
      <c r="K467" s="7">
        <v>2142937.5699999998</v>
      </c>
      <c r="L467" s="8">
        <v>0.17960000000000001</v>
      </c>
      <c r="N467" s="4"/>
      <c r="O467" s="89">
        <v>2142937.5699999998</v>
      </c>
      <c r="P467" s="78"/>
      <c r="Q467" s="2">
        <f t="shared" si="71"/>
        <v>2142937.5699999998</v>
      </c>
    </row>
    <row r="468" spans="1:17" ht="33" customHeight="1" x14ac:dyDescent="0.25">
      <c r="A468" s="5" t="s">
        <v>683</v>
      </c>
      <c r="B468" s="4"/>
      <c r="C468" s="4"/>
      <c r="D468" s="45" t="s">
        <v>684</v>
      </c>
      <c r="E468" s="4"/>
      <c r="F468" s="6">
        <v>1</v>
      </c>
      <c r="G468" s="71"/>
      <c r="H468" s="73">
        <f t="shared" si="72"/>
        <v>0</v>
      </c>
      <c r="I468" s="71"/>
      <c r="J468" s="76">
        <f>SUM(J469:J489)</f>
        <v>120366.5</v>
      </c>
      <c r="K468" s="7">
        <v>160488.72</v>
      </c>
      <c r="L468" s="8">
        <v>1.35E-2</v>
      </c>
      <c r="N468" s="4"/>
      <c r="O468" s="89">
        <v>160488.72</v>
      </c>
      <c r="P468" s="78"/>
      <c r="Q468" s="2">
        <f t="shared" si="71"/>
        <v>160488.72</v>
      </c>
    </row>
    <row r="469" spans="1:17" ht="33" customHeight="1" x14ac:dyDescent="0.25">
      <c r="A469" s="35">
        <v>40179</v>
      </c>
      <c r="B469" s="15">
        <v>97327</v>
      </c>
      <c r="C469" s="9" t="s">
        <v>40</v>
      </c>
      <c r="D469" s="47" t="s">
        <v>685</v>
      </c>
      <c r="E469" s="11" t="s">
        <v>72</v>
      </c>
      <c r="F469" s="16">
        <v>80</v>
      </c>
      <c r="G469" s="73">
        <f t="shared" ref="G469:G489" si="74">N469*$S$6</f>
        <v>21.315000000000001</v>
      </c>
      <c r="H469" s="73">
        <f t="shared" si="72"/>
        <v>1705.2</v>
      </c>
      <c r="I469" s="73">
        <f t="shared" ref="I469:I489" si="75">O469*$S$6</f>
        <v>26.047499999999999</v>
      </c>
      <c r="J469" s="73">
        <f t="shared" si="73"/>
        <v>2083.8000000000002</v>
      </c>
      <c r="K469" s="13">
        <v>2778.4</v>
      </c>
      <c r="L469" s="14">
        <v>2.0000000000000001E-4</v>
      </c>
      <c r="N469" s="12">
        <v>28.42</v>
      </c>
      <c r="O469" s="87">
        <v>34.729999999999997</v>
      </c>
      <c r="P469" s="78"/>
      <c r="Q469" s="2">
        <f t="shared" si="71"/>
        <v>34.730000000000004</v>
      </c>
    </row>
    <row r="470" spans="1:17" ht="33" customHeight="1" x14ac:dyDescent="0.25">
      <c r="A470" s="35">
        <v>40180</v>
      </c>
      <c r="B470" s="15">
        <v>97328</v>
      </c>
      <c r="C470" s="9" t="s">
        <v>40</v>
      </c>
      <c r="D470" s="46" t="s">
        <v>1109</v>
      </c>
      <c r="E470" s="11" t="s">
        <v>72</v>
      </c>
      <c r="F470" s="16">
        <v>80</v>
      </c>
      <c r="G470" s="73">
        <f t="shared" si="74"/>
        <v>35.144999999999996</v>
      </c>
      <c r="H470" s="73">
        <f t="shared" si="72"/>
        <v>2811.6</v>
      </c>
      <c r="I470" s="73">
        <f t="shared" si="75"/>
        <v>42.952500000000001</v>
      </c>
      <c r="J470" s="73">
        <f t="shared" si="73"/>
        <v>3436.2</v>
      </c>
      <c r="K470" s="13">
        <v>4581.6000000000004</v>
      </c>
      <c r="L470" s="14">
        <v>4.0000000000000002E-4</v>
      </c>
      <c r="N470" s="12">
        <v>46.86</v>
      </c>
      <c r="O470" s="87">
        <v>57.27</v>
      </c>
      <c r="P470" s="78"/>
      <c r="Q470" s="2">
        <f t="shared" si="71"/>
        <v>57.27</v>
      </c>
    </row>
    <row r="471" spans="1:17" ht="33" customHeight="1" x14ac:dyDescent="0.25">
      <c r="A471" s="35">
        <v>40181</v>
      </c>
      <c r="B471" s="15">
        <v>97329</v>
      </c>
      <c r="C471" s="9" t="s">
        <v>40</v>
      </c>
      <c r="D471" s="46" t="s">
        <v>1110</v>
      </c>
      <c r="E471" s="11" t="s">
        <v>72</v>
      </c>
      <c r="F471" s="16">
        <v>190</v>
      </c>
      <c r="G471" s="73">
        <f t="shared" si="74"/>
        <v>45.082499999999996</v>
      </c>
      <c r="H471" s="73">
        <f t="shared" si="72"/>
        <v>8565.67</v>
      </c>
      <c r="I471" s="73">
        <f t="shared" si="75"/>
        <v>55.102499999999999</v>
      </c>
      <c r="J471" s="73">
        <f t="shared" si="73"/>
        <v>10469.469999999999</v>
      </c>
      <c r="K471" s="13">
        <v>13959.3</v>
      </c>
      <c r="L471" s="14">
        <v>1.1999999999999999E-3</v>
      </c>
      <c r="N471" s="12">
        <v>60.11</v>
      </c>
      <c r="O471" s="87">
        <v>73.47</v>
      </c>
      <c r="P471" s="78"/>
      <c r="Q471" s="2">
        <f t="shared" si="71"/>
        <v>73.47</v>
      </c>
    </row>
    <row r="472" spans="1:17" ht="33" customHeight="1" x14ac:dyDescent="0.25">
      <c r="A472" s="35">
        <v>40182</v>
      </c>
      <c r="B472" s="15">
        <v>103292</v>
      </c>
      <c r="C472" s="9" t="s">
        <v>40</v>
      </c>
      <c r="D472" s="46" t="s">
        <v>1111</v>
      </c>
      <c r="E472" s="11" t="s">
        <v>72</v>
      </c>
      <c r="F472" s="16">
        <v>90</v>
      </c>
      <c r="G472" s="73">
        <f t="shared" si="74"/>
        <v>58.994999999999997</v>
      </c>
      <c r="H472" s="73">
        <f t="shared" si="72"/>
        <v>5309.55</v>
      </c>
      <c r="I472" s="73">
        <f t="shared" si="75"/>
        <v>72.105000000000004</v>
      </c>
      <c r="J472" s="73">
        <f t="shared" si="73"/>
        <v>6489.45</v>
      </c>
      <c r="K472" s="13">
        <v>8652.6</v>
      </c>
      <c r="L472" s="14">
        <v>6.9999999999999999E-4</v>
      </c>
      <c r="N472" s="12">
        <v>78.66</v>
      </c>
      <c r="O472" s="87">
        <v>96.14</v>
      </c>
      <c r="P472" s="78"/>
      <c r="Q472" s="2">
        <f t="shared" si="71"/>
        <v>96.14</v>
      </c>
    </row>
    <row r="473" spans="1:17" ht="33" customHeight="1" x14ac:dyDescent="0.25">
      <c r="A473" s="35">
        <v>40183</v>
      </c>
      <c r="B473" s="15">
        <v>106034</v>
      </c>
      <c r="C473" s="9" t="s">
        <v>40</v>
      </c>
      <c r="D473" s="46" t="s">
        <v>1112</v>
      </c>
      <c r="E473" s="11" t="s">
        <v>72</v>
      </c>
      <c r="F473" s="16">
        <v>100</v>
      </c>
      <c r="G473" s="73">
        <f t="shared" si="74"/>
        <v>97.41749999999999</v>
      </c>
      <c r="H473" s="73">
        <f t="shared" si="72"/>
        <v>9741.75</v>
      </c>
      <c r="I473" s="73">
        <f t="shared" si="75"/>
        <v>119.07</v>
      </c>
      <c r="J473" s="73">
        <f t="shared" si="73"/>
        <v>11907</v>
      </c>
      <c r="K473" s="13">
        <v>15876</v>
      </c>
      <c r="L473" s="14">
        <v>1.2999999999999999E-3</v>
      </c>
      <c r="N473" s="12">
        <v>129.88999999999999</v>
      </c>
      <c r="O473" s="87">
        <v>158.76</v>
      </c>
      <c r="P473" s="78"/>
      <c r="Q473" s="2">
        <f t="shared" si="71"/>
        <v>158.76</v>
      </c>
    </row>
    <row r="474" spans="1:17" ht="33" customHeight="1" x14ac:dyDescent="0.25">
      <c r="A474" s="35">
        <v>40184</v>
      </c>
      <c r="B474" s="9" t="s">
        <v>686</v>
      </c>
      <c r="C474" s="9" t="s">
        <v>164</v>
      </c>
      <c r="D474" s="46" t="s">
        <v>1113</v>
      </c>
      <c r="E474" s="11" t="s">
        <v>72</v>
      </c>
      <c r="F474" s="16">
        <v>70</v>
      </c>
      <c r="G474" s="73">
        <f t="shared" si="74"/>
        <v>84.292500000000004</v>
      </c>
      <c r="H474" s="73">
        <f t="shared" si="72"/>
        <v>5900.47</v>
      </c>
      <c r="I474" s="73">
        <f t="shared" si="75"/>
        <v>103.0275</v>
      </c>
      <c r="J474" s="73">
        <f t="shared" si="73"/>
        <v>7211.92</v>
      </c>
      <c r="K474" s="13">
        <v>9615.9</v>
      </c>
      <c r="L474" s="14">
        <v>8.0000000000000004E-4</v>
      </c>
      <c r="N474" s="12">
        <v>112.39</v>
      </c>
      <c r="O474" s="87">
        <v>137.37</v>
      </c>
      <c r="P474" s="78"/>
      <c r="Q474" s="2">
        <f t="shared" si="71"/>
        <v>137.37</v>
      </c>
    </row>
    <row r="475" spans="1:17" ht="33" customHeight="1" x14ac:dyDescent="0.25">
      <c r="A475" s="35">
        <v>40185</v>
      </c>
      <c r="B475" s="9" t="s">
        <v>687</v>
      </c>
      <c r="C475" s="9" t="s">
        <v>164</v>
      </c>
      <c r="D475" s="47" t="s">
        <v>688</v>
      </c>
      <c r="E475" s="11" t="s">
        <v>72</v>
      </c>
      <c r="F475" s="16">
        <v>30</v>
      </c>
      <c r="G475" s="73">
        <f t="shared" si="74"/>
        <v>115.77000000000001</v>
      </c>
      <c r="H475" s="73">
        <f t="shared" si="72"/>
        <v>3473.1</v>
      </c>
      <c r="I475" s="73">
        <f t="shared" si="75"/>
        <v>141.5025</v>
      </c>
      <c r="J475" s="73">
        <f t="shared" si="73"/>
        <v>4245.07</v>
      </c>
      <c r="K475" s="13">
        <v>5660.1</v>
      </c>
      <c r="L475" s="14">
        <v>5.0000000000000001E-4</v>
      </c>
      <c r="N475" s="12">
        <v>154.36000000000001</v>
      </c>
      <c r="O475" s="87">
        <v>188.67</v>
      </c>
      <c r="P475" s="78"/>
      <c r="Q475" s="2">
        <f t="shared" si="71"/>
        <v>188.67000000000002</v>
      </c>
    </row>
    <row r="476" spans="1:17" ht="33" customHeight="1" x14ac:dyDescent="0.25">
      <c r="A476" s="35">
        <v>40186</v>
      </c>
      <c r="B476" s="9" t="s">
        <v>689</v>
      </c>
      <c r="C476" s="9" t="s">
        <v>164</v>
      </c>
      <c r="D476" s="47" t="s">
        <v>690</v>
      </c>
      <c r="E476" s="11" t="s">
        <v>72</v>
      </c>
      <c r="F476" s="16">
        <v>50</v>
      </c>
      <c r="G476" s="73">
        <f t="shared" si="74"/>
        <v>160.22999999999999</v>
      </c>
      <c r="H476" s="73">
        <f t="shared" si="72"/>
        <v>8011.5</v>
      </c>
      <c r="I476" s="73">
        <f t="shared" si="75"/>
        <v>195.8475</v>
      </c>
      <c r="J476" s="73">
        <f t="shared" si="73"/>
        <v>9792.3700000000008</v>
      </c>
      <c r="K476" s="13">
        <v>13056.5</v>
      </c>
      <c r="L476" s="14">
        <v>1.1000000000000001E-3</v>
      </c>
      <c r="N476" s="12">
        <v>213.64</v>
      </c>
      <c r="O476" s="87">
        <v>261.13</v>
      </c>
      <c r="P476" s="78"/>
      <c r="Q476" s="2">
        <f t="shared" si="71"/>
        <v>261.13</v>
      </c>
    </row>
    <row r="477" spans="1:17" ht="33" customHeight="1" x14ac:dyDescent="0.25">
      <c r="A477" s="35">
        <v>40187</v>
      </c>
      <c r="B477" s="9" t="s">
        <v>691</v>
      </c>
      <c r="C477" s="9" t="s">
        <v>164</v>
      </c>
      <c r="D477" s="47" t="s">
        <v>692</v>
      </c>
      <c r="E477" s="11" t="s">
        <v>72</v>
      </c>
      <c r="F477" s="16">
        <v>40</v>
      </c>
      <c r="G477" s="73">
        <f t="shared" si="74"/>
        <v>200.01</v>
      </c>
      <c r="H477" s="73">
        <f t="shared" si="72"/>
        <v>8000.4</v>
      </c>
      <c r="I477" s="73">
        <f t="shared" si="75"/>
        <v>244.46999999999997</v>
      </c>
      <c r="J477" s="73">
        <f t="shared" si="73"/>
        <v>9778.7999999999993</v>
      </c>
      <c r="K477" s="13">
        <v>13038.4</v>
      </c>
      <c r="L477" s="14">
        <v>1.1000000000000001E-3</v>
      </c>
      <c r="N477" s="12">
        <v>266.68</v>
      </c>
      <c r="O477" s="87">
        <v>325.95999999999998</v>
      </c>
      <c r="P477" s="78"/>
      <c r="Q477" s="2">
        <f t="shared" si="71"/>
        <v>325.95999999999998</v>
      </c>
    </row>
    <row r="478" spans="1:17" ht="33" customHeight="1" x14ac:dyDescent="0.25">
      <c r="A478" s="36">
        <v>40452</v>
      </c>
      <c r="B478" s="9" t="s">
        <v>693</v>
      </c>
      <c r="C478" s="9" t="s">
        <v>164</v>
      </c>
      <c r="D478" s="47" t="s">
        <v>694</v>
      </c>
      <c r="E478" s="11" t="s">
        <v>72</v>
      </c>
      <c r="F478" s="16">
        <v>10</v>
      </c>
      <c r="G478" s="73">
        <f t="shared" si="74"/>
        <v>259.38750000000005</v>
      </c>
      <c r="H478" s="73">
        <f t="shared" si="72"/>
        <v>2593.87</v>
      </c>
      <c r="I478" s="73">
        <f t="shared" si="75"/>
        <v>317.04750000000001</v>
      </c>
      <c r="J478" s="73">
        <f t="shared" si="73"/>
        <v>3170.47</v>
      </c>
      <c r="K478" s="13">
        <v>4227.3</v>
      </c>
      <c r="L478" s="14">
        <v>4.0000000000000002E-4</v>
      </c>
      <c r="N478" s="12">
        <v>345.85</v>
      </c>
      <c r="O478" s="87">
        <v>422.73</v>
      </c>
      <c r="P478" s="78"/>
      <c r="Q478" s="2">
        <f t="shared" si="71"/>
        <v>422.73</v>
      </c>
    </row>
    <row r="479" spans="1:17" ht="33" customHeight="1" x14ac:dyDescent="0.25">
      <c r="A479" s="36">
        <v>40817</v>
      </c>
      <c r="B479" s="9" t="s">
        <v>695</v>
      </c>
      <c r="C479" s="9" t="s">
        <v>164</v>
      </c>
      <c r="D479" s="47" t="s">
        <v>696</v>
      </c>
      <c r="E479" s="11" t="s">
        <v>72</v>
      </c>
      <c r="F479" s="16">
        <v>20</v>
      </c>
      <c r="G479" s="73">
        <f t="shared" si="74"/>
        <v>340.85250000000002</v>
      </c>
      <c r="H479" s="73">
        <f t="shared" si="72"/>
        <v>6817.05</v>
      </c>
      <c r="I479" s="73">
        <f t="shared" si="75"/>
        <v>416.61750000000001</v>
      </c>
      <c r="J479" s="73">
        <f t="shared" si="73"/>
        <v>8332.35</v>
      </c>
      <c r="K479" s="13">
        <v>11109.8</v>
      </c>
      <c r="L479" s="14">
        <v>8.9999999999999998E-4</v>
      </c>
      <c r="N479" s="12">
        <v>454.47</v>
      </c>
      <c r="O479" s="87">
        <v>555.49</v>
      </c>
      <c r="P479" s="78"/>
      <c r="Q479" s="2">
        <f t="shared" si="71"/>
        <v>555.49</v>
      </c>
    </row>
    <row r="480" spans="1:17" ht="33" customHeight="1" x14ac:dyDescent="0.25">
      <c r="A480" s="36">
        <v>41183</v>
      </c>
      <c r="B480" s="10" t="s">
        <v>958</v>
      </c>
      <c r="C480" s="9" t="s">
        <v>20</v>
      </c>
      <c r="D480" s="47" t="s">
        <v>697</v>
      </c>
      <c r="E480" s="11" t="s">
        <v>59</v>
      </c>
      <c r="F480" s="16">
        <v>3</v>
      </c>
      <c r="G480" s="73">
        <f t="shared" si="74"/>
        <v>1006.2825</v>
      </c>
      <c r="H480" s="73">
        <f t="shared" si="72"/>
        <v>3018.84</v>
      </c>
      <c r="I480" s="73">
        <f t="shared" si="75"/>
        <v>1229.9775</v>
      </c>
      <c r="J480" s="73">
        <f t="shared" si="73"/>
        <v>3689.93</v>
      </c>
      <c r="K480" s="13">
        <v>4919.91</v>
      </c>
      <c r="L480" s="14">
        <v>4.0000000000000002E-4</v>
      </c>
      <c r="N480" s="13">
        <v>1341.71</v>
      </c>
      <c r="O480" s="90">
        <v>1639.97</v>
      </c>
      <c r="P480" s="78"/>
      <c r="Q480" s="2">
        <f t="shared" si="71"/>
        <v>1639.97</v>
      </c>
    </row>
    <row r="481" spans="1:19" ht="33" customHeight="1" x14ac:dyDescent="0.25">
      <c r="A481" s="36">
        <v>41548</v>
      </c>
      <c r="B481" s="10" t="s">
        <v>959</v>
      </c>
      <c r="C481" s="9" t="s">
        <v>20</v>
      </c>
      <c r="D481" s="46" t="s">
        <v>1114</v>
      </c>
      <c r="E481" s="11" t="s">
        <v>59</v>
      </c>
      <c r="F481" s="16">
        <v>4</v>
      </c>
      <c r="G481" s="73">
        <f t="shared" si="74"/>
        <v>931.52250000000004</v>
      </c>
      <c r="H481" s="73">
        <f t="shared" si="72"/>
        <v>3726.09</v>
      </c>
      <c r="I481" s="73">
        <f t="shared" si="75"/>
        <v>1138.5975000000001</v>
      </c>
      <c r="J481" s="73">
        <f t="shared" si="73"/>
        <v>4554.3900000000003</v>
      </c>
      <c r="K481" s="13">
        <v>6072.52</v>
      </c>
      <c r="L481" s="14">
        <v>5.0000000000000001E-4</v>
      </c>
      <c r="N481" s="13">
        <v>1242.03</v>
      </c>
      <c r="O481" s="90">
        <v>1518.13</v>
      </c>
      <c r="P481" s="78"/>
      <c r="Q481" s="2">
        <f t="shared" si="71"/>
        <v>1518.13</v>
      </c>
    </row>
    <row r="482" spans="1:19" ht="33" customHeight="1" x14ac:dyDescent="0.25">
      <c r="A482" s="36">
        <v>41913</v>
      </c>
      <c r="B482" s="10" t="s">
        <v>960</v>
      </c>
      <c r="C482" s="9" t="s">
        <v>20</v>
      </c>
      <c r="D482" s="46" t="s">
        <v>1115</v>
      </c>
      <c r="E482" s="11" t="s">
        <v>59</v>
      </c>
      <c r="F482" s="16">
        <v>21</v>
      </c>
      <c r="G482" s="73">
        <f t="shared" si="74"/>
        <v>294.11249999999995</v>
      </c>
      <c r="H482" s="73">
        <f t="shared" si="72"/>
        <v>6176.36</v>
      </c>
      <c r="I482" s="73">
        <f t="shared" si="75"/>
        <v>359.49</v>
      </c>
      <c r="J482" s="73">
        <f t="shared" si="73"/>
        <v>7549.29</v>
      </c>
      <c r="K482" s="13">
        <v>10065.719999999999</v>
      </c>
      <c r="L482" s="14">
        <v>8.0000000000000004E-4</v>
      </c>
      <c r="N482" s="12">
        <v>392.15</v>
      </c>
      <c r="O482" s="87">
        <v>479.32</v>
      </c>
      <c r="P482" s="78"/>
      <c r="Q482" s="2">
        <f t="shared" si="71"/>
        <v>479.32</v>
      </c>
    </row>
    <row r="483" spans="1:19" ht="33" customHeight="1" x14ac:dyDescent="0.25">
      <c r="A483" s="36">
        <v>42278</v>
      </c>
      <c r="B483" s="10" t="s">
        <v>961</v>
      </c>
      <c r="C483" s="9" t="s">
        <v>20</v>
      </c>
      <c r="D483" s="46" t="s">
        <v>1116</v>
      </c>
      <c r="E483" s="11" t="s">
        <v>59</v>
      </c>
      <c r="F483" s="16">
        <v>7</v>
      </c>
      <c r="G483" s="73">
        <f t="shared" si="74"/>
        <v>652.755</v>
      </c>
      <c r="H483" s="73">
        <f t="shared" si="72"/>
        <v>4569.28</v>
      </c>
      <c r="I483" s="73">
        <f t="shared" si="75"/>
        <v>797.85749999999996</v>
      </c>
      <c r="J483" s="73">
        <f t="shared" si="73"/>
        <v>5585</v>
      </c>
      <c r="K483" s="13">
        <v>7446.67</v>
      </c>
      <c r="L483" s="14">
        <v>5.9999999999999995E-4</v>
      </c>
      <c r="N483" s="12">
        <v>870.34</v>
      </c>
      <c r="O483" s="90">
        <v>1063.81</v>
      </c>
      <c r="P483" s="78"/>
      <c r="Q483" s="2">
        <f t="shared" si="71"/>
        <v>1063.81</v>
      </c>
    </row>
    <row r="484" spans="1:19" ht="33" customHeight="1" x14ac:dyDescent="0.25">
      <c r="A484" s="36">
        <v>42644</v>
      </c>
      <c r="B484" s="9" t="s">
        <v>698</v>
      </c>
      <c r="C484" s="9" t="s">
        <v>164</v>
      </c>
      <c r="D484" s="47" t="s">
        <v>699</v>
      </c>
      <c r="E484" s="11" t="s">
        <v>59</v>
      </c>
      <c r="F484" s="16">
        <v>16</v>
      </c>
      <c r="G484" s="73">
        <f t="shared" si="74"/>
        <v>167.08500000000001</v>
      </c>
      <c r="H484" s="73">
        <f t="shared" si="72"/>
        <v>2673.36</v>
      </c>
      <c r="I484" s="73">
        <f t="shared" si="75"/>
        <v>204.22500000000002</v>
      </c>
      <c r="J484" s="73">
        <f t="shared" si="73"/>
        <v>3267.6</v>
      </c>
      <c r="K484" s="13">
        <v>4356.8</v>
      </c>
      <c r="L484" s="14">
        <v>4.0000000000000002E-4</v>
      </c>
      <c r="N484" s="12">
        <v>222.78</v>
      </c>
      <c r="O484" s="87">
        <v>272.3</v>
      </c>
      <c r="P484" s="78"/>
      <c r="Q484" s="2">
        <f t="shared" si="71"/>
        <v>272.3</v>
      </c>
    </row>
    <row r="485" spans="1:19" ht="33" customHeight="1" x14ac:dyDescent="0.25">
      <c r="A485" s="36">
        <v>43009</v>
      </c>
      <c r="B485" s="9" t="s">
        <v>700</v>
      </c>
      <c r="C485" s="9" t="s">
        <v>164</v>
      </c>
      <c r="D485" s="47" t="s">
        <v>701</v>
      </c>
      <c r="E485" s="11" t="s">
        <v>59</v>
      </c>
      <c r="F485" s="16">
        <v>17</v>
      </c>
      <c r="G485" s="73">
        <f t="shared" si="74"/>
        <v>168.20250000000001</v>
      </c>
      <c r="H485" s="73">
        <f t="shared" si="72"/>
        <v>2859.44</v>
      </c>
      <c r="I485" s="73">
        <f t="shared" si="75"/>
        <v>205.59</v>
      </c>
      <c r="J485" s="73">
        <f t="shared" si="73"/>
        <v>3495.03</v>
      </c>
      <c r="K485" s="13">
        <v>4660.04</v>
      </c>
      <c r="L485" s="14">
        <v>4.0000000000000002E-4</v>
      </c>
      <c r="N485" s="12">
        <v>224.27</v>
      </c>
      <c r="O485" s="87">
        <v>274.12</v>
      </c>
      <c r="P485" s="78"/>
      <c r="Q485" s="2">
        <f t="shared" si="71"/>
        <v>274.12</v>
      </c>
    </row>
    <row r="486" spans="1:19" ht="33" customHeight="1" x14ac:dyDescent="0.25">
      <c r="A486" s="36">
        <v>43374</v>
      </c>
      <c r="B486" s="9" t="s">
        <v>702</v>
      </c>
      <c r="C486" s="9" t="s">
        <v>164</v>
      </c>
      <c r="D486" s="47" t="s">
        <v>703</v>
      </c>
      <c r="E486" s="11" t="s">
        <v>59</v>
      </c>
      <c r="F486" s="16">
        <v>18</v>
      </c>
      <c r="G486" s="73">
        <f t="shared" si="74"/>
        <v>170.26500000000001</v>
      </c>
      <c r="H486" s="73">
        <f t="shared" si="72"/>
        <v>3064.77</v>
      </c>
      <c r="I486" s="73">
        <f t="shared" si="75"/>
        <v>208.11</v>
      </c>
      <c r="J486" s="73">
        <f t="shared" si="73"/>
        <v>3745.98</v>
      </c>
      <c r="K486" s="13">
        <v>4994.6400000000003</v>
      </c>
      <c r="L486" s="14">
        <v>4.0000000000000002E-4</v>
      </c>
      <c r="N486" s="12">
        <v>227.02</v>
      </c>
      <c r="O486" s="87">
        <v>277.48</v>
      </c>
      <c r="P486" s="78"/>
      <c r="Q486" s="2">
        <f t="shared" si="71"/>
        <v>277.48</v>
      </c>
    </row>
    <row r="487" spans="1:19" ht="33" customHeight="1" x14ac:dyDescent="0.25">
      <c r="A487" s="36">
        <v>43739</v>
      </c>
      <c r="B487" s="10" t="s">
        <v>962</v>
      </c>
      <c r="C487" s="9" t="s">
        <v>164</v>
      </c>
      <c r="D487" s="46" t="s">
        <v>1117</v>
      </c>
      <c r="E487" s="11" t="s">
        <v>59</v>
      </c>
      <c r="F487" s="16">
        <v>17</v>
      </c>
      <c r="G487" s="73">
        <f t="shared" si="74"/>
        <v>174.91499999999999</v>
      </c>
      <c r="H487" s="73">
        <f t="shared" si="72"/>
        <v>2973.55</v>
      </c>
      <c r="I487" s="73">
        <f t="shared" si="75"/>
        <v>213.79500000000002</v>
      </c>
      <c r="J487" s="73">
        <f t="shared" si="73"/>
        <v>3634.51</v>
      </c>
      <c r="K487" s="13">
        <v>4846.0200000000004</v>
      </c>
      <c r="L487" s="14">
        <v>4.0000000000000002E-4</v>
      </c>
      <c r="N487" s="12">
        <v>233.22</v>
      </c>
      <c r="O487" s="87">
        <v>285.06</v>
      </c>
      <c r="P487" s="78"/>
      <c r="Q487" s="2">
        <f t="shared" si="71"/>
        <v>285.06</v>
      </c>
    </row>
    <row r="488" spans="1:19" ht="33" customHeight="1" x14ac:dyDescent="0.25">
      <c r="A488" s="36">
        <v>44105</v>
      </c>
      <c r="B488" s="10" t="s">
        <v>963</v>
      </c>
      <c r="C488" s="9" t="s">
        <v>164</v>
      </c>
      <c r="D488" s="46" t="s">
        <v>1118</v>
      </c>
      <c r="E488" s="11" t="s">
        <v>59</v>
      </c>
      <c r="F488" s="16">
        <v>2</v>
      </c>
      <c r="G488" s="73">
        <f t="shared" si="74"/>
        <v>233.38499999999999</v>
      </c>
      <c r="H488" s="73">
        <f t="shared" si="72"/>
        <v>466.77</v>
      </c>
      <c r="I488" s="73">
        <f t="shared" si="75"/>
        <v>285.26250000000005</v>
      </c>
      <c r="J488" s="73">
        <f t="shared" si="73"/>
        <v>570.52</v>
      </c>
      <c r="K488" s="12">
        <v>760.7</v>
      </c>
      <c r="L488" s="14">
        <v>1E-4</v>
      </c>
      <c r="N488" s="12">
        <v>311.18</v>
      </c>
      <c r="O488" s="87">
        <v>380.35</v>
      </c>
      <c r="P488" s="78"/>
      <c r="Q488" s="2">
        <f t="shared" si="71"/>
        <v>380.35</v>
      </c>
    </row>
    <row r="489" spans="1:19" ht="33" customHeight="1" x14ac:dyDescent="0.25">
      <c r="A489" s="36">
        <v>44470</v>
      </c>
      <c r="B489" s="32">
        <v>63061</v>
      </c>
      <c r="C489" s="9" t="s">
        <v>270</v>
      </c>
      <c r="D489" s="47" t="s">
        <v>704</v>
      </c>
      <c r="E489" s="11" t="s">
        <v>72</v>
      </c>
      <c r="F489" s="16">
        <v>490</v>
      </c>
      <c r="G489" s="73">
        <f t="shared" si="74"/>
        <v>12.285</v>
      </c>
      <c r="H489" s="73">
        <f t="shared" si="72"/>
        <v>6019.65</v>
      </c>
      <c r="I489" s="73">
        <f t="shared" si="75"/>
        <v>15.015000000000001</v>
      </c>
      <c r="J489" s="73">
        <f t="shared" si="73"/>
        <v>7357.35</v>
      </c>
      <c r="K489" s="13">
        <v>9809.7999999999993</v>
      </c>
      <c r="L489" s="14">
        <v>8.0000000000000004E-4</v>
      </c>
      <c r="N489" s="12">
        <v>16.38</v>
      </c>
      <c r="O489" s="87">
        <v>20.02</v>
      </c>
      <c r="P489" s="78"/>
      <c r="Q489" s="2">
        <f t="shared" si="71"/>
        <v>20.02</v>
      </c>
    </row>
    <row r="490" spans="1:19" ht="33" customHeight="1" x14ac:dyDescent="0.25">
      <c r="A490" s="5" t="s">
        <v>705</v>
      </c>
      <c r="B490" s="4"/>
      <c r="C490" s="4"/>
      <c r="D490" s="45" t="s">
        <v>706</v>
      </c>
      <c r="E490" s="4"/>
      <c r="F490" s="6">
        <v>1</v>
      </c>
      <c r="G490" s="71"/>
      <c r="H490" s="73">
        <f t="shared" si="72"/>
        <v>0</v>
      </c>
      <c r="I490" s="71"/>
      <c r="J490" s="76">
        <f>SUM(J491:J498)</f>
        <v>437706.68999999994</v>
      </c>
      <c r="K490" s="7">
        <v>583608.96</v>
      </c>
      <c r="L490" s="8">
        <v>4.8899999999999999E-2</v>
      </c>
      <c r="N490" s="4"/>
      <c r="O490" s="89">
        <v>583608.96</v>
      </c>
      <c r="P490" s="78"/>
      <c r="Q490" s="2">
        <f t="shared" si="71"/>
        <v>583608.96</v>
      </c>
    </row>
    <row r="491" spans="1:19" ht="33" customHeight="1" x14ac:dyDescent="0.25">
      <c r="A491" s="35">
        <v>40210</v>
      </c>
      <c r="B491" s="15">
        <v>103267</v>
      </c>
      <c r="C491" s="9" t="s">
        <v>40</v>
      </c>
      <c r="D491" s="47" t="s">
        <v>707</v>
      </c>
      <c r="E491" s="11" t="s">
        <v>59</v>
      </c>
      <c r="F491" s="16">
        <v>17</v>
      </c>
      <c r="G491" s="73">
        <f t="shared" ref="G491:G498" si="76">N491*$S$6</f>
        <v>5068.1025</v>
      </c>
      <c r="H491" s="73">
        <f t="shared" si="72"/>
        <v>86157.74</v>
      </c>
      <c r="I491" s="73">
        <f t="shared" ref="I491:I498" si="77">O491*$S$6</f>
        <v>5842.4025000000001</v>
      </c>
      <c r="J491" s="73">
        <f t="shared" si="73"/>
        <v>99320.84</v>
      </c>
      <c r="K491" s="13">
        <v>132427.79</v>
      </c>
      <c r="L491" s="14">
        <v>1.11E-2</v>
      </c>
      <c r="N491" s="13">
        <v>6757.47</v>
      </c>
      <c r="O491" s="89">
        <v>7789.87</v>
      </c>
      <c r="P491" s="78"/>
      <c r="Q491" s="2">
        <f t="shared" si="71"/>
        <v>7789.8700000000008</v>
      </c>
      <c r="S491" s="77" t="s">
        <v>1162</v>
      </c>
    </row>
    <row r="492" spans="1:19" ht="33" customHeight="1" x14ac:dyDescent="0.25">
      <c r="A492" s="35">
        <v>40211</v>
      </c>
      <c r="B492" s="15">
        <v>103269</v>
      </c>
      <c r="C492" s="9" t="s">
        <v>40</v>
      </c>
      <c r="D492" s="47" t="s">
        <v>708</v>
      </c>
      <c r="E492" s="11" t="s">
        <v>59</v>
      </c>
      <c r="F492" s="16">
        <v>14</v>
      </c>
      <c r="G492" s="73">
        <f t="shared" si="76"/>
        <v>6224.7150000000001</v>
      </c>
      <c r="H492" s="73">
        <f t="shared" si="72"/>
        <v>87146.01</v>
      </c>
      <c r="I492" s="73">
        <f t="shared" si="77"/>
        <v>7175.73</v>
      </c>
      <c r="J492" s="73">
        <f t="shared" si="73"/>
        <v>100460.22</v>
      </c>
      <c r="K492" s="13">
        <v>133946.96</v>
      </c>
      <c r="L492" s="14">
        <v>1.12E-2</v>
      </c>
      <c r="N492" s="13">
        <v>8299.6200000000008</v>
      </c>
      <c r="O492" s="92">
        <v>9567.64</v>
      </c>
      <c r="P492" s="78"/>
      <c r="Q492" s="2">
        <f t="shared" si="71"/>
        <v>9567.64</v>
      </c>
      <c r="S492" s="77" t="s">
        <v>1163</v>
      </c>
    </row>
    <row r="493" spans="1:19" ht="33" customHeight="1" x14ac:dyDescent="0.25">
      <c r="A493" s="35">
        <v>40212</v>
      </c>
      <c r="B493" s="15">
        <v>103271</v>
      </c>
      <c r="C493" s="9" t="s">
        <v>40</v>
      </c>
      <c r="D493" s="47" t="s">
        <v>709</v>
      </c>
      <c r="E493" s="11" t="s">
        <v>59</v>
      </c>
      <c r="F493" s="16">
        <v>2</v>
      </c>
      <c r="G493" s="73">
        <f t="shared" si="76"/>
        <v>9147.067500000001</v>
      </c>
      <c r="H493" s="73">
        <f t="shared" si="72"/>
        <v>18294.13</v>
      </c>
      <c r="I493" s="73">
        <f t="shared" si="77"/>
        <v>10544.557499999999</v>
      </c>
      <c r="J493" s="73">
        <f t="shared" si="73"/>
        <v>21089.11</v>
      </c>
      <c r="K493" s="13">
        <v>28118.82</v>
      </c>
      <c r="L493" s="14">
        <v>2.3999999999999998E-3</v>
      </c>
      <c r="N493" s="13">
        <v>12196.09</v>
      </c>
      <c r="O493" s="92">
        <v>14059.41</v>
      </c>
      <c r="P493" s="78"/>
      <c r="Q493" s="2">
        <f t="shared" si="71"/>
        <v>14059.41</v>
      </c>
      <c r="S493" s="77" t="s">
        <v>1164</v>
      </c>
    </row>
    <row r="494" spans="1:19" ht="33" customHeight="1" x14ac:dyDescent="0.25">
      <c r="A494" s="35">
        <v>40213</v>
      </c>
      <c r="B494" s="15">
        <v>103273</v>
      </c>
      <c r="C494" s="9" t="s">
        <v>40</v>
      </c>
      <c r="D494" s="47" t="s">
        <v>710</v>
      </c>
      <c r="E494" s="11" t="s">
        <v>59</v>
      </c>
      <c r="F494" s="16">
        <v>2</v>
      </c>
      <c r="G494" s="73">
        <f t="shared" si="76"/>
        <v>9726.2024999999994</v>
      </c>
      <c r="H494" s="73">
        <f t="shared" si="72"/>
        <v>19452.400000000001</v>
      </c>
      <c r="I494" s="73">
        <f t="shared" si="77"/>
        <v>11212.17</v>
      </c>
      <c r="J494" s="73">
        <f t="shared" si="73"/>
        <v>22424.34</v>
      </c>
      <c r="K494" s="13">
        <v>29899.119999999999</v>
      </c>
      <c r="L494" s="14">
        <v>2.5000000000000001E-3</v>
      </c>
      <c r="N494" s="13">
        <v>12968.27</v>
      </c>
      <c r="O494" s="92">
        <v>14949.56</v>
      </c>
      <c r="P494" s="78"/>
      <c r="Q494" s="2">
        <f t="shared" si="71"/>
        <v>14949.56</v>
      </c>
      <c r="S494" s="77" t="s">
        <v>1165</v>
      </c>
    </row>
    <row r="495" spans="1:19" ht="33" customHeight="1" x14ac:dyDescent="0.25">
      <c r="A495" s="35">
        <v>40214</v>
      </c>
      <c r="B495" s="25" t="s">
        <v>964</v>
      </c>
      <c r="C495" s="9" t="s">
        <v>20</v>
      </c>
      <c r="D495" s="47" t="s">
        <v>711</v>
      </c>
      <c r="E495" s="11" t="s">
        <v>59</v>
      </c>
      <c r="F495" s="16">
        <v>1</v>
      </c>
      <c r="G495" s="73">
        <f t="shared" si="76"/>
        <v>44898.21</v>
      </c>
      <c r="H495" s="73">
        <f t="shared" si="72"/>
        <v>44898.21</v>
      </c>
      <c r="I495" s="73">
        <f t="shared" si="77"/>
        <v>51757.777499999997</v>
      </c>
      <c r="J495" s="73">
        <f t="shared" si="73"/>
        <v>51757.77</v>
      </c>
      <c r="K495" s="13">
        <v>69010.37</v>
      </c>
      <c r="L495" s="14">
        <v>5.7999999999999996E-3</v>
      </c>
      <c r="N495" s="13">
        <v>59864.28</v>
      </c>
      <c r="O495" s="92">
        <v>69010.37</v>
      </c>
      <c r="P495" s="78"/>
      <c r="Q495" s="2">
        <f t="shared" si="71"/>
        <v>69010.37</v>
      </c>
      <c r="S495" s="77" t="s">
        <v>1166</v>
      </c>
    </row>
    <row r="496" spans="1:19" ht="33" customHeight="1" x14ac:dyDescent="0.25">
      <c r="A496" s="35">
        <v>40215</v>
      </c>
      <c r="B496" s="25" t="s">
        <v>965</v>
      </c>
      <c r="C496" s="9" t="s">
        <v>20</v>
      </c>
      <c r="D496" s="47" t="s">
        <v>712</v>
      </c>
      <c r="E496" s="11" t="s">
        <v>59</v>
      </c>
      <c r="F496" s="16">
        <v>2</v>
      </c>
      <c r="G496" s="73">
        <f t="shared" si="76"/>
        <v>60936.967499999999</v>
      </c>
      <c r="H496" s="73">
        <f t="shared" si="72"/>
        <v>121873.93</v>
      </c>
      <c r="I496" s="73">
        <f t="shared" si="77"/>
        <v>70246.942500000005</v>
      </c>
      <c r="J496" s="73">
        <f t="shared" si="73"/>
        <v>140493.88</v>
      </c>
      <c r="K496" s="13">
        <v>187325.18</v>
      </c>
      <c r="L496" s="14">
        <v>1.5699999999999999E-2</v>
      </c>
      <c r="N496" s="13">
        <v>81249.289999999994</v>
      </c>
      <c r="O496" s="92">
        <v>93662.59</v>
      </c>
      <c r="P496" s="78"/>
      <c r="Q496" s="2">
        <f t="shared" si="71"/>
        <v>93662.59</v>
      </c>
      <c r="S496" s="77" t="s">
        <v>1167</v>
      </c>
    </row>
    <row r="497" spans="1:17" ht="33" customHeight="1" x14ac:dyDescent="0.25">
      <c r="A497" s="35">
        <v>40216</v>
      </c>
      <c r="B497" s="10" t="s">
        <v>966</v>
      </c>
      <c r="C497" s="9" t="s">
        <v>20</v>
      </c>
      <c r="D497" s="47" t="s">
        <v>713</v>
      </c>
      <c r="E497" s="11" t="s">
        <v>59</v>
      </c>
      <c r="F497" s="16">
        <v>1</v>
      </c>
      <c r="G497" s="73">
        <f t="shared" si="76"/>
        <v>541.08750000000009</v>
      </c>
      <c r="H497" s="73">
        <f t="shared" si="72"/>
        <v>541.08000000000004</v>
      </c>
      <c r="I497" s="73">
        <f t="shared" si="77"/>
        <v>661.36500000000001</v>
      </c>
      <c r="J497" s="73">
        <f t="shared" si="73"/>
        <v>661.36</v>
      </c>
      <c r="K497" s="12">
        <v>881.82</v>
      </c>
      <c r="L497" s="14">
        <v>1E-4</v>
      </c>
      <c r="N497" s="12">
        <v>721.45</v>
      </c>
      <c r="O497" s="87">
        <v>881.82</v>
      </c>
      <c r="P497" s="78"/>
      <c r="Q497" s="2">
        <f t="shared" si="71"/>
        <v>881.82</v>
      </c>
    </row>
    <row r="498" spans="1:17" ht="33" customHeight="1" x14ac:dyDescent="0.25">
      <c r="A498" s="35">
        <v>40217</v>
      </c>
      <c r="B498" s="10" t="s">
        <v>967</v>
      </c>
      <c r="C498" s="9" t="s">
        <v>20</v>
      </c>
      <c r="D498" s="47" t="s">
        <v>714</v>
      </c>
      <c r="E498" s="11" t="s">
        <v>59</v>
      </c>
      <c r="F498" s="16">
        <v>2</v>
      </c>
      <c r="G498" s="73">
        <f t="shared" si="76"/>
        <v>613.26</v>
      </c>
      <c r="H498" s="73">
        <f t="shared" si="72"/>
        <v>1226.52</v>
      </c>
      <c r="I498" s="73">
        <f t="shared" si="77"/>
        <v>749.58750000000009</v>
      </c>
      <c r="J498" s="73">
        <f t="shared" si="73"/>
        <v>1499.17</v>
      </c>
      <c r="K498" s="13">
        <v>1998.9</v>
      </c>
      <c r="L498" s="14">
        <v>2.0000000000000001E-4</v>
      </c>
      <c r="N498" s="12">
        <v>817.68</v>
      </c>
      <c r="O498" s="87">
        <v>999.45</v>
      </c>
      <c r="P498" s="78"/>
      <c r="Q498" s="2">
        <f t="shared" si="71"/>
        <v>999.45</v>
      </c>
    </row>
    <row r="499" spans="1:17" ht="33" customHeight="1" x14ac:dyDescent="0.25">
      <c r="A499" s="5" t="s">
        <v>715</v>
      </c>
      <c r="B499" s="4"/>
      <c r="C499" s="4"/>
      <c r="D499" s="45" t="s">
        <v>716</v>
      </c>
      <c r="E499" s="4"/>
      <c r="F499" s="6">
        <v>1</v>
      </c>
      <c r="G499" s="71"/>
      <c r="H499" s="73">
        <f t="shared" si="72"/>
        <v>0</v>
      </c>
      <c r="I499" s="71"/>
      <c r="J499" s="76">
        <f>SUM(J500:J507)</f>
        <v>51133.540000000008</v>
      </c>
      <c r="K499" s="7">
        <v>68178.080000000002</v>
      </c>
      <c r="L499" s="8">
        <v>5.7000000000000002E-3</v>
      </c>
      <c r="N499" s="4"/>
      <c r="O499" s="89">
        <v>68178.080000000002</v>
      </c>
      <c r="P499" s="78"/>
      <c r="Q499" s="2">
        <f t="shared" si="71"/>
        <v>68178.080000000002</v>
      </c>
    </row>
    <row r="500" spans="1:17" ht="33" customHeight="1" x14ac:dyDescent="0.25">
      <c r="A500" s="35">
        <v>40238</v>
      </c>
      <c r="B500" s="10" t="s">
        <v>968</v>
      </c>
      <c r="C500" s="9" t="s">
        <v>164</v>
      </c>
      <c r="D500" s="46" t="s">
        <v>1119</v>
      </c>
      <c r="E500" s="11" t="s">
        <v>59</v>
      </c>
      <c r="F500" s="16">
        <v>7</v>
      </c>
      <c r="G500" s="73">
        <f t="shared" ref="G500:G507" si="78">N500*$S$6</f>
        <v>1497.5025000000001</v>
      </c>
      <c r="H500" s="73">
        <f t="shared" si="72"/>
        <v>10482.51</v>
      </c>
      <c r="I500" s="73">
        <f t="shared" ref="I500:I507" si="79">O500*$S$6</f>
        <v>1830.3899999999999</v>
      </c>
      <c r="J500" s="73">
        <f t="shared" si="73"/>
        <v>12812.73</v>
      </c>
      <c r="K500" s="13">
        <v>17083.64</v>
      </c>
      <c r="L500" s="14">
        <v>1.4E-3</v>
      </c>
      <c r="N500" s="13">
        <v>1996.67</v>
      </c>
      <c r="O500" s="90">
        <v>2440.52</v>
      </c>
      <c r="P500" s="78"/>
      <c r="Q500" s="2">
        <f t="shared" si="71"/>
        <v>2440.52</v>
      </c>
    </row>
    <row r="501" spans="1:17" ht="33" customHeight="1" x14ac:dyDescent="0.25">
      <c r="A501" s="35">
        <v>40239</v>
      </c>
      <c r="B501" s="9" t="s">
        <v>717</v>
      </c>
      <c r="C501" s="9" t="s">
        <v>164</v>
      </c>
      <c r="D501" s="47" t="s">
        <v>718</v>
      </c>
      <c r="E501" s="11" t="s">
        <v>59</v>
      </c>
      <c r="F501" s="16">
        <v>3</v>
      </c>
      <c r="G501" s="73">
        <f t="shared" si="78"/>
        <v>2238.12</v>
      </c>
      <c r="H501" s="73">
        <f t="shared" si="72"/>
        <v>6714.36</v>
      </c>
      <c r="I501" s="73">
        <f t="shared" si="79"/>
        <v>2735.6475</v>
      </c>
      <c r="J501" s="73">
        <f t="shared" si="73"/>
        <v>8206.94</v>
      </c>
      <c r="K501" s="13">
        <v>10942.59</v>
      </c>
      <c r="L501" s="14">
        <v>8.9999999999999998E-4</v>
      </c>
      <c r="N501" s="13">
        <v>2984.16</v>
      </c>
      <c r="O501" s="90">
        <v>3647.53</v>
      </c>
      <c r="P501" s="78"/>
      <c r="Q501" s="2">
        <f t="shared" si="71"/>
        <v>3647.53</v>
      </c>
    </row>
    <row r="502" spans="1:17" ht="33" customHeight="1" x14ac:dyDescent="0.25">
      <c r="A502" s="35">
        <v>40240</v>
      </c>
      <c r="B502" s="32">
        <v>70233</v>
      </c>
      <c r="C502" s="9" t="s">
        <v>270</v>
      </c>
      <c r="D502" s="47" t="s">
        <v>719</v>
      </c>
      <c r="E502" s="11" t="s">
        <v>59</v>
      </c>
      <c r="F502" s="16">
        <v>29</v>
      </c>
      <c r="G502" s="73">
        <f t="shared" si="78"/>
        <v>309.27750000000003</v>
      </c>
      <c r="H502" s="73">
        <f t="shared" si="72"/>
        <v>8969.0400000000009</v>
      </c>
      <c r="I502" s="73">
        <f t="shared" si="79"/>
        <v>378.02249999999998</v>
      </c>
      <c r="J502" s="73">
        <f t="shared" si="73"/>
        <v>10962.65</v>
      </c>
      <c r="K502" s="13">
        <v>14616.87</v>
      </c>
      <c r="L502" s="14">
        <v>1.1999999999999999E-3</v>
      </c>
      <c r="N502" s="12">
        <v>412.37</v>
      </c>
      <c r="O502" s="87">
        <v>504.03</v>
      </c>
      <c r="P502" s="78"/>
      <c r="Q502" s="2">
        <f t="shared" si="71"/>
        <v>504.03000000000003</v>
      </c>
    </row>
    <row r="503" spans="1:17" ht="33" customHeight="1" x14ac:dyDescent="0.25">
      <c r="A503" s="35">
        <v>40241</v>
      </c>
      <c r="B503" s="32">
        <v>70473</v>
      </c>
      <c r="C503" s="9" t="s">
        <v>270</v>
      </c>
      <c r="D503" s="47" t="s">
        <v>720</v>
      </c>
      <c r="E503" s="11" t="s">
        <v>72</v>
      </c>
      <c r="F503" s="12">
        <v>109.81</v>
      </c>
      <c r="G503" s="73">
        <f t="shared" si="78"/>
        <v>16.905000000000001</v>
      </c>
      <c r="H503" s="73">
        <f t="shared" si="72"/>
        <v>1856.33</v>
      </c>
      <c r="I503" s="73">
        <f t="shared" si="79"/>
        <v>20.662500000000001</v>
      </c>
      <c r="J503" s="73">
        <f t="shared" si="73"/>
        <v>2268.94</v>
      </c>
      <c r="K503" s="13">
        <v>3025.26</v>
      </c>
      <c r="L503" s="14">
        <v>2.9999999999999997E-4</v>
      </c>
      <c r="N503" s="12">
        <v>22.54</v>
      </c>
      <c r="O503" s="87">
        <v>27.55</v>
      </c>
      <c r="P503" s="78"/>
      <c r="Q503" s="2">
        <f t="shared" si="71"/>
        <v>27.549949913486934</v>
      </c>
    </row>
    <row r="504" spans="1:17" ht="33" customHeight="1" x14ac:dyDescent="0.25">
      <c r="A504" s="35">
        <v>40242</v>
      </c>
      <c r="B504" s="32">
        <v>70426</v>
      </c>
      <c r="C504" s="9" t="s">
        <v>270</v>
      </c>
      <c r="D504" s="47" t="s">
        <v>721</v>
      </c>
      <c r="E504" s="11" t="s">
        <v>72</v>
      </c>
      <c r="F504" s="12">
        <v>145.71</v>
      </c>
      <c r="G504" s="73">
        <f t="shared" si="78"/>
        <v>30.93</v>
      </c>
      <c r="H504" s="73">
        <f t="shared" si="72"/>
        <v>4506.8100000000004</v>
      </c>
      <c r="I504" s="73">
        <f t="shared" si="79"/>
        <v>37.799999999999997</v>
      </c>
      <c r="J504" s="73">
        <f t="shared" si="73"/>
        <v>5507.83</v>
      </c>
      <c r="K504" s="13">
        <v>7343.78</v>
      </c>
      <c r="L504" s="14">
        <v>5.9999999999999995E-4</v>
      </c>
      <c r="N504" s="12">
        <v>41.24</v>
      </c>
      <c r="O504" s="87">
        <v>50.4</v>
      </c>
      <c r="P504" s="78"/>
      <c r="Q504" s="2">
        <f t="shared" si="71"/>
        <v>50.399972548212197</v>
      </c>
    </row>
    <row r="505" spans="1:17" ht="33" customHeight="1" x14ac:dyDescent="0.25">
      <c r="A505" s="37">
        <v>40243</v>
      </c>
      <c r="B505" s="38">
        <v>2016</v>
      </c>
      <c r="C505" s="18" t="s">
        <v>270</v>
      </c>
      <c r="D505" s="48" t="s">
        <v>722</v>
      </c>
      <c r="E505" s="20" t="s">
        <v>59</v>
      </c>
      <c r="F505" s="21">
        <v>10</v>
      </c>
      <c r="G505" s="75">
        <f t="shared" si="78"/>
        <v>30.375</v>
      </c>
      <c r="H505" s="73">
        <f t="shared" si="72"/>
        <v>303.75</v>
      </c>
      <c r="I505" s="75">
        <f t="shared" si="79"/>
        <v>37.125</v>
      </c>
      <c r="J505" s="75">
        <f t="shared" si="73"/>
        <v>371.25</v>
      </c>
      <c r="K505" s="22">
        <v>495</v>
      </c>
      <c r="L505" s="24">
        <v>0</v>
      </c>
      <c r="N505" s="22">
        <v>40.5</v>
      </c>
      <c r="O505" s="88">
        <v>49.5</v>
      </c>
      <c r="P505" s="78"/>
      <c r="Q505" s="2">
        <f t="shared" si="71"/>
        <v>49.5</v>
      </c>
    </row>
    <row r="506" spans="1:17" ht="33" customHeight="1" x14ac:dyDescent="0.25">
      <c r="A506" s="37">
        <v>40244</v>
      </c>
      <c r="B506" s="38">
        <v>1761</v>
      </c>
      <c r="C506" s="18" t="s">
        <v>270</v>
      </c>
      <c r="D506" s="49" t="s">
        <v>1120</v>
      </c>
      <c r="E506" s="20" t="s">
        <v>59</v>
      </c>
      <c r="F506" s="21">
        <v>4</v>
      </c>
      <c r="G506" s="75">
        <f t="shared" si="78"/>
        <v>13.5</v>
      </c>
      <c r="H506" s="73">
        <f t="shared" si="72"/>
        <v>54</v>
      </c>
      <c r="I506" s="75">
        <f t="shared" si="79"/>
        <v>16.5</v>
      </c>
      <c r="J506" s="75">
        <f t="shared" si="73"/>
        <v>66</v>
      </c>
      <c r="K506" s="22">
        <v>88</v>
      </c>
      <c r="L506" s="24">
        <v>0</v>
      </c>
      <c r="N506" s="22">
        <v>18</v>
      </c>
      <c r="O506" s="88">
        <v>22</v>
      </c>
      <c r="P506" s="78"/>
      <c r="Q506" s="2">
        <f t="shared" si="71"/>
        <v>22</v>
      </c>
    </row>
    <row r="507" spans="1:17" ht="33" customHeight="1" x14ac:dyDescent="0.25">
      <c r="A507" s="35">
        <v>40245</v>
      </c>
      <c r="B507" s="32">
        <v>70454</v>
      </c>
      <c r="C507" s="9" t="s">
        <v>270</v>
      </c>
      <c r="D507" s="47" t="s">
        <v>723</v>
      </c>
      <c r="E507" s="11" t="s">
        <v>59</v>
      </c>
      <c r="F507" s="16">
        <v>34</v>
      </c>
      <c r="G507" s="73">
        <f t="shared" si="78"/>
        <v>263.1825</v>
      </c>
      <c r="H507" s="73">
        <f t="shared" si="72"/>
        <v>8948.2000000000007</v>
      </c>
      <c r="I507" s="73">
        <f t="shared" si="79"/>
        <v>321.6825</v>
      </c>
      <c r="J507" s="73">
        <f t="shared" si="73"/>
        <v>10937.2</v>
      </c>
      <c r="K507" s="13">
        <v>14582.94</v>
      </c>
      <c r="L507" s="14">
        <v>1.1999999999999999E-3</v>
      </c>
      <c r="N507" s="12">
        <v>350.91</v>
      </c>
      <c r="O507" s="87">
        <v>428.91</v>
      </c>
      <c r="P507" s="78"/>
      <c r="Q507" s="2">
        <f t="shared" si="71"/>
        <v>428.91</v>
      </c>
    </row>
    <row r="508" spans="1:17" ht="33" customHeight="1" x14ac:dyDescent="0.25">
      <c r="A508" s="5" t="s">
        <v>724</v>
      </c>
      <c r="B508" s="4"/>
      <c r="C508" s="4"/>
      <c r="D508" s="45" t="s">
        <v>725</v>
      </c>
      <c r="E508" s="4"/>
      <c r="F508" s="6">
        <v>1</v>
      </c>
      <c r="G508" s="71"/>
      <c r="H508" s="73">
        <f t="shared" si="72"/>
        <v>0</v>
      </c>
      <c r="I508" s="71"/>
      <c r="J508" s="76">
        <f>J509</f>
        <v>77537.009999999995</v>
      </c>
      <c r="K508" s="7">
        <v>103382.69</v>
      </c>
      <c r="L508" s="8">
        <v>8.6999999999999994E-3</v>
      </c>
      <c r="N508" s="4"/>
      <c r="O508" s="89">
        <v>103382.69</v>
      </c>
      <c r="P508" s="78"/>
      <c r="Q508" s="2">
        <f t="shared" si="71"/>
        <v>103382.69</v>
      </c>
    </row>
    <row r="509" spans="1:17" ht="33" customHeight="1" x14ac:dyDescent="0.25">
      <c r="A509" s="35">
        <v>40269</v>
      </c>
      <c r="B509" s="10" t="s">
        <v>969</v>
      </c>
      <c r="C509" s="9" t="s">
        <v>20</v>
      </c>
      <c r="D509" s="47" t="s">
        <v>726</v>
      </c>
      <c r="E509" s="11" t="s">
        <v>59</v>
      </c>
      <c r="F509" s="16">
        <v>1</v>
      </c>
      <c r="G509" s="73">
        <f>N509*$S$6</f>
        <v>63435.345000000001</v>
      </c>
      <c r="H509" s="73">
        <f t="shared" si="72"/>
        <v>63435.34</v>
      </c>
      <c r="I509" s="73">
        <f>O509*$S$6</f>
        <v>77537.017500000002</v>
      </c>
      <c r="J509" s="73">
        <f t="shared" si="73"/>
        <v>77537.009999999995</v>
      </c>
      <c r="K509" s="13">
        <v>103382.69</v>
      </c>
      <c r="L509" s="14">
        <v>8.6999999999999994E-3</v>
      </c>
      <c r="N509" s="13">
        <v>84580.46</v>
      </c>
      <c r="O509" s="90">
        <v>103382.69</v>
      </c>
      <c r="P509" s="78"/>
      <c r="Q509" s="2">
        <f t="shared" si="71"/>
        <v>103382.69</v>
      </c>
    </row>
    <row r="510" spans="1:17" ht="33" customHeight="1" x14ac:dyDescent="0.25">
      <c r="A510" s="5" t="s">
        <v>727</v>
      </c>
      <c r="B510" s="4"/>
      <c r="C510" s="4"/>
      <c r="D510" s="45" t="s">
        <v>728</v>
      </c>
      <c r="E510" s="4"/>
      <c r="F510" s="6">
        <v>1</v>
      </c>
      <c r="G510" s="71"/>
      <c r="H510" s="73">
        <f t="shared" si="72"/>
        <v>0</v>
      </c>
      <c r="I510" s="71"/>
      <c r="J510" s="76">
        <f>SUM(J511:J545)</f>
        <v>125292.50999999998</v>
      </c>
      <c r="K510" s="7">
        <v>167056.75</v>
      </c>
      <c r="L510" s="8">
        <v>1.4E-2</v>
      </c>
      <c r="N510" s="4"/>
      <c r="O510" s="89">
        <v>167056.75</v>
      </c>
      <c r="P510" s="78"/>
      <c r="Q510" s="2">
        <f t="shared" si="71"/>
        <v>167056.75</v>
      </c>
    </row>
    <row r="511" spans="1:17" ht="33" customHeight="1" x14ac:dyDescent="0.25">
      <c r="A511" s="35">
        <v>40299</v>
      </c>
      <c r="B511" s="15">
        <v>91940</v>
      </c>
      <c r="C511" s="9" t="s">
        <v>40</v>
      </c>
      <c r="D511" s="47" t="s">
        <v>729</v>
      </c>
      <c r="E511" s="11" t="s">
        <v>59</v>
      </c>
      <c r="F511" s="16">
        <v>242</v>
      </c>
      <c r="G511" s="73">
        <f t="shared" ref="G511:G545" si="80">N511*$S$6</f>
        <v>18.945</v>
      </c>
      <c r="H511" s="73">
        <f t="shared" si="72"/>
        <v>4584.6899999999996</v>
      </c>
      <c r="I511" s="73">
        <f t="shared" ref="I511:I545" si="81">O511*$S$6</f>
        <v>23.1525</v>
      </c>
      <c r="J511" s="73">
        <f t="shared" si="73"/>
        <v>5602.9</v>
      </c>
      <c r="K511" s="13">
        <v>7470.54</v>
      </c>
      <c r="L511" s="14">
        <v>5.9999999999999995E-4</v>
      </c>
      <c r="N511" s="12">
        <v>25.26</v>
      </c>
      <c r="O511" s="87">
        <v>30.87</v>
      </c>
      <c r="P511" s="78"/>
      <c r="Q511" s="2">
        <f t="shared" si="71"/>
        <v>30.87</v>
      </c>
    </row>
    <row r="512" spans="1:17" ht="33" customHeight="1" x14ac:dyDescent="0.25">
      <c r="A512" s="35">
        <v>40300</v>
      </c>
      <c r="B512" s="15">
        <v>92871</v>
      </c>
      <c r="C512" s="9" t="s">
        <v>40</v>
      </c>
      <c r="D512" s="47" t="s">
        <v>730</v>
      </c>
      <c r="E512" s="11" t="s">
        <v>59</v>
      </c>
      <c r="F512" s="16">
        <v>104</v>
      </c>
      <c r="G512" s="73">
        <f t="shared" si="80"/>
        <v>19.47</v>
      </c>
      <c r="H512" s="73">
        <f t="shared" si="72"/>
        <v>2024.88</v>
      </c>
      <c r="I512" s="73">
        <f t="shared" si="81"/>
        <v>23.797499999999999</v>
      </c>
      <c r="J512" s="73">
        <f t="shared" si="73"/>
        <v>2474.94</v>
      </c>
      <c r="K512" s="13">
        <v>3299.92</v>
      </c>
      <c r="L512" s="14">
        <v>2.9999999999999997E-4</v>
      </c>
      <c r="N512" s="12">
        <v>25.96</v>
      </c>
      <c r="O512" s="87">
        <v>31.73</v>
      </c>
      <c r="P512" s="78"/>
      <c r="Q512" s="2">
        <f t="shared" si="71"/>
        <v>31.73</v>
      </c>
    </row>
    <row r="513" spans="1:17" ht="33" customHeight="1" x14ac:dyDescent="0.25">
      <c r="A513" s="35">
        <v>40301</v>
      </c>
      <c r="B513" s="15">
        <v>91936</v>
      </c>
      <c r="C513" s="9" t="s">
        <v>40</v>
      </c>
      <c r="D513" s="47" t="s">
        <v>731</v>
      </c>
      <c r="E513" s="11" t="s">
        <v>59</v>
      </c>
      <c r="F513" s="16">
        <v>387</v>
      </c>
      <c r="G513" s="73">
        <f t="shared" si="80"/>
        <v>18.225000000000001</v>
      </c>
      <c r="H513" s="73">
        <f t="shared" si="72"/>
        <v>7053.07</v>
      </c>
      <c r="I513" s="73">
        <f t="shared" si="81"/>
        <v>22.274999999999999</v>
      </c>
      <c r="J513" s="73">
        <f t="shared" si="73"/>
        <v>8620.42</v>
      </c>
      <c r="K513" s="13">
        <v>11493.9</v>
      </c>
      <c r="L513" s="14">
        <v>1E-3</v>
      </c>
      <c r="N513" s="12">
        <v>24.3</v>
      </c>
      <c r="O513" s="87">
        <v>29.7</v>
      </c>
      <c r="P513" s="78"/>
      <c r="Q513" s="2">
        <f t="shared" si="71"/>
        <v>29.7</v>
      </c>
    </row>
    <row r="514" spans="1:17" ht="33" customHeight="1" x14ac:dyDescent="0.25">
      <c r="A514" s="35">
        <v>40302</v>
      </c>
      <c r="B514" s="15">
        <v>97881</v>
      </c>
      <c r="C514" s="9" t="s">
        <v>40</v>
      </c>
      <c r="D514" s="47" t="s">
        <v>732</v>
      </c>
      <c r="E514" s="11" t="s">
        <v>59</v>
      </c>
      <c r="F514" s="16">
        <v>2</v>
      </c>
      <c r="G514" s="73">
        <f t="shared" si="80"/>
        <v>127.88249999999999</v>
      </c>
      <c r="H514" s="73">
        <f t="shared" si="72"/>
        <v>255.76</v>
      </c>
      <c r="I514" s="73">
        <f t="shared" si="81"/>
        <v>156.3075</v>
      </c>
      <c r="J514" s="73">
        <f t="shared" si="73"/>
        <v>312.61</v>
      </c>
      <c r="K514" s="12">
        <v>416.82</v>
      </c>
      <c r="L514" s="14">
        <v>0</v>
      </c>
      <c r="N514" s="12">
        <v>170.51</v>
      </c>
      <c r="O514" s="87">
        <v>208.41</v>
      </c>
      <c r="P514" s="78"/>
      <c r="Q514" s="2">
        <f t="shared" si="71"/>
        <v>208.41</v>
      </c>
    </row>
    <row r="515" spans="1:17" ht="33" customHeight="1" x14ac:dyDescent="0.25">
      <c r="A515" s="35">
        <v>40303</v>
      </c>
      <c r="B515" s="15">
        <v>97891</v>
      </c>
      <c r="C515" s="9" t="s">
        <v>40</v>
      </c>
      <c r="D515" s="47" t="s">
        <v>733</v>
      </c>
      <c r="E515" s="11" t="s">
        <v>59</v>
      </c>
      <c r="F515" s="16">
        <v>16</v>
      </c>
      <c r="G515" s="73">
        <f t="shared" si="80"/>
        <v>190.07249999999999</v>
      </c>
      <c r="H515" s="73">
        <f t="shared" si="72"/>
        <v>3041.16</v>
      </c>
      <c r="I515" s="73">
        <f t="shared" si="81"/>
        <v>232.32</v>
      </c>
      <c r="J515" s="73">
        <f t="shared" si="73"/>
        <v>3717.12</v>
      </c>
      <c r="K515" s="13">
        <v>4956.16</v>
      </c>
      <c r="L515" s="14">
        <v>4.0000000000000002E-4</v>
      </c>
      <c r="N515" s="12">
        <v>253.43</v>
      </c>
      <c r="O515" s="87">
        <v>309.76</v>
      </c>
      <c r="P515" s="78"/>
      <c r="Q515" s="2">
        <f t="shared" si="71"/>
        <v>309.76</v>
      </c>
    </row>
    <row r="516" spans="1:17" ht="33" customHeight="1" x14ac:dyDescent="0.25">
      <c r="A516" s="35">
        <v>40304</v>
      </c>
      <c r="B516" s="25" t="s">
        <v>970</v>
      </c>
      <c r="C516" s="9" t="s">
        <v>20</v>
      </c>
      <c r="D516" s="47" t="s">
        <v>734</v>
      </c>
      <c r="E516" s="11" t="s">
        <v>59</v>
      </c>
      <c r="F516" s="16">
        <v>2</v>
      </c>
      <c r="G516" s="73">
        <f t="shared" si="80"/>
        <v>42.547499999999999</v>
      </c>
      <c r="H516" s="73">
        <f t="shared" si="72"/>
        <v>85.09</v>
      </c>
      <c r="I516" s="73">
        <f t="shared" si="81"/>
        <v>52.005000000000003</v>
      </c>
      <c r="J516" s="73">
        <f t="shared" si="73"/>
        <v>104.01</v>
      </c>
      <c r="K516" s="12">
        <v>138.68</v>
      </c>
      <c r="L516" s="14">
        <v>0</v>
      </c>
      <c r="N516" s="12">
        <v>56.73</v>
      </c>
      <c r="O516" s="87">
        <v>69.34</v>
      </c>
      <c r="P516" s="78"/>
      <c r="Q516" s="2">
        <f t="shared" si="71"/>
        <v>69.34</v>
      </c>
    </row>
    <row r="517" spans="1:17" ht="33" customHeight="1" x14ac:dyDescent="0.25">
      <c r="A517" s="35">
        <v>40305</v>
      </c>
      <c r="B517" s="25" t="s">
        <v>971</v>
      </c>
      <c r="C517" s="9" t="s">
        <v>20</v>
      </c>
      <c r="D517" s="47" t="s">
        <v>735</v>
      </c>
      <c r="E517" s="11" t="s">
        <v>59</v>
      </c>
      <c r="F517" s="16">
        <v>2</v>
      </c>
      <c r="G517" s="73">
        <f t="shared" si="80"/>
        <v>57.5625</v>
      </c>
      <c r="H517" s="73">
        <f t="shared" si="72"/>
        <v>115.12</v>
      </c>
      <c r="I517" s="73">
        <f t="shared" si="81"/>
        <v>70.357500000000002</v>
      </c>
      <c r="J517" s="73">
        <f t="shared" si="73"/>
        <v>140.71</v>
      </c>
      <c r="K517" s="12">
        <v>187.62</v>
      </c>
      <c r="L517" s="14">
        <v>0</v>
      </c>
      <c r="N517" s="12">
        <v>76.75</v>
      </c>
      <c r="O517" s="87">
        <v>93.81</v>
      </c>
      <c r="P517" s="78"/>
      <c r="Q517" s="2">
        <f t="shared" si="71"/>
        <v>93.81</v>
      </c>
    </row>
    <row r="518" spans="1:17" ht="33" customHeight="1" x14ac:dyDescent="0.25">
      <c r="A518" s="35">
        <v>40306</v>
      </c>
      <c r="B518" s="25" t="s">
        <v>972</v>
      </c>
      <c r="C518" s="9" t="s">
        <v>20</v>
      </c>
      <c r="D518" s="47" t="s">
        <v>736</v>
      </c>
      <c r="E518" s="11" t="s">
        <v>59</v>
      </c>
      <c r="F518" s="16">
        <v>1</v>
      </c>
      <c r="G518" s="73">
        <f t="shared" si="80"/>
        <v>87.045000000000002</v>
      </c>
      <c r="H518" s="73">
        <f t="shared" si="72"/>
        <v>87.04</v>
      </c>
      <c r="I518" s="73">
        <f t="shared" si="81"/>
        <v>106.39500000000001</v>
      </c>
      <c r="J518" s="73">
        <f t="shared" si="73"/>
        <v>106.39</v>
      </c>
      <c r="K518" s="12">
        <v>141.86000000000001</v>
      </c>
      <c r="L518" s="14">
        <v>0</v>
      </c>
      <c r="N518" s="12">
        <v>116.06</v>
      </c>
      <c r="O518" s="87">
        <v>141.86000000000001</v>
      </c>
      <c r="P518" s="78"/>
      <c r="Q518" s="2">
        <f t="shared" si="71"/>
        <v>141.86000000000001</v>
      </c>
    </row>
    <row r="519" spans="1:17" ht="33" customHeight="1" x14ac:dyDescent="0.25">
      <c r="A519" s="35">
        <v>40307</v>
      </c>
      <c r="B519" s="25" t="s">
        <v>973</v>
      </c>
      <c r="C519" s="9" t="s">
        <v>20</v>
      </c>
      <c r="D519" s="47" t="s">
        <v>737</v>
      </c>
      <c r="E519" s="11" t="s">
        <v>59</v>
      </c>
      <c r="F519" s="16">
        <v>1</v>
      </c>
      <c r="G519" s="73">
        <f t="shared" si="80"/>
        <v>36.517499999999998</v>
      </c>
      <c r="H519" s="73">
        <f t="shared" si="72"/>
        <v>36.51</v>
      </c>
      <c r="I519" s="73">
        <f t="shared" si="81"/>
        <v>44.6325</v>
      </c>
      <c r="J519" s="73">
        <f t="shared" si="73"/>
        <v>44.63</v>
      </c>
      <c r="K519" s="12">
        <v>59.51</v>
      </c>
      <c r="L519" s="14">
        <v>0</v>
      </c>
      <c r="N519" s="12">
        <v>48.69</v>
      </c>
      <c r="O519" s="87">
        <v>59.51</v>
      </c>
      <c r="P519" s="78"/>
      <c r="Q519" s="2">
        <f t="shared" ref="Q519:Q582" si="82">K519/F519</f>
        <v>59.51</v>
      </c>
    </row>
    <row r="520" spans="1:17" ht="33" customHeight="1" x14ac:dyDescent="0.25">
      <c r="A520" s="36">
        <v>40456</v>
      </c>
      <c r="B520" s="25" t="s">
        <v>974</v>
      </c>
      <c r="C520" s="9" t="s">
        <v>20</v>
      </c>
      <c r="D520" s="46" t="s">
        <v>1121</v>
      </c>
      <c r="E520" s="11" t="s">
        <v>59</v>
      </c>
      <c r="F520" s="16">
        <v>1</v>
      </c>
      <c r="G520" s="73">
        <f t="shared" si="80"/>
        <v>81.435000000000002</v>
      </c>
      <c r="H520" s="73">
        <f t="shared" ref="H520:H583" si="83">TRUNC(G520*F520,2)</f>
        <v>81.430000000000007</v>
      </c>
      <c r="I520" s="73">
        <f t="shared" si="81"/>
        <v>99.532499999999999</v>
      </c>
      <c r="J520" s="73">
        <f t="shared" ref="J520:J583" si="84">TRUNC(I520*F520,2)</f>
        <v>99.53</v>
      </c>
      <c r="K520" s="12">
        <v>132.71</v>
      </c>
      <c r="L520" s="14">
        <v>0</v>
      </c>
      <c r="N520" s="12">
        <v>108.58</v>
      </c>
      <c r="O520" s="87">
        <v>132.71</v>
      </c>
      <c r="P520" s="78"/>
      <c r="Q520" s="2">
        <f t="shared" si="82"/>
        <v>132.71</v>
      </c>
    </row>
    <row r="521" spans="1:17" ht="33" customHeight="1" x14ac:dyDescent="0.25">
      <c r="A521" s="36">
        <v>40821</v>
      </c>
      <c r="B521" s="15">
        <v>97667</v>
      </c>
      <c r="C521" s="9" t="s">
        <v>40</v>
      </c>
      <c r="D521" s="47" t="s">
        <v>738</v>
      </c>
      <c r="E521" s="11" t="s">
        <v>72</v>
      </c>
      <c r="F521" s="29">
        <v>19.3</v>
      </c>
      <c r="G521" s="73">
        <f t="shared" si="80"/>
        <v>7.5525000000000002</v>
      </c>
      <c r="H521" s="73">
        <f t="shared" si="83"/>
        <v>145.76</v>
      </c>
      <c r="I521" s="73">
        <f t="shared" si="81"/>
        <v>9.2250000000000014</v>
      </c>
      <c r="J521" s="73">
        <f t="shared" si="84"/>
        <v>178.04</v>
      </c>
      <c r="K521" s="12">
        <v>237.39</v>
      </c>
      <c r="L521" s="14">
        <v>0</v>
      </c>
      <c r="N521" s="12">
        <v>10.07</v>
      </c>
      <c r="O521" s="87">
        <v>12.3</v>
      </c>
      <c r="P521" s="78"/>
      <c r="Q521" s="2">
        <f t="shared" si="82"/>
        <v>12.299999999999999</v>
      </c>
    </row>
    <row r="522" spans="1:17" ht="33" customHeight="1" x14ac:dyDescent="0.25">
      <c r="A522" s="36">
        <v>41187</v>
      </c>
      <c r="B522" s="15">
        <v>97668</v>
      </c>
      <c r="C522" s="9" t="s">
        <v>40</v>
      </c>
      <c r="D522" s="47" t="s">
        <v>739</v>
      </c>
      <c r="E522" s="11" t="s">
        <v>72</v>
      </c>
      <c r="F522" s="29">
        <v>23.1</v>
      </c>
      <c r="G522" s="73">
        <f t="shared" si="80"/>
        <v>10.74</v>
      </c>
      <c r="H522" s="73">
        <f t="shared" si="83"/>
        <v>248.09</v>
      </c>
      <c r="I522" s="73">
        <f t="shared" si="81"/>
        <v>13.125</v>
      </c>
      <c r="J522" s="73">
        <f t="shared" si="84"/>
        <v>303.18</v>
      </c>
      <c r="K522" s="12">
        <v>404.25</v>
      </c>
      <c r="L522" s="14">
        <v>0</v>
      </c>
      <c r="N522" s="12">
        <v>14.32</v>
      </c>
      <c r="O522" s="87">
        <v>17.5</v>
      </c>
      <c r="P522" s="78"/>
      <c r="Q522" s="2">
        <f t="shared" si="82"/>
        <v>17.5</v>
      </c>
    </row>
    <row r="523" spans="1:17" ht="33" customHeight="1" x14ac:dyDescent="0.25">
      <c r="A523" s="36">
        <v>41552</v>
      </c>
      <c r="B523" s="9" t="s">
        <v>740</v>
      </c>
      <c r="C523" s="9" t="s">
        <v>164</v>
      </c>
      <c r="D523" s="47" t="s">
        <v>741</v>
      </c>
      <c r="E523" s="11" t="s">
        <v>72</v>
      </c>
      <c r="F523" s="29">
        <v>21.7</v>
      </c>
      <c r="G523" s="73">
        <f t="shared" si="80"/>
        <v>54.352499999999999</v>
      </c>
      <c r="H523" s="73">
        <f t="shared" si="83"/>
        <v>1179.44</v>
      </c>
      <c r="I523" s="73">
        <f t="shared" si="81"/>
        <v>66.435000000000002</v>
      </c>
      <c r="J523" s="73">
        <f t="shared" si="84"/>
        <v>1441.63</v>
      </c>
      <c r="K523" s="13">
        <v>1922.18</v>
      </c>
      <c r="L523" s="14">
        <v>2.0000000000000001E-4</v>
      </c>
      <c r="N523" s="12">
        <v>72.47</v>
      </c>
      <c r="O523" s="87">
        <v>88.58</v>
      </c>
      <c r="P523" s="78"/>
      <c r="Q523" s="2">
        <f t="shared" si="82"/>
        <v>88.579723502304148</v>
      </c>
    </row>
    <row r="524" spans="1:17" ht="33" customHeight="1" x14ac:dyDescent="0.25">
      <c r="A524" s="36">
        <v>41917</v>
      </c>
      <c r="B524" s="9" t="s">
        <v>742</v>
      </c>
      <c r="C524" s="9" t="s">
        <v>164</v>
      </c>
      <c r="D524" s="47" t="s">
        <v>743</v>
      </c>
      <c r="E524" s="11" t="s">
        <v>72</v>
      </c>
      <c r="F524" s="29">
        <v>78.900000000000006</v>
      </c>
      <c r="G524" s="73">
        <f t="shared" si="80"/>
        <v>80.894999999999996</v>
      </c>
      <c r="H524" s="73">
        <f t="shared" si="83"/>
        <v>6382.61</v>
      </c>
      <c r="I524" s="73">
        <f t="shared" si="81"/>
        <v>98.872500000000002</v>
      </c>
      <c r="J524" s="73">
        <f t="shared" si="84"/>
        <v>7801.04</v>
      </c>
      <c r="K524" s="13">
        <v>10401.379999999999</v>
      </c>
      <c r="L524" s="14">
        <v>8.9999999999999998E-4</v>
      </c>
      <c r="N524" s="12">
        <v>107.86</v>
      </c>
      <c r="O524" s="87">
        <v>131.83000000000001</v>
      </c>
      <c r="P524" s="78"/>
      <c r="Q524" s="2">
        <f t="shared" si="82"/>
        <v>131.82991128010138</v>
      </c>
    </row>
    <row r="525" spans="1:17" ht="33" customHeight="1" x14ac:dyDescent="0.25">
      <c r="A525" s="36">
        <v>42282</v>
      </c>
      <c r="B525" s="15">
        <v>102137</v>
      </c>
      <c r="C525" s="9" t="s">
        <v>40</v>
      </c>
      <c r="D525" s="47" t="s">
        <v>744</v>
      </c>
      <c r="E525" s="11" t="s">
        <v>59</v>
      </c>
      <c r="F525" s="16">
        <v>4</v>
      </c>
      <c r="G525" s="73">
        <f t="shared" si="80"/>
        <v>118.38</v>
      </c>
      <c r="H525" s="73">
        <f t="shared" si="83"/>
        <v>473.52</v>
      </c>
      <c r="I525" s="73">
        <f t="shared" si="81"/>
        <v>144.69</v>
      </c>
      <c r="J525" s="73">
        <f t="shared" si="84"/>
        <v>578.76</v>
      </c>
      <c r="K525" s="12">
        <v>771.68</v>
      </c>
      <c r="L525" s="14">
        <v>1E-4</v>
      </c>
      <c r="N525" s="12">
        <v>157.84</v>
      </c>
      <c r="O525" s="87">
        <v>192.92</v>
      </c>
      <c r="P525" s="78"/>
      <c r="Q525" s="2">
        <f t="shared" si="82"/>
        <v>192.92</v>
      </c>
    </row>
    <row r="526" spans="1:17" ht="33" customHeight="1" x14ac:dyDescent="0.25">
      <c r="A526" s="36">
        <v>42648</v>
      </c>
      <c r="B526" s="15">
        <v>90447</v>
      </c>
      <c r="C526" s="9" t="s">
        <v>40</v>
      </c>
      <c r="D526" s="47" t="s">
        <v>745</v>
      </c>
      <c r="E526" s="11" t="s">
        <v>72</v>
      </c>
      <c r="F526" s="16">
        <v>219</v>
      </c>
      <c r="G526" s="73">
        <f t="shared" si="80"/>
        <v>8.8349999999999991</v>
      </c>
      <c r="H526" s="73">
        <f t="shared" si="83"/>
        <v>1934.86</v>
      </c>
      <c r="I526" s="73">
        <f t="shared" si="81"/>
        <v>10.7925</v>
      </c>
      <c r="J526" s="73">
        <f t="shared" si="84"/>
        <v>2363.5500000000002</v>
      </c>
      <c r="K526" s="13">
        <v>3151.41</v>
      </c>
      <c r="L526" s="14">
        <v>2.9999999999999997E-4</v>
      </c>
      <c r="N526" s="12">
        <v>11.78</v>
      </c>
      <c r="O526" s="87">
        <v>14.39</v>
      </c>
      <c r="P526" s="78"/>
      <c r="Q526" s="2">
        <f t="shared" si="82"/>
        <v>14.389999999999999</v>
      </c>
    </row>
    <row r="527" spans="1:17" ht="33" customHeight="1" x14ac:dyDescent="0.25">
      <c r="A527" s="36">
        <v>43013</v>
      </c>
      <c r="B527" s="15">
        <v>90466</v>
      </c>
      <c r="C527" s="9" t="s">
        <v>40</v>
      </c>
      <c r="D527" s="46" t="s">
        <v>1077</v>
      </c>
      <c r="E527" s="11" t="s">
        <v>72</v>
      </c>
      <c r="F527" s="16">
        <v>219</v>
      </c>
      <c r="G527" s="73">
        <f t="shared" si="80"/>
        <v>15.375</v>
      </c>
      <c r="H527" s="73">
        <f t="shared" si="83"/>
        <v>3367.12</v>
      </c>
      <c r="I527" s="73">
        <f t="shared" si="81"/>
        <v>18.787500000000001</v>
      </c>
      <c r="J527" s="73">
        <f t="shared" si="84"/>
        <v>4114.46</v>
      </c>
      <c r="K527" s="13">
        <v>5485.95</v>
      </c>
      <c r="L527" s="14">
        <v>5.0000000000000001E-4</v>
      </c>
      <c r="N527" s="12">
        <v>20.5</v>
      </c>
      <c r="O527" s="87">
        <v>25.05</v>
      </c>
      <c r="P527" s="78"/>
      <c r="Q527" s="2">
        <f t="shared" si="82"/>
        <v>25.05</v>
      </c>
    </row>
    <row r="528" spans="1:17" ht="33" customHeight="1" x14ac:dyDescent="0.25">
      <c r="A528" s="36">
        <v>43378</v>
      </c>
      <c r="B528" s="15">
        <v>91862</v>
      </c>
      <c r="C528" s="9" t="s">
        <v>40</v>
      </c>
      <c r="D528" s="46" t="s">
        <v>1122</v>
      </c>
      <c r="E528" s="11" t="s">
        <v>72</v>
      </c>
      <c r="F528" s="29">
        <v>1.5</v>
      </c>
      <c r="G528" s="73">
        <f t="shared" si="80"/>
        <v>8.8049999999999997</v>
      </c>
      <c r="H528" s="73">
        <f t="shared" si="83"/>
        <v>13.2</v>
      </c>
      <c r="I528" s="73">
        <f t="shared" si="81"/>
        <v>10.754999999999999</v>
      </c>
      <c r="J528" s="73">
        <f t="shared" si="84"/>
        <v>16.13</v>
      </c>
      <c r="K528" s="12">
        <v>21.51</v>
      </c>
      <c r="L528" s="14">
        <v>0</v>
      </c>
      <c r="N528" s="12">
        <v>11.74</v>
      </c>
      <c r="O528" s="87">
        <v>14.34</v>
      </c>
      <c r="P528" s="78"/>
      <c r="Q528" s="2">
        <f t="shared" si="82"/>
        <v>14.340000000000002</v>
      </c>
    </row>
    <row r="529" spans="1:17" ht="33" customHeight="1" x14ac:dyDescent="0.25">
      <c r="A529" s="36">
        <v>43743</v>
      </c>
      <c r="B529" s="15">
        <v>91863</v>
      </c>
      <c r="C529" s="9" t="s">
        <v>40</v>
      </c>
      <c r="D529" s="46" t="s">
        <v>1123</v>
      </c>
      <c r="E529" s="11" t="s">
        <v>72</v>
      </c>
      <c r="F529" s="29">
        <v>1098.7</v>
      </c>
      <c r="G529" s="73">
        <f t="shared" si="80"/>
        <v>10.32</v>
      </c>
      <c r="H529" s="73">
        <f t="shared" si="83"/>
        <v>11338.58</v>
      </c>
      <c r="I529" s="73">
        <f t="shared" si="81"/>
        <v>12.607499999999998</v>
      </c>
      <c r="J529" s="73">
        <f t="shared" si="84"/>
        <v>13851.86</v>
      </c>
      <c r="K529" s="13">
        <v>18469.14</v>
      </c>
      <c r="L529" s="14">
        <v>1.5E-3</v>
      </c>
      <c r="N529" s="12">
        <v>13.76</v>
      </c>
      <c r="O529" s="87">
        <v>16.809999999999999</v>
      </c>
      <c r="P529" s="78"/>
      <c r="Q529" s="2">
        <f t="shared" si="82"/>
        <v>16.809993628834075</v>
      </c>
    </row>
    <row r="530" spans="1:17" ht="33" customHeight="1" x14ac:dyDescent="0.25">
      <c r="A530" s="36">
        <v>44109</v>
      </c>
      <c r="B530" s="15">
        <v>91864</v>
      </c>
      <c r="C530" s="9" t="s">
        <v>40</v>
      </c>
      <c r="D530" s="47" t="s">
        <v>746</v>
      </c>
      <c r="E530" s="11" t="s">
        <v>72</v>
      </c>
      <c r="F530" s="29">
        <v>366.7</v>
      </c>
      <c r="G530" s="73">
        <f t="shared" si="80"/>
        <v>13.5075</v>
      </c>
      <c r="H530" s="73">
        <f t="shared" si="83"/>
        <v>4953.2</v>
      </c>
      <c r="I530" s="73">
        <f t="shared" si="81"/>
        <v>16.5075</v>
      </c>
      <c r="J530" s="73">
        <f t="shared" si="84"/>
        <v>6053.3</v>
      </c>
      <c r="K530" s="13">
        <v>8071.06</v>
      </c>
      <c r="L530" s="14">
        <v>6.9999999999999999E-4</v>
      </c>
      <c r="N530" s="12">
        <v>18.010000000000002</v>
      </c>
      <c r="O530" s="87">
        <v>22.01</v>
      </c>
      <c r="P530" s="78"/>
      <c r="Q530" s="2">
        <f t="shared" si="82"/>
        <v>22.00998091082629</v>
      </c>
    </row>
    <row r="531" spans="1:17" ht="33" customHeight="1" x14ac:dyDescent="0.25">
      <c r="A531" s="36">
        <v>44474</v>
      </c>
      <c r="B531" s="15">
        <v>91865</v>
      </c>
      <c r="C531" s="9" t="s">
        <v>40</v>
      </c>
      <c r="D531" s="47" t="s">
        <v>747</v>
      </c>
      <c r="E531" s="11" t="s">
        <v>72</v>
      </c>
      <c r="F531" s="29">
        <v>26.7</v>
      </c>
      <c r="G531" s="73">
        <f t="shared" si="80"/>
        <v>16.71</v>
      </c>
      <c r="H531" s="73">
        <f t="shared" si="83"/>
        <v>446.15</v>
      </c>
      <c r="I531" s="73">
        <f t="shared" si="81"/>
        <v>20.422499999999999</v>
      </c>
      <c r="J531" s="73">
        <f t="shared" si="84"/>
        <v>545.28</v>
      </c>
      <c r="K531" s="12">
        <v>727.04</v>
      </c>
      <c r="L531" s="14">
        <v>1E-4</v>
      </c>
      <c r="N531" s="12">
        <v>22.28</v>
      </c>
      <c r="O531" s="87">
        <v>27.23</v>
      </c>
      <c r="P531" s="78"/>
      <c r="Q531" s="2">
        <f t="shared" si="82"/>
        <v>27.229962546816481</v>
      </c>
    </row>
    <row r="532" spans="1:17" ht="33" customHeight="1" x14ac:dyDescent="0.25">
      <c r="A532" s="36">
        <v>44839</v>
      </c>
      <c r="B532" s="15">
        <v>93008</v>
      </c>
      <c r="C532" s="9" t="s">
        <v>40</v>
      </c>
      <c r="D532" s="47" t="s">
        <v>748</v>
      </c>
      <c r="E532" s="11" t="s">
        <v>72</v>
      </c>
      <c r="F532" s="29">
        <v>15.1</v>
      </c>
      <c r="G532" s="73">
        <f t="shared" si="80"/>
        <v>15.375</v>
      </c>
      <c r="H532" s="73">
        <f t="shared" si="83"/>
        <v>232.16</v>
      </c>
      <c r="I532" s="73">
        <f t="shared" si="81"/>
        <v>18.787500000000001</v>
      </c>
      <c r="J532" s="73">
        <f t="shared" si="84"/>
        <v>283.69</v>
      </c>
      <c r="K532" s="12">
        <v>378.25</v>
      </c>
      <c r="L532" s="14">
        <v>0</v>
      </c>
      <c r="N532" s="12">
        <v>20.5</v>
      </c>
      <c r="O532" s="87">
        <v>25.05</v>
      </c>
      <c r="P532" s="78"/>
      <c r="Q532" s="2">
        <f t="shared" si="82"/>
        <v>25.049668874172188</v>
      </c>
    </row>
    <row r="533" spans="1:17" ht="33" customHeight="1" x14ac:dyDescent="0.25">
      <c r="A533" s="36">
        <v>45204</v>
      </c>
      <c r="B533" s="15">
        <v>93009</v>
      </c>
      <c r="C533" s="9" t="s">
        <v>40</v>
      </c>
      <c r="D533" s="46" t="s">
        <v>1124</v>
      </c>
      <c r="E533" s="11" t="s">
        <v>72</v>
      </c>
      <c r="F533" s="29">
        <v>3.6</v>
      </c>
      <c r="G533" s="73">
        <f t="shared" si="80"/>
        <v>22.11</v>
      </c>
      <c r="H533" s="73">
        <f t="shared" si="83"/>
        <v>79.59</v>
      </c>
      <c r="I533" s="73">
        <f t="shared" si="81"/>
        <v>27.022500000000001</v>
      </c>
      <c r="J533" s="73">
        <f t="shared" si="84"/>
        <v>97.28</v>
      </c>
      <c r="K533" s="12">
        <v>129.69999999999999</v>
      </c>
      <c r="L533" s="14">
        <v>0</v>
      </c>
      <c r="N533" s="12">
        <v>29.48</v>
      </c>
      <c r="O533" s="87">
        <v>36.03</v>
      </c>
      <c r="P533" s="78"/>
      <c r="Q533" s="2">
        <f t="shared" si="82"/>
        <v>36.027777777777771</v>
      </c>
    </row>
    <row r="534" spans="1:17" ht="33" customHeight="1" x14ac:dyDescent="0.25">
      <c r="A534" s="36">
        <v>45570</v>
      </c>
      <c r="B534" s="15">
        <v>93010</v>
      </c>
      <c r="C534" s="9" t="s">
        <v>40</v>
      </c>
      <c r="D534" s="47" t="s">
        <v>749</v>
      </c>
      <c r="E534" s="11" t="s">
        <v>72</v>
      </c>
      <c r="F534" s="29">
        <v>3.3</v>
      </c>
      <c r="G534" s="73">
        <f t="shared" si="80"/>
        <v>30.375</v>
      </c>
      <c r="H534" s="73">
        <f t="shared" si="83"/>
        <v>100.23</v>
      </c>
      <c r="I534" s="73">
        <f t="shared" si="81"/>
        <v>37.125</v>
      </c>
      <c r="J534" s="73">
        <f t="shared" si="84"/>
        <v>122.51</v>
      </c>
      <c r="K534" s="12">
        <v>163.35</v>
      </c>
      <c r="L534" s="14">
        <v>0</v>
      </c>
      <c r="N534" s="12">
        <v>40.5</v>
      </c>
      <c r="O534" s="87">
        <v>49.5</v>
      </c>
      <c r="P534" s="78"/>
      <c r="Q534" s="2">
        <f t="shared" si="82"/>
        <v>49.5</v>
      </c>
    </row>
    <row r="535" spans="1:17" ht="33" customHeight="1" x14ac:dyDescent="0.25">
      <c r="A535" s="36">
        <v>45935</v>
      </c>
      <c r="B535" s="15">
        <v>93011</v>
      </c>
      <c r="C535" s="9" t="s">
        <v>40</v>
      </c>
      <c r="D535" s="47" t="s">
        <v>750</v>
      </c>
      <c r="E535" s="11" t="s">
        <v>72</v>
      </c>
      <c r="F535" s="29">
        <v>12.9</v>
      </c>
      <c r="G535" s="73">
        <f t="shared" si="80"/>
        <v>36.839999999999996</v>
      </c>
      <c r="H535" s="73">
        <f t="shared" si="83"/>
        <v>475.23</v>
      </c>
      <c r="I535" s="73">
        <f t="shared" si="81"/>
        <v>45.022500000000001</v>
      </c>
      <c r="J535" s="73">
        <f t="shared" si="84"/>
        <v>580.79</v>
      </c>
      <c r="K535" s="12">
        <v>774.38</v>
      </c>
      <c r="L535" s="14">
        <v>1E-4</v>
      </c>
      <c r="N535" s="12">
        <v>49.12</v>
      </c>
      <c r="O535" s="87">
        <v>60.03</v>
      </c>
      <c r="P535" s="78"/>
      <c r="Q535" s="2">
        <f t="shared" si="82"/>
        <v>60.029457364341084</v>
      </c>
    </row>
    <row r="536" spans="1:17" ht="33" customHeight="1" x14ac:dyDescent="0.25">
      <c r="A536" s="36">
        <v>46300</v>
      </c>
      <c r="B536" s="32">
        <v>59030</v>
      </c>
      <c r="C536" s="9" t="s">
        <v>270</v>
      </c>
      <c r="D536" s="47" t="s">
        <v>751</v>
      </c>
      <c r="E536" s="11" t="s">
        <v>72</v>
      </c>
      <c r="F536" s="16">
        <v>1</v>
      </c>
      <c r="G536" s="73">
        <f t="shared" si="80"/>
        <v>219.375</v>
      </c>
      <c r="H536" s="73">
        <f t="shared" si="83"/>
        <v>219.37</v>
      </c>
      <c r="I536" s="73">
        <f t="shared" si="81"/>
        <v>268.14</v>
      </c>
      <c r="J536" s="73">
        <f t="shared" si="84"/>
        <v>268.14</v>
      </c>
      <c r="K536" s="12">
        <v>357.52</v>
      </c>
      <c r="L536" s="14">
        <v>0</v>
      </c>
      <c r="N536" s="12">
        <v>292.5</v>
      </c>
      <c r="O536" s="87">
        <v>357.52</v>
      </c>
      <c r="P536" s="78"/>
      <c r="Q536" s="2">
        <f t="shared" si="82"/>
        <v>357.52</v>
      </c>
    </row>
    <row r="537" spans="1:17" ht="33" customHeight="1" x14ac:dyDescent="0.25">
      <c r="A537" s="36">
        <v>46665</v>
      </c>
      <c r="B537" s="10" t="s">
        <v>975</v>
      </c>
      <c r="C537" s="9" t="s">
        <v>20</v>
      </c>
      <c r="D537" s="47" t="s">
        <v>752</v>
      </c>
      <c r="E537" s="11" t="s">
        <v>72</v>
      </c>
      <c r="F537" s="29">
        <v>372.5</v>
      </c>
      <c r="G537" s="73">
        <f t="shared" si="80"/>
        <v>83.699999999999989</v>
      </c>
      <c r="H537" s="73">
        <f t="shared" si="83"/>
        <v>31178.25</v>
      </c>
      <c r="I537" s="73">
        <f t="shared" si="81"/>
        <v>102.30000000000001</v>
      </c>
      <c r="J537" s="73">
        <f t="shared" si="84"/>
        <v>38106.75</v>
      </c>
      <c r="K537" s="13">
        <v>50809</v>
      </c>
      <c r="L537" s="14">
        <v>4.3E-3</v>
      </c>
      <c r="N537" s="12">
        <v>111.6</v>
      </c>
      <c r="O537" s="87">
        <v>136.4</v>
      </c>
      <c r="P537" s="78"/>
      <c r="Q537" s="2">
        <f t="shared" si="82"/>
        <v>136.4</v>
      </c>
    </row>
    <row r="538" spans="1:17" ht="33" customHeight="1" x14ac:dyDescent="0.25">
      <c r="A538" s="36">
        <v>47031</v>
      </c>
      <c r="B538" s="10" t="s">
        <v>976</v>
      </c>
      <c r="C538" s="9" t="s">
        <v>20</v>
      </c>
      <c r="D538" s="47" t="s">
        <v>753</v>
      </c>
      <c r="E538" s="11" t="s">
        <v>72</v>
      </c>
      <c r="F538" s="29">
        <v>99.5</v>
      </c>
      <c r="G538" s="73">
        <f t="shared" si="80"/>
        <v>169.5</v>
      </c>
      <c r="H538" s="73">
        <f t="shared" si="83"/>
        <v>16865.25</v>
      </c>
      <c r="I538" s="73">
        <f t="shared" si="81"/>
        <v>207.17250000000001</v>
      </c>
      <c r="J538" s="73">
        <f t="shared" si="84"/>
        <v>20613.66</v>
      </c>
      <c r="K538" s="13">
        <v>27484.880000000001</v>
      </c>
      <c r="L538" s="14">
        <v>2.3E-3</v>
      </c>
      <c r="N538" s="12">
        <v>226</v>
      </c>
      <c r="O538" s="87">
        <v>276.23</v>
      </c>
      <c r="P538" s="78"/>
      <c r="Q538" s="2">
        <f t="shared" si="82"/>
        <v>276.22994974874371</v>
      </c>
    </row>
    <row r="539" spans="1:17" ht="33" customHeight="1" x14ac:dyDescent="0.25">
      <c r="A539" s="36">
        <v>47396</v>
      </c>
      <c r="B539" s="32">
        <v>58174</v>
      </c>
      <c r="C539" s="9" t="s">
        <v>270</v>
      </c>
      <c r="D539" s="47" t="s">
        <v>754</v>
      </c>
      <c r="E539" s="11" t="s">
        <v>59</v>
      </c>
      <c r="F539" s="16">
        <v>1</v>
      </c>
      <c r="G539" s="73">
        <f t="shared" si="80"/>
        <v>35.594999999999999</v>
      </c>
      <c r="H539" s="73">
        <f t="shared" si="83"/>
        <v>35.590000000000003</v>
      </c>
      <c r="I539" s="73">
        <f t="shared" si="81"/>
        <v>43.5075</v>
      </c>
      <c r="J539" s="73">
        <f t="shared" si="84"/>
        <v>43.5</v>
      </c>
      <c r="K539" s="12">
        <v>58.01</v>
      </c>
      <c r="L539" s="14">
        <v>0</v>
      </c>
      <c r="N539" s="12">
        <v>47.46</v>
      </c>
      <c r="O539" s="87">
        <v>58.01</v>
      </c>
      <c r="P539" s="78"/>
      <c r="Q539" s="2">
        <f t="shared" si="82"/>
        <v>58.01</v>
      </c>
    </row>
    <row r="540" spans="1:17" ht="33" customHeight="1" x14ac:dyDescent="0.25">
      <c r="A540" s="36">
        <v>47761</v>
      </c>
      <c r="B540" s="32">
        <v>59300</v>
      </c>
      <c r="C540" s="9" t="s">
        <v>270</v>
      </c>
      <c r="D540" s="47" t="s">
        <v>755</v>
      </c>
      <c r="E540" s="11" t="s">
        <v>59</v>
      </c>
      <c r="F540" s="16">
        <v>1</v>
      </c>
      <c r="G540" s="73">
        <f t="shared" si="80"/>
        <v>101.89500000000001</v>
      </c>
      <c r="H540" s="73">
        <f t="shared" si="83"/>
        <v>101.89</v>
      </c>
      <c r="I540" s="73">
        <f t="shared" si="81"/>
        <v>124.545</v>
      </c>
      <c r="J540" s="73">
        <f t="shared" si="84"/>
        <v>124.54</v>
      </c>
      <c r="K540" s="12">
        <v>166.06</v>
      </c>
      <c r="L540" s="14">
        <v>0</v>
      </c>
      <c r="N540" s="12">
        <v>135.86000000000001</v>
      </c>
      <c r="O540" s="87">
        <v>166.06</v>
      </c>
      <c r="P540" s="78"/>
      <c r="Q540" s="2">
        <f t="shared" si="82"/>
        <v>166.06</v>
      </c>
    </row>
    <row r="541" spans="1:17" ht="33" customHeight="1" x14ac:dyDescent="0.25">
      <c r="A541" s="36">
        <v>48126</v>
      </c>
      <c r="B541" s="15">
        <v>91876</v>
      </c>
      <c r="C541" s="9" t="s">
        <v>40</v>
      </c>
      <c r="D541" s="47" t="s">
        <v>756</v>
      </c>
      <c r="E541" s="11" t="s">
        <v>59</v>
      </c>
      <c r="F541" s="16">
        <v>1</v>
      </c>
      <c r="G541" s="73">
        <f t="shared" si="80"/>
        <v>10.5</v>
      </c>
      <c r="H541" s="73">
        <f t="shared" si="83"/>
        <v>10.5</v>
      </c>
      <c r="I541" s="73">
        <f t="shared" si="81"/>
        <v>12.8325</v>
      </c>
      <c r="J541" s="73">
        <f t="shared" si="84"/>
        <v>12.83</v>
      </c>
      <c r="K541" s="12">
        <v>17.11</v>
      </c>
      <c r="L541" s="14">
        <v>0</v>
      </c>
      <c r="N541" s="12">
        <v>14</v>
      </c>
      <c r="O541" s="87">
        <v>17.11</v>
      </c>
      <c r="P541" s="78"/>
      <c r="Q541" s="2">
        <f t="shared" si="82"/>
        <v>17.11</v>
      </c>
    </row>
    <row r="542" spans="1:17" ht="33" customHeight="1" x14ac:dyDescent="0.25">
      <c r="A542" s="36">
        <v>48492</v>
      </c>
      <c r="B542" s="15">
        <v>93013</v>
      </c>
      <c r="C542" s="9" t="s">
        <v>40</v>
      </c>
      <c r="D542" s="47" t="s">
        <v>757</v>
      </c>
      <c r="E542" s="11" t="s">
        <v>59</v>
      </c>
      <c r="F542" s="16">
        <v>5</v>
      </c>
      <c r="G542" s="73">
        <f t="shared" si="80"/>
        <v>15.892500000000002</v>
      </c>
      <c r="H542" s="73">
        <f t="shared" si="83"/>
        <v>79.459999999999994</v>
      </c>
      <c r="I542" s="73">
        <f t="shared" si="81"/>
        <v>19.424999999999997</v>
      </c>
      <c r="J542" s="73">
        <f t="shared" si="84"/>
        <v>97.12</v>
      </c>
      <c r="K542" s="12">
        <v>129.5</v>
      </c>
      <c r="L542" s="14">
        <v>0</v>
      </c>
      <c r="N542" s="12">
        <v>21.19</v>
      </c>
      <c r="O542" s="87">
        <v>25.9</v>
      </c>
      <c r="P542" s="78"/>
      <c r="Q542" s="2">
        <f t="shared" si="82"/>
        <v>25.9</v>
      </c>
    </row>
    <row r="543" spans="1:17" ht="33" customHeight="1" x14ac:dyDescent="0.25">
      <c r="A543" s="36">
        <v>48857</v>
      </c>
      <c r="B543" s="15">
        <v>91874</v>
      </c>
      <c r="C543" s="9" t="s">
        <v>40</v>
      </c>
      <c r="D543" s="46" t="s">
        <v>1125</v>
      </c>
      <c r="E543" s="11" t="s">
        <v>59</v>
      </c>
      <c r="F543" s="16">
        <v>4</v>
      </c>
      <c r="G543" s="73">
        <f t="shared" si="80"/>
        <v>7.5075000000000003</v>
      </c>
      <c r="H543" s="73">
        <f t="shared" si="83"/>
        <v>30.03</v>
      </c>
      <c r="I543" s="73">
        <f t="shared" si="81"/>
        <v>9.1724999999999994</v>
      </c>
      <c r="J543" s="73">
        <f t="shared" si="84"/>
        <v>36.69</v>
      </c>
      <c r="K543" s="12">
        <v>48.92</v>
      </c>
      <c r="L543" s="14">
        <v>0</v>
      </c>
      <c r="N543" s="12">
        <v>10.01</v>
      </c>
      <c r="O543" s="87">
        <v>12.23</v>
      </c>
      <c r="P543" s="78"/>
      <c r="Q543" s="2">
        <f t="shared" si="82"/>
        <v>12.23</v>
      </c>
    </row>
    <row r="544" spans="1:17" ht="33" customHeight="1" x14ac:dyDescent="0.25">
      <c r="A544" s="36">
        <v>49222</v>
      </c>
      <c r="B544" s="32">
        <v>59290</v>
      </c>
      <c r="C544" s="9" t="s">
        <v>270</v>
      </c>
      <c r="D544" s="47" t="s">
        <v>758</v>
      </c>
      <c r="E544" s="11" t="s">
        <v>59</v>
      </c>
      <c r="F544" s="16">
        <v>2</v>
      </c>
      <c r="G544" s="73">
        <f t="shared" si="80"/>
        <v>38.535000000000004</v>
      </c>
      <c r="H544" s="73">
        <f t="shared" si="83"/>
        <v>77.069999999999993</v>
      </c>
      <c r="I544" s="73">
        <f t="shared" si="81"/>
        <v>47.099999999999994</v>
      </c>
      <c r="J544" s="73">
        <f t="shared" si="84"/>
        <v>94.2</v>
      </c>
      <c r="K544" s="12">
        <v>125.6</v>
      </c>
      <c r="L544" s="14">
        <v>0</v>
      </c>
      <c r="N544" s="12">
        <v>51.38</v>
      </c>
      <c r="O544" s="87">
        <v>62.8</v>
      </c>
      <c r="P544" s="78"/>
      <c r="Q544" s="2">
        <f t="shared" si="82"/>
        <v>62.8</v>
      </c>
    </row>
    <row r="545" spans="1:17" ht="33" customHeight="1" x14ac:dyDescent="0.25">
      <c r="A545" s="36">
        <v>49587</v>
      </c>
      <c r="B545" s="15">
        <v>91875</v>
      </c>
      <c r="C545" s="9" t="s">
        <v>40</v>
      </c>
      <c r="D545" s="47" t="s">
        <v>759</v>
      </c>
      <c r="E545" s="11" t="s">
        <v>59</v>
      </c>
      <c r="F545" s="16">
        <v>592</v>
      </c>
      <c r="G545" s="73">
        <f t="shared" si="80"/>
        <v>8.7675000000000001</v>
      </c>
      <c r="H545" s="73">
        <f t="shared" si="83"/>
        <v>5190.3599999999997</v>
      </c>
      <c r="I545" s="73">
        <f t="shared" si="81"/>
        <v>10.709999999999999</v>
      </c>
      <c r="J545" s="73">
        <f t="shared" si="84"/>
        <v>6340.32</v>
      </c>
      <c r="K545" s="13">
        <v>8453.76</v>
      </c>
      <c r="L545" s="14">
        <v>6.9999999999999999E-4</v>
      </c>
      <c r="N545" s="12">
        <v>11.69</v>
      </c>
      <c r="O545" s="87">
        <v>14.28</v>
      </c>
      <c r="P545" s="78"/>
      <c r="Q545" s="2">
        <f t="shared" si="82"/>
        <v>14.280000000000001</v>
      </c>
    </row>
    <row r="546" spans="1:17" ht="33" customHeight="1" x14ac:dyDescent="0.25">
      <c r="A546" s="5" t="s">
        <v>760</v>
      </c>
      <c r="B546" s="4"/>
      <c r="C546" s="4"/>
      <c r="D546" s="45" t="s">
        <v>761</v>
      </c>
      <c r="E546" s="4"/>
      <c r="F546" s="6">
        <v>1</v>
      </c>
      <c r="G546" s="71"/>
      <c r="H546" s="73">
        <f t="shared" si="83"/>
        <v>0</v>
      </c>
      <c r="I546" s="71"/>
      <c r="J546" s="76">
        <f>SUM(J547:J560)</f>
        <v>524810.36</v>
      </c>
      <c r="K546" s="7">
        <v>699747.17</v>
      </c>
      <c r="L546" s="8">
        <v>5.8700000000000002E-2</v>
      </c>
      <c r="N546" s="4"/>
      <c r="O546" s="89">
        <v>699747.17</v>
      </c>
      <c r="P546" s="78"/>
      <c r="Q546" s="2">
        <f t="shared" si="82"/>
        <v>699747.17</v>
      </c>
    </row>
    <row r="547" spans="1:17" ht="33" customHeight="1" x14ac:dyDescent="0.25">
      <c r="A547" s="35">
        <v>40330</v>
      </c>
      <c r="B547" s="15">
        <v>91928</v>
      </c>
      <c r="C547" s="9" t="s">
        <v>40</v>
      </c>
      <c r="D547" s="47" t="s">
        <v>762</v>
      </c>
      <c r="E547" s="11" t="s">
        <v>72</v>
      </c>
      <c r="F547" s="29">
        <v>9877.1</v>
      </c>
      <c r="G547" s="73">
        <f t="shared" ref="G547:G560" si="85">N547*$S$6</f>
        <v>5.76</v>
      </c>
      <c r="H547" s="73">
        <f t="shared" si="83"/>
        <v>56892.09</v>
      </c>
      <c r="I547" s="73">
        <f t="shared" ref="I547:I560" si="86">O547*$S$6</f>
        <v>7.0350000000000001</v>
      </c>
      <c r="J547" s="73">
        <f t="shared" si="84"/>
        <v>69485.39</v>
      </c>
      <c r="K547" s="13">
        <v>92647.19</v>
      </c>
      <c r="L547" s="14">
        <v>7.7999999999999996E-3</v>
      </c>
      <c r="N547" s="12">
        <v>7.68</v>
      </c>
      <c r="O547" s="87">
        <v>9.3800000000000008</v>
      </c>
      <c r="P547" s="78"/>
      <c r="Q547" s="2">
        <f t="shared" si="82"/>
        <v>9.3799991900456607</v>
      </c>
    </row>
    <row r="548" spans="1:17" ht="33" customHeight="1" x14ac:dyDescent="0.25">
      <c r="A548" s="35">
        <v>40331</v>
      </c>
      <c r="B548" s="15">
        <v>91929</v>
      </c>
      <c r="C548" s="9" t="s">
        <v>40</v>
      </c>
      <c r="D548" s="47" t="s">
        <v>763</v>
      </c>
      <c r="E548" s="11" t="s">
        <v>72</v>
      </c>
      <c r="F548" s="29">
        <v>266.3</v>
      </c>
      <c r="G548" s="73">
        <f t="shared" si="85"/>
        <v>6.1050000000000004</v>
      </c>
      <c r="H548" s="73">
        <f t="shared" si="83"/>
        <v>1625.76</v>
      </c>
      <c r="I548" s="73">
        <f t="shared" si="86"/>
        <v>7.4550000000000001</v>
      </c>
      <c r="J548" s="73">
        <f t="shared" si="84"/>
        <v>1985.26</v>
      </c>
      <c r="K548" s="13">
        <v>2647.02</v>
      </c>
      <c r="L548" s="14">
        <v>2.0000000000000001E-4</v>
      </c>
      <c r="N548" s="12">
        <v>8.14</v>
      </c>
      <c r="O548" s="87">
        <v>9.94</v>
      </c>
      <c r="P548" s="78"/>
      <c r="Q548" s="2">
        <f t="shared" si="82"/>
        <v>9.9399924896733012</v>
      </c>
    </row>
    <row r="549" spans="1:17" ht="33" customHeight="1" x14ac:dyDescent="0.25">
      <c r="A549" s="35">
        <v>40332</v>
      </c>
      <c r="B549" s="15">
        <v>91930</v>
      </c>
      <c r="C549" s="9" t="s">
        <v>40</v>
      </c>
      <c r="D549" s="47" t="s">
        <v>764</v>
      </c>
      <c r="E549" s="11" t="s">
        <v>72</v>
      </c>
      <c r="F549" s="29">
        <v>515.20000000000005</v>
      </c>
      <c r="G549" s="73">
        <f t="shared" si="85"/>
        <v>7.98</v>
      </c>
      <c r="H549" s="73">
        <f t="shared" si="83"/>
        <v>4111.29</v>
      </c>
      <c r="I549" s="73">
        <f t="shared" si="86"/>
        <v>9.75</v>
      </c>
      <c r="J549" s="73">
        <f t="shared" si="84"/>
        <v>5023.2</v>
      </c>
      <c r="K549" s="13">
        <v>6697.6</v>
      </c>
      <c r="L549" s="14">
        <v>5.9999999999999995E-4</v>
      </c>
      <c r="N549" s="12">
        <v>10.64</v>
      </c>
      <c r="O549" s="87">
        <v>13</v>
      </c>
      <c r="P549" s="78"/>
      <c r="Q549" s="2">
        <f t="shared" si="82"/>
        <v>13</v>
      </c>
    </row>
    <row r="550" spans="1:17" ht="33" customHeight="1" x14ac:dyDescent="0.25">
      <c r="A550" s="35">
        <v>40333</v>
      </c>
      <c r="B550" s="15">
        <v>91932</v>
      </c>
      <c r="C550" s="9" t="s">
        <v>40</v>
      </c>
      <c r="D550" s="46" t="s">
        <v>1126</v>
      </c>
      <c r="E550" s="11" t="s">
        <v>72</v>
      </c>
      <c r="F550" s="29">
        <v>2322.1999999999998</v>
      </c>
      <c r="G550" s="73">
        <f t="shared" si="85"/>
        <v>13.995000000000001</v>
      </c>
      <c r="H550" s="73">
        <f t="shared" si="83"/>
        <v>32499.18</v>
      </c>
      <c r="I550" s="73">
        <f t="shared" si="86"/>
        <v>17.100000000000001</v>
      </c>
      <c r="J550" s="73">
        <f t="shared" si="84"/>
        <v>39709.620000000003</v>
      </c>
      <c r="K550" s="13">
        <v>52946.16</v>
      </c>
      <c r="L550" s="14">
        <v>4.4000000000000003E-3</v>
      </c>
      <c r="N550" s="12">
        <v>18.66</v>
      </c>
      <c r="O550" s="87">
        <v>22.8</v>
      </c>
      <c r="P550" s="78"/>
      <c r="Q550" s="2">
        <f t="shared" si="82"/>
        <v>22.800000000000004</v>
      </c>
    </row>
    <row r="551" spans="1:17" ht="33" customHeight="1" x14ac:dyDescent="0.25">
      <c r="A551" s="35">
        <v>40334</v>
      </c>
      <c r="B551" s="15">
        <v>91933</v>
      </c>
      <c r="C551" s="9" t="s">
        <v>40</v>
      </c>
      <c r="D551" s="46" t="s">
        <v>1127</v>
      </c>
      <c r="E551" s="11" t="s">
        <v>72</v>
      </c>
      <c r="F551" s="29">
        <v>604.4</v>
      </c>
      <c r="G551" s="73">
        <f t="shared" si="85"/>
        <v>13.544999999999998</v>
      </c>
      <c r="H551" s="73">
        <f t="shared" si="83"/>
        <v>8186.59</v>
      </c>
      <c r="I551" s="73">
        <f t="shared" si="86"/>
        <v>16.552500000000002</v>
      </c>
      <c r="J551" s="73">
        <f t="shared" si="84"/>
        <v>10004.33</v>
      </c>
      <c r="K551" s="13">
        <v>13339.1</v>
      </c>
      <c r="L551" s="14">
        <v>1.1000000000000001E-3</v>
      </c>
      <c r="N551" s="12">
        <v>18.059999999999999</v>
      </c>
      <c r="O551" s="87">
        <v>22.07</v>
      </c>
      <c r="P551" s="78"/>
      <c r="Q551" s="2">
        <f t="shared" si="82"/>
        <v>22.069986763732629</v>
      </c>
    </row>
    <row r="552" spans="1:17" ht="33" customHeight="1" x14ac:dyDescent="0.25">
      <c r="A552" s="35">
        <v>40335</v>
      </c>
      <c r="B552" s="15">
        <v>91934</v>
      </c>
      <c r="C552" s="9" t="s">
        <v>40</v>
      </c>
      <c r="D552" s="46" t="s">
        <v>1128</v>
      </c>
      <c r="E552" s="11" t="s">
        <v>72</v>
      </c>
      <c r="F552" s="16">
        <v>564</v>
      </c>
      <c r="G552" s="73">
        <f t="shared" si="85"/>
        <v>20.287500000000001</v>
      </c>
      <c r="H552" s="73">
        <f t="shared" si="83"/>
        <v>11442.15</v>
      </c>
      <c r="I552" s="73">
        <f t="shared" si="86"/>
        <v>24.795000000000002</v>
      </c>
      <c r="J552" s="73">
        <f t="shared" si="84"/>
        <v>13984.38</v>
      </c>
      <c r="K552" s="13">
        <v>18645.84</v>
      </c>
      <c r="L552" s="14">
        <v>1.6000000000000001E-3</v>
      </c>
      <c r="N552" s="12">
        <v>27.05</v>
      </c>
      <c r="O552" s="87">
        <v>33.06</v>
      </c>
      <c r="P552" s="78"/>
      <c r="Q552" s="2">
        <f t="shared" si="82"/>
        <v>33.06</v>
      </c>
    </row>
    <row r="553" spans="1:17" ht="33" customHeight="1" x14ac:dyDescent="0.25">
      <c r="A553" s="35">
        <v>40336</v>
      </c>
      <c r="B553" s="15">
        <v>91935</v>
      </c>
      <c r="C553" s="9" t="s">
        <v>40</v>
      </c>
      <c r="D553" s="46" t="s">
        <v>1129</v>
      </c>
      <c r="E553" s="11" t="s">
        <v>72</v>
      </c>
      <c r="F553" s="29">
        <v>222.5</v>
      </c>
      <c r="G553" s="73">
        <f t="shared" si="85"/>
        <v>21.15</v>
      </c>
      <c r="H553" s="73">
        <f t="shared" si="83"/>
        <v>4705.87</v>
      </c>
      <c r="I553" s="73">
        <f t="shared" si="86"/>
        <v>25.844999999999999</v>
      </c>
      <c r="J553" s="73">
        <f t="shared" si="84"/>
        <v>5750.51</v>
      </c>
      <c r="K553" s="13">
        <v>7667.35</v>
      </c>
      <c r="L553" s="14">
        <v>5.9999999999999995E-4</v>
      </c>
      <c r="N553" s="12">
        <v>28.2</v>
      </c>
      <c r="O553" s="87">
        <v>34.46</v>
      </c>
      <c r="P553" s="78"/>
      <c r="Q553" s="2">
        <f t="shared" si="82"/>
        <v>34.46</v>
      </c>
    </row>
    <row r="554" spans="1:17" ht="33" customHeight="1" x14ac:dyDescent="0.25">
      <c r="A554" s="35">
        <v>40337</v>
      </c>
      <c r="B554" s="15">
        <v>101563</v>
      </c>
      <c r="C554" s="9" t="s">
        <v>40</v>
      </c>
      <c r="D554" s="47" t="s">
        <v>765</v>
      </c>
      <c r="E554" s="11" t="s">
        <v>72</v>
      </c>
      <c r="F554" s="29">
        <v>16.2</v>
      </c>
      <c r="G554" s="73">
        <f t="shared" si="85"/>
        <v>27.105</v>
      </c>
      <c r="H554" s="73">
        <f t="shared" si="83"/>
        <v>439.1</v>
      </c>
      <c r="I554" s="73">
        <f t="shared" si="86"/>
        <v>33.127499999999998</v>
      </c>
      <c r="J554" s="73">
        <f t="shared" si="84"/>
        <v>536.66</v>
      </c>
      <c r="K554" s="12">
        <v>715.55</v>
      </c>
      <c r="L554" s="14">
        <v>1E-4</v>
      </c>
      <c r="N554" s="12">
        <v>36.14</v>
      </c>
      <c r="O554" s="87">
        <v>44.17</v>
      </c>
      <c r="P554" s="78"/>
      <c r="Q554" s="2">
        <f t="shared" si="82"/>
        <v>44.169753086419753</v>
      </c>
    </row>
    <row r="555" spans="1:17" ht="33" customHeight="1" x14ac:dyDescent="0.25">
      <c r="A555" s="35">
        <v>40338</v>
      </c>
      <c r="B555" s="15">
        <v>101565</v>
      </c>
      <c r="C555" s="9" t="s">
        <v>40</v>
      </c>
      <c r="D555" s="47" t="s">
        <v>766</v>
      </c>
      <c r="E555" s="11" t="s">
        <v>72</v>
      </c>
      <c r="F555" s="16">
        <v>155</v>
      </c>
      <c r="G555" s="73">
        <f t="shared" si="85"/>
        <v>55.987500000000004</v>
      </c>
      <c r="H555" s="73">
        <f t="shared" si="83"/>
        <v>8678.06</v>
      </c>
      <c r="I555" s="73">
        <f t="shared" si="86"/>
        <v>68.429999999999993</v>
      </c>
      <c r="J555" s="73">
        <f t="shared" si="84"/>
        <v>10606.65</v>
      </c>
      <c r="K555" s="13">
        <v>14142.2</v>
      </c>
      <c r="L555" s="14">
        <v>1.1999999999999999E-3</v>
      </c>
      <c r="N555" s="12">
        <v>74.650000000000006</v>
      </c>
      <c r="O555" s="87">
        <v>91.24</v>
      </c>
      <c r="P555" s="78"/>
      <c r="Q555" s="2">
        <f t="shared" si="82"/>
        <v>91.240000000000009</v>
      </c>
    </row>
    <row r="556" spans="1:17" ht="33" customHeight="1" x14ac:dyDescent="0.25">
      <c r="A556" s="36">
        <v>40457</v>
      </c>
      <c r="B556" s="15">
        <v>101567</v>
      </c>
      <c r="C556" s="9" t="s">
        <v>40</v>
      </c>
      <c r="D556" s="47" t="s">
        <v>767</v>
      </c>
      <c r="E556" s="11" t="s">
        <v>72</v>
      </c>
      <c r="F556" s="29">
        <v>21.7</v>
      </c>
      <c r="G556" s="73">
        <f t="shared" si="85"/>
        <v>72.667500000000004</v>
      </c>
      <c r="H556" s="73">
        <f t="shared" si="83"/>
        <v>1576.88</v>
      </c>
      <c r="I556" s="73">
        <f t="shared" si="86"/>
        <v>88.814999999999998</v>
      </c>
      <c r="J556" s="73">
        <f t="shared" si="84"/>
        <v>1927.28</v>
      </c>
      <c r="K556" s="13">
        <v>2569.71</v>
      </c>
      <c r="L556" s="14">
        <v>2.0000000000000001E-4</v>
      </c>
      <c r="N556" s="12">
        <v>96.89</v>
      </c>
      <c r="O556" s="87">
        <v>118.42</v>
      </c>
      <c r="P556" s="78"/>
      <c r="Q556" s="2">
        <f t="shared" si="82"/>
        <v>118.41981566820277</v>
      </c>
    </row>
    <row r="557" spans="1:17" ht="33" customHeight="1" x14ac:dyDescent="0.25">
      <c r="A557" s="36">
        <v>40822</v>
      </c>
      <c r="B557" s="15">
        <v>101568</v>
      </c>
      <c r="C557" s="9" t="s">
        <v>40</v>
      </c>
      <c r="D557" s="47" t="s">
        <v>768</v>
      </c>
      <c r="E557" s="11" t="s">
        <v>72</v>
      </c>
      <c r="F557" s="29">
        <v>143.80000000000001</v>
      </c>
      <c r="G557" s="73">
        <f t="shared" si="85"/>
        <v>95.01</v>
      </c>
      <c r="H557" s="73">
        <f t="shared" si="83"/>
        <v>13662.43</v>
      </c>
      <c r="I557" s="73">
        <f t="shared" si="86"/>
        <v>116.13</v>
      </c>
      <c r="J557" s="73">
        <f t="shared" si="84"/>
        <v>16699.490000000002</v>
      </c>
      <c r="K557" s="13">
        <v>22265.99</v>
      </c>
      <c r="L557" s="14">
        <v>1.9E-3</v>
      </c>
      <c r="N557" s="12">
        <v>126.68</v>
      </c>
      <c r="O557" s="87">
        <v>154.84</v>
      </c>
      <c r="P557" s="78"/>
      <c r="Q557" s="2">
        <f t="shared" si="82"/>
        <v>154.83998609179415</v>
      </c>
    </row>
    <row r="558" spans="1:17" ht="33" customHeight="1" x14ac:dyDescent="0.25">
      <c r="A558" s="36">
        <v>41188</v>
      </c>
      <c r="B558" s="15">
        <v>92998</v>
      </c>
      <c r="C558" s="9" t="s">
        <v>40</v>
      </c>
      <c r="D558" s="47" t="s">
        <v>769</v>
      </c>
      <c r="E558" s="11" t="s">
        <v>72</v>
      </c>
      <c r="F558" s="29">
        <v>243.8</v>
      </c>
      <c r="G558" s="73">
        <f t="shared" si="85"/>
        <v>149.16749999999999</v>
      </c>
      <c r="H558" s="73">
        <f t="shared" si="83"/>
        <v>36367.03</v>
      </c>
      <c r="I558" s="73">
        <f t="shared" si="86"/>
        <v>182.32499999999999</v>
      </c>
      <c r="J558" s="73">
        <f t="shared" si="84"/>
        <v>44450.83</v>
      </c>
      <c r="K558" s="13">
        <v>59267.78</v>
      </c>
      <c r="L558" s="14">
        <v>5.0000000000000001E-3</v>
      </c>
      <c r="N558" s="12">
        <v>198.89</v>
      </c>
      <c r="O558" s="87">
        <v>243.1</v>
      </c>
      <c r="P558" s="78"/>
      <c r="Q558" s="2">
        <f t="shared" si="82"/>
        <v>243.1</v>
      </c>
    </row>
    <row r="559" spans="1:17" ht="33" customHeight="1" x14ac:dyDescent="0.25">
      <c r="A559" s="36">
        <v>41553</v>
      </c>
      <c r="B559" s="15">
        <v>93000</v>
      </c>
      <c r="C559" s="9" t="s">
        <v>40</v>
      </c>
      <c r="D559" s="47" t="s">
        <v>770</v>
      </c>
      <c r="E559" s="11" t="s">
        <v>72</v>
      </c>
      <c r="F559" s="29">
        <v>178.4</v>
      </c>
      <c r="G559" s="73">
        <f t="shared" si="85"/>
        <v>197.21249999999998</v>
      </c>
      <c r="H559" s="73">
        <f t="shared" si="83"/>
        <v>35182.71</v>
      </c>
      <c r="I559" s="73">
        <f t="shared" si="86"/>
        <v>241.04999999999998</v>
      </c>
      <c r="J559" s="73">
        <f t="shared" si="84"/>
        <v>43003.32</v>
      </c>
      <c r="K559" s="13">
        <v>57337.760000000002</v>
      </c>
      <c r="L559" s="14">
        <v>4.7999999999999996E-3</v>
      </c>
      <c r="N559" s="12">
        <v>262.95</v>
      </c>
      <c r="O559" s="87">
        <v>321.39999999999998</v>
      </c>
      <c r="P559" s="78"/>
      <c r="Q559" s="2">
        <f t="shared" si="82"/>
        <v>321.39999999999998</v>
      </c>
    </row>
    <row r="560" spans="1:17" ht="33" customHeight="1" x14ac:dyDescent="0.25">
      <c r="A560" s="36">
        <v>41918</v>
      </c>
      <c r="B560" s="9" t="s">
        <v>771</v>
      </c>
      <c r="C560" s="9" t="s">
        <v>164</v>
      </c>
      <c r="D560" s="46" t="s">
        <v>1130</v>
      </c>
      <c r="E560" s="11" t="s">
        <v>72</v>
      </c>
      <c r="F560" s="29">
        <v>631.20000000000005</v>
      </c>
      <c r="G560" s="73">
        <f t="shared" si="85"/>
        <v>339.13499999999999</v>
      </c>
      <c r="H560" s="73">
        <f t="shared" si="83"/>
        <v>214062.01</v>
      </c>
      <c r="I560" s="73">
        <f t="shared" si="86"/>
        <v>414.51750000000004</v>
      </c>
      <c r="J560" s="73">
        <f t="shared" si="84"/>
        <v>261643.44</v>
      </c>
      <c r="K560" s="13">
        <v>348857.92</v>
      </c>
      <c r="L560" s="14">
        <v>2.92E-2</v>
      </c>
      <c r="N560" s="12">
        <v>452.18</v>
      </c>
      <c r="O560" s="87">
        <v>552.69000000000005</v>
      </c>
      <c r="P560" s="78"/>
      <c r="Q560" s="2">
        <f t="shared" si="82"/>
        <v>552.68998732572868</v>
      </c>
    </row>
    <row r="561" spans="1:17" ht="33" customHeight="1" x14ac:dyDescent="0.25">
      <c r="A561" s="5" t="s">
        <v>772</v>
      </c>
      <c r="B561" s="4"/>
      <c r="C561" s="4"/>
      <c r="D561" s="45" t="s">
        <v>773</v>
      </c>
      <c r="E561" s="4"/>
      <c r="F561" s="6">
        <v>1</v>
      </c>
      <c r="G561" s="71"/>
      <c r="H561" s="73">
        <f t="shared" si="83"/>
        <v>0</v>
      </c>
      <c r="I561" s="71"/>
      <c r="J561" s="76">
        <f>SUM(J562:J580)</f>
        <v>30066.489999999998</v>
      </c>
      <c r="K561" s="7">
        <v>40088.730000000003</v>
      </c>
      <c r="L561" s="8">
        <v>3.3999999999999998E-3</v>
      </c>
      <c r="N561" s="4"/>
      <c r="O561" s="89">
        <v>40088.730000000003</v>
      </c>
      <c r="P561" s="78"/>
      <c r="Q561" s="2">
        <f t="shared" si="82"/>
        <v>40088.730000000003</v>
      </c>
    </row>
    <row r="562" spans="1:17" ht="33" customHeight="1" x14ac:dyDescent="0.25">
      <c r="A562" s="35">
        <v>40360</v>
      </c>
      <c r="B562" s="15">
        <v>101880</v>
      </c>
      <c r="C562" s="9" t="s">
        <v>40</v>
      </c>
      <c r="D562" s="47" t="s">
        <v>774</v>
      </c>
      <c r="E562" s="11" t="s">
        <v>59</v>
      </c>
      <c r="F562" s="16">
        <v>2</v>
      </c>
      <c r="G562" s="73">
        <f t="shared" ref="G562:G580" si="87">N562*$S$6</f>
        <v>502.07249999999999</v>
      </c>
      <c r="H562" s="73">
        <f t="shared" si="83"/>
        <v>1004.14</v>
      </c>
      <c r="I562" s="73">
        <f t="shared" ref="I562:I580" si="88">O562*$S$6</f>
        <v>613.68000000000006</v>
      </c>
      <c r="J562" s="73">
        <f t="shared" si="84"/>
        <v>1227.3599999999999</v>
      </c>
      <c r="K562" s="13">
        <v>1636.48</v>
      </c>
      <c r="L562" s="14">
        <v>1E-4</v>
      </c>
      <c r="N562" s="12">
        <v>669.43</v>
      </c>
      <c r="O562" s="87">
        <v>818.24</v>
      </c>
      <c r="P562" s="78"/>
      <c r="Q562" s="2">
        <f t="shared" si="82"/>
        <v>818.24</v>
      </c>
    </row>
    <row r="563" spans="1:17" ht="33" customHeight="1" x14ac:dyDescent="0.25">
      <c r="A563" s="35">
        <v>40361</v>
      </c>
      <c r="B563" s="9" t="s">
        <v>775</v>
      </c>
      <c r="C563" s="9" t="s">
        <v>164</v>
      </c>
      <c r="D563" s="47" t="s">
        <v>776</v>
      </c>
      <c r="E563" s="11" t="s">
        <v>59</v>
      </c>
      <c r="F563" s="16">
        <v>2</v>
      </c>
      <c r="G563" s="73">
        <f t="shared" si="87"/>
        <v>1013.3925</v>
      </c>
      <c r="H563" s="73">
        <f t="shared" si="83"/>
        <v>2026.78</v>
      </c>
      <c r="I563" s="73">
        <f t="shared" si="88"/>
        <v>1238.6624999999999</v>
      </c>
      <c r="J563" s="73">
        <f t="shared" si="84"/>
        <v>2477.3200000000002</v>
      </c>
      <c r="K563" s="13">
        <v>3303.1</v>
      </c>
      <c r="L563" s="14">
        <v>2.9999999999999997E-4</v>
      </c>
      <c r="N563" s="13">
        <v>1351.19</v>
      </c>
      <c r="O563" s="90">
        <v>1651.55</v>
      </c>
      <c r="P563" s="78"/>
      <c r="Q563" s="2">
        <f t="shared" si="82"/>
        <v>1651.55</v>
      </c>
    </row>
    <row r="564" spans="1:17" ht="33" customHeight="1" x14ac:dyDescent="0.25">
      <c r="A564" s="35">
        <v>40362</v>
      </c>
      <c r="B564" s="32">
        <v>64205</v>
      </c>
      <c r="C564" s="9" t="s">
        <v>270</v>
      </c>
      <c r="D564" s="47" t="s">
        <v>777</v>
      </c>
      <c r="E564" s="11" t="s">
        <v>59</v>
      </c>
      <c r="F564" s="16">
        <v>2</v>
      </c>
      <c r="G564" s="73">
        <f t="shared" si="87"/>
        <v>2186.34</v>
      </c>
      <c r="H564" s="73">
        <f t="shared" si="83"/>
        <v>4372.68</v>
      </c>
      <c r="I564" s="73">
        <f t="shared" si="88"/>
        <v>2672.3625000000002</v>
      </c>
      <c r="J564" s="73">
        <f t="shared" si="84"/>
        <v>5344.72</v>
      </c>
      <c r="K564" s="13">
        <v>7126.3</v>
      </c>
      <c r="L564" s="14">
        <v>5.9999999999999995E-4</v>
      </c>
      <c r="N564" s="13">
        <v>2915.12</v>
      </c>
      <c r="O564" s="90">
        <v>3563.15</v>
      </c>
      <c r="P564" s="78"/>
      <c r="Q564" s="2">
        <f t="shared" si="82"/>
        <v>3563.15</v>
      </c>
    </row>
    <row r="565" spans="1:17" ht="33" customHeight="1" x14ac:dyDescent="0.25">
      <c r="A565" s="35">
        <v>40363</v>
      </c>
      <c r="B565" s="9" t="s">
        <v>778</v>
      </c>
      <c r="C565" s="9" t="s">
        <v>164</v>
      </c>
      <c r="D565" s="46" t="s">
        <v>1131</v>
      </c>
      <c r="E565" s="11" t="s">
        <v>59</v>
      </c>
      <c r="F565" s="16">
        <v>1</v>
      </c>
      <c r="G565" s="73">
        <f t="shared" si="87"/>
        <v>4900.83</v>
      </c>
      <c r="H565" s="73">
        <f t="shared" si="83"/>
        <v>4900.83</v>
      </c>
      <c r="I565" s="73">
        <f t="shared" si="88"/>
        <v>5990.28</v>
      </c>
      <c r="J565" s="73">
        <f t="shared" si="84"/>
        <v>5990.28</v>
      </c>
      <c r="K565" s="13">
        <v>7987.04</v>
      </c>
      <c r="L565" s="14">
        <v>6.9999999999999999E-4</v>
      </c>
      <c r="N565" s="13">
        <v>6534.44</v>
      </c>
      <c r="O565" s="90">
        <v>7987.04</v>
      </c>
      <c r="P565" s="78"/>
      <c r="Q565" s="2">
        <f t="shared" si="82"/>
        <v>7987.04</v>
      </c>
    </row>
    <row r="566" spans="1:17" ht="33" customHeight="1" x14ac:dyDescent="0.25">
      <c r="A566" s="35">
        <v>40364</v>
      </c>
      <c r="B566" s="9" t="s">
        <v>779</v>
      </c>
      <c r="C566" s="9" t="s">
        <v>164</v>
      </c>
      <c r="D566" s="47" t="s">
        <v>780</v>
      </c>
      <c r="E566" s="11" t="s">
        <v>59</v>
      </c>
      <c r="F566" s="16">
        <v>2</v>
      </c>
      <c r="G566" s="73">
        <f t="shared" si="87"/>
        <v>2546.3175000000001</v>
      </c>
      <c r="H566" s="73">
        <f t="shared" si="83"/>
        <v>5092.63</v>
      </c>
      <c r="I566" s="73">
        <f t="shared" si="88"/>
        <v>3112.3575000000001</v>
      </c>
      <c r="J566" s="73">
        <f t="shared" si="84"/>
        <v>6224.71</v>
      </c>
      <c r="K566" s="13">
        <v>8299.6200000000008</v>
      </c>
      <c r="L566" s="14">
        <v>6.9999999999999999E-4</v>
      </c>
      <c r="N566" s="13">
        <v>3395.09</v>
      </c>
      <c r="O566" s="90">
        <v>4149.8100000000004</v>
      </c>
      <c r="P566" s="78"/>
      <c r="Q566" s="2">
        <f t="shared" si="82"/>
        <v>4149.8100000000004</v>
      </c>
    </row>
    <row r="567" spans="1:17" ht="33" customHeight="1" x14ac:dyDescent="0.25">
      <c r="A567" s="35">
        <v>40365</v>
      </c>
      <c r="B567" s="15">
        <v>93653</v>
      </c>
      <c r="C567" s="9" t="s">
        <v>40</v>
      </c>
      <c r="D567" s="47" t="s">
        <v>781</v>
      </c>
      <c r="E567" s="11" t="s">
        <v>59</v>
      </c>
      <c r="F567" s="16">
        <v>85</v>
      </c>
      <c r="G567" s="73">
        <f t="shared" si="87"/>
        <v>8.5274999999999999</v>
      </c>
      <c r="H567" s="73">
        <f t="shared" si="83"/>
        <v>724.83</v>
      </c>
      <c r="I567" s="73">
        <f t="shared" si="88"/>
        <v>10.4175</v>
      </c>
      <c r="J567" s="73">
        <f t="shared" si="84"/>
        <v>885.48</v>
      </c>
      <c r="K567" s="13">
        <v>1180.6500000000001</v>
      </c>
      <c r="L567" s="14">
        <v>1E-4</v>
      </c>
      <c r="N567" s="12">
        <v>11.37</v>
      </c>
      <c r="O567" s="87">
        <v>13.89</v>
      </c>
      <c r="P567" s="78"/>
      <c r="Q567" s="2">
        <f t="shared" si="82"/>
        <v>13.89</v>
      </c>
    </row>
    <row r="568" spans="1:17" ht="33" customHeight="1" x14ac:dyDescent="0.25">
      <c r="A568" s="35">
        <v>40366</v>
      </c>
      <c r="B568" s="15">
        <v>93654</v>
      </c>
      <c r="C568" s="9" t="s">
        <v>40</v>
      </c>
      <c r="D568" s="47" t="s">
        <v>782</v>
      </c>
      <c r="E568" s="11" t="s">
        <v>59</v>
      </c>
      <c r="F568" s="16">
        <v>21</v>
      </c>
      <c r="G568" s="73">
        <f t="shared" si="87"/>
        <v>8.5274999999999999</v>
      </c>
      <c r="H568" s="73">
        <f t="shared" si="83"/>
        <v>179.07</v>
      </c>
      <c r="I568" s="73">
        <f t="shared" si="88"/>
        <v>10.4175</v>
      </c>
      <c r="J568" s="73">
        <f t="shared" si="84"/>
        <v>218.76</v>
      </c>
      <c r="K568" s="12">
        <v>291.69</v>
      </c>
      <c r="L568" s="14">
        <v>0</v>
      </c>
      <c r="N568" s="12">
        <v>11.37</v>
      </c>
      <c r="O568" s="87">
        <v>13.89</v>
      </c>
      <c r="P568" s="78"/>
      <c r="Q568" s="2">
        <f t="shared" si="82"/>
        <v>13.89</v>
      </c>
    </row>
    <row r="569" spans="1:17" ht="33" customHeight="1" x14ac:dyDescent="0.25">
      <c r="A569" s="35">
        <v>40367</v>
      </c>
      <c r="B569" s="15">
        <v>93656</v>
      </c>
      <c r="C569" s="9" t="s">
        <v>40</v>
      </c>
      <c r="D569" s="46" t="s">
        <v>1132</v>
      </c>
      <c r="E569" s="11" t="s">
        <v>59</v>
      </c>
      <c r="F569" s="16">
        <v>2</v>
      </c>
      <c r="G569" s="73">
        <f t="shared" si="87"/>
        <v>10.3725</v>
      </c>
      <c r="H569" s="73">
        <f t="shared" si="83"/>
        <v>20.74</v>
      </c>
      <c r="I569" s="73">
        <f t="shared" si="88"/>
        <v>12.674999999999999</v>
      </c>
      <c r="J569" s="73">
        <f t="shared" si="84"/>
        <v>25.35</v>
      </c>
      <c r="K569" s="12">
        <v>33.799999999999997</v>
      </c>
      <c r="L569" s="14">
        <v>0</v>
      </c>
      <c r="N569" s="12">
        <v>13.83</v>
      </c>
      <c r="O569" s="87">
        <v>16.899999999999999</v>
      </c>
      <c r="P569" s="78"/>
      <c r="Q569" s="2">
        <f t="shared" si="82"/>
        <v>16.899999999999999</v>
      </c>
    </row>
    <row r="570" spans="1:17" ht="33" customHeight="1" x14ac:dyDescent="0.25">
      <c r="A570" s="35">
        <v>40368</v>
      </c>
      <c r="B570" s="15">
        <v>93660</v>
      </c>
      <c r="C570" s="9" t="s">
        <v>40</v>
      </c>
      <c r="D570" s="46" t="s">
        <v>1133</v>
      </c>
      <c r="E570" s="11" t="s">
        <v>59</v>
      </c>
      <c r="F570" s="16">
        <v>1</v>
      </c>
      <c r="G570" s="73">
        <f t="shared" si="87"/>
        <v>38.46</v>
      </c>
      <c r="H570" s="73">
        <f t="shared" si="83"/>
        <v>38.46</v>
      </c>
      <c r="I570" s="73">
        <f t="shared" si="88"/>
        <v>47.002499999999998</v>
      </c>
      <c r="J570" s="73">
        <f t="shared" si="84"/>
        <v>47</v>
      </c>
      <c r="K570" s="12">
        <v>62.67</v>
      </c>
      <c r="L570" s="14">
        <v>0</v>
      </c>
      <c r="N570" s="12">
        <v>51.28</v>
      </c>
      <c r="O570" s="87">
        <v>62.67</v>
      </c>
      <c r="P570" s="78"/>
      <c r="Q570" s="2">
        <f t="shared" si="82"/>
        <v>62.67</v>
      </c>
    </row>
    <row r="571" spans="1:17" ht="33" customHeight="1" x14ac:dyDescent="0.25">
      <c r="A571" s="36">
        <v>40458</v>
      </c>
      <c r="B571" s="15">
        <v>93663</v>
      </c>
      <c r="C571" s="9" t="s">
        <v>40</v>
      </c>
      <c r="D571" s="47" t="s">
        <v>783</v>
      </c>
      <c r="E571" s="11" t="s">
        <v>59</v>
      </c>
      <c r="F571" s="16">
        <v>4</v>
      </c>
      <c r="G571" s="73">
        <f t="shared" si="87"/>
        <v>42.150000000000006</v>
      </c>
      <c r="H571" s="73">
        <f t="shared" si="83"/>
        <v>168.6</v>
      </c>
      <c r="I571" s="73">
        <f t="shared" si="88"/>
        <v>51.517499999999998</v>
      </c>
      <c r="J571" s="73">
        <f t="shared" si="84"/>
        <v>206.07</v>
      </c>
      <c r="K571" s="12">
        <v>274.76</v>
      </c>
      <c r="L571" s="14">
        <v>0</v>
      </c>
      <c r="N571" s="12">
        <v>56.2</v>
      </c>
      <c r="O571" s="87">
        <v>68.69</v>
      </c>
      <c r="P571" s="78"/>
      <c r="Q571" s="2">
        <f t="shared" si="82"/>
        <v>68.69</v>
      </c>
    </row>
    <row r="572" spans="1:17" ht="33" customHeight="1" x14ac:dyDescent="0.25">
      <c r="A572" s="36">
        <v>40823</v>
      </c>
      <c r="B572" s="15">
        <v>93667</v>
      </c>
      <c r="C572" s="9" t="s">
        <v>40</v>
      </c>
      <c r="D572" s="46" t="s">
        <v>1134</v>
      </c>
      <c r="E572" s="11" t="s">
        <v>59</v>
      </c>
      <c r="F572" s="16">
        <v>8</v>
      </c>
      <c r="G572" s="73">
        <f t="shared" si="87"/>
        <v>48.675000000000004</v>
      </c>
      <c r="H572" s="73">
        <f t="shared" si="83"/>
        <v>389.4</v>
      </c>
      <c r="I572" s="73">
        <f t="shared" si="88"/>
        <v>59.489999999999995</v>
      </c>
      <c r="J572" s="73">
        <f t="shared" si="84"/>
        <v>475.92</v>
      </c>
      <c r="K572" s="12">
        <v>634.55999999999995</v>
      </c>
      <c r="L572" s="14">
        <v>1E-4</v>
      </c>
      <c r="N572" s="12">
        <v>64.900000000000006</v>
      </c>
      <c r="O572" s="87">
        <v>79.319999999999993</v>
      </c>
      <c r="P572" s="78"/>
      <c r="Q572" s="2">
        <f t="shared" si="82"/>
        <v>79.319999999999993</v>
      </c>
    </row>
    <row r="573" spans="1:17" ht="33" customHeight="1" x14ac:dyDescent="0.25">
      <c r="A573" s="36">
        <v>41189</v>
      </c>
      <c r="B573" s="15">
        <v>93668</v>
      </c>
      <c r="C573" s="9" t="s">
        <v>40</v>
      </c>
      <c r="D573" s="46" t="s">
        <v>1135</v>
      </c>
      <c r="E573" s="11" t="s">
        <v>59</v>
      </c>
      <c r="F573" s="16">
        <v>1</v>
      </c>
      <c r="G573" s="73">
        <f t="shared" si="87"/>
        <v>48.675000000000004</v>
      </c>
      <c r="H573" s="73">
        <f t="shared" si="83"/>
        <v>48.67</v>
      </c>
      <c r="I573" s="73">
        <f t="shared" si="88"/>
        <v>59.489999999999995</v>
      </c>
      <c r="J573" s="73">
        <f t="shared" si="84"/>
        <v>59.49</v>
      </c>
      <c r="K573" s="12">
        <v>79.319999999999993</v>
      </c>
      <c r="L573" s="14">
        <v>0</v>
      </c>
      <c r="N573" s="12">
        <v>64.900000000000006</v>
      </c>
      <c r="O573" s="87">
        <v>79.319999999999993</v>
      </c>
      <c r="P573" s="78"/>
      <c r="Q573" s="2">
        <f t="shared" si="82"/>
        <v>79.319999999999993</v>
      </c>
    </row>
    <row r="574" spans="1:17" ht="33" customHeight="1" x14ac:dyDescent="0.25">
      <c r="A574" s="36">
        <v>41554</v>
      </c>
      <c r="B574" s="25" t="s">
        <v>977</v>
      </c>
      <c r="C574" s="9" t="s">
        <v>20</v>
      </c>
      <c r="D574" s="46" t="s">
        <v>1136</v>
      </c>
      <c r="E574" s="11" t="s">
        <v>59</v>
      </c>
      <c r="F574" s="16">
        <v>1</v>
      </c>
      <c r="G574" s="73">
        <f t="shared" si="87"/>
        <v>34.522500000000001</v>
      </c>
      <c r="H574" s="73">
        <f t="shared" si="83"/>
        <v>34.520000000000003</v>
      </c>
      <c r="I574" s="73">
        <f t="shared" si="88"/>
        <v>42.195</v>
      </c>
      <c r="J574" s="73">
        <f t="shared" si="84"/>
        <v>42.19</v>
      </c>
      <c r="K574" s="12">
        <v>56.26</v>
      </c>
      <c r="L574" s="14">
        <v>0</v>
      </c>
      <c r="N574" s="12">
        <v>46.03</v>
      </c>
      <c r="O574" s="87">
        <v>56.26</v>
      </c>
      <c r="P574" s="78"/>
      <c r="Q574" s="2">
        <f t="shared" si="82"/>
        <v>56.26</v>
      </c>
    </row>
    <row r="575" spans="1:17" ht="33" customHeight="1" x14ac:dyDescent="0.25">
      <c r="A575" s="36">
        <v>41919</v>
      </c>
      <c r="B575" s="15">
        <v>101895</v>
      </c>
      <c r="C575" s="9" t="s">
        <v>40</v>
      </c>
      <c r="D575" s="46" t="s">
        <v>1137</v>
      </c>
      <c r="E575" s="11" t="s">
        <v>59</v>
      </c>
      <c r="F575" s="16">
        <v>4</v>
      </c>
      <c r="G575" s="73">
        <f t="shared" si="87"/>
        <v>301.1925</v>
      </c>
      <c r="H575" s="73">
        <f t="shared" si="83"/>
        <v>1204.77</v>
      </c>
      <c r="I575" s="73">
        <f t="shared" si="88"/>
        <v>368.14499999999998</v>
      </c>
      <c r="J575" s="73">
        <f t="shared" si="84"/>
        <v>1472.58</v>
      </c>
      <c r="K575" s="13">
        <v>1963.44</v>
      </c>
      <c r="L575" s="14">
        <v>2.0000000000000001E-4</v>
      </c>
      <c r="N575" s="12">
        <v>401.59</v>
      </c>
      <c r="O575" s="87">
        <v>490.86</v>
      </c>
      <c r="P575" s="78"/>
      <c r="Q575" s="2">
        <f t="shared" si="82"/>
        <v>490.86</v>
      </c>
    </row>
    <row r="576" spans="1:17" ht="33" customHeight="1" x14ac:dyDescent="0.25">
      <c r="A576" s="36">
        <v>42284</v>
      </c>
      <c r="B576" s="25" t="s">
        <v>978</v>
      </c>
      <c r="C576" s="9" t="s">
        <v>20</v>
      </c>
      <c r="D576" s="47" t="s">
        <v>784</v>
      </c>
      <c r="E576" s="11" t="s">
        <v>59</v>
      </c>
      <c r="F576" s="16">
        <v>1</v>
      </c>
      <c r="G576" s="73">
        <f t="shared" si="87"/>
        <v>293.22750000000002</v>
      </c>
      <c r="H576" s="73">
        <f t="shared" si="83"/>
        <v>293.22000000000003</v>
      </c>
      <c r="I576" s="73">
        <f t="shared" si="88"/>
        <v>358.40999999999997</v>
      </c>
      <c r="J576" s="73">
        <f t="shared" si="84"/>
        <v>358.41</v>
      </c>
      <c r="K576" s="12">
        <v>477.88</v>
      </c>
      <c r="L576" s="14">
        <v>0</v>
      </c>
      <c r="N576" s="12">
        <v>390.97</v>
      </c>
      <c r="O576" s="87">
        <v>477.88</v>
      </c>
      <c r="P576" s="78"/>
      <c r="Q576" s="2">
        <f t="shared" si="82"/>
        <v>477.88</v>
      </c>
    </row>
    <row r="577" spans="1:17" ht="33" customHeight="1" x14ac:dyDescent="0.25">
      <c r="A577" s="36">
        <v>42650</v>
      </c>
      <c r="B577" s="15">
        <v>101898</v>
      </c>
      <c r="C577" s="9" t="s">
        <v>40</v>
      </c>
      <c r="D577" s="47" t="s">
        <v>785</v>
      </c>
      <c r="E577" s="11" t="s">
        <v>59</v>
      </c>
      <c r="F577" s="16">
        <v>1</v>
      </c>
      <c r="G577" s="73">
        <f t="shared" si="87"/>
        <v>901.52250000000004</v>
      </c>
      <c r="H577" s="73">
        <f t="shared" si="83"/>
        <v>901.52</v>
      </c>
      <c r="I577" s="73">
        <f t="shared" si="88"/>
        <v>1101.93</v>
      </c>
      <c r="J577" s="73">
        <f t="shared" si="84"/>
        <v>1101.93</v>
      </c>
      <c r="K577" s="13">
        <v>1469.24</v>
      </c>
      <c r="L577" s="14">
        <v>1E-4</v>
      </c>
      <c r="N577" s="13">
        <v>1202.03</v>
      </c>
      <c r="O577" s="90">
        <v>1469.24</v>
      </c>
      <c r="P577" s="78"/>
      <c r="Q577" s="2">
        <f t="shared" si="82"/>
        <v>1469.24</v>
      </c>
    </row>
    <row r="578" spans="1:17" ht="33" customHeight="1" x14ac:dyDescent="0.25">
      <c r="A578" s="36">
        <v>43015</v>
      </c>
      <c r="B578" s="15">
        <v>101899</v>
      </c>
      <c r="C578" s="9" t="s">
        <v>40</v>
      </c>
      <c r="D578" s="46" t="s">
        <v>1138</v>
      </c>
      <c r="E578" s="11" t="s">
        <v>59</v>
      </c>
      <c r="F578" s="16">
        <v>1</v>
      </c>
      <c r="G578" s="73">
        <f t="shared" si="87"/>
        <v>1421.91</v>
      </c>
      <c r="H578" s="73">
        <f t="shared" si="83"/>
        <v>1421.91</v>
      </c>
      <c r="I578" s="73">
        <f t="shared" si="88"/>
        <v>1737.9974999999999</v>
      </c>
      <c r="J578" s="73">
        <f t="shared" si="84"/>
        <v>1737.99</v>
      </c>
      <c r="K578" s="13">
        <v>2317.33</v>
      </c>
      <c r="L578" s="14">
        <v>2.0000000000000001E-4</v>
      </c>
      <c r="N578" s="13">
        <v>1895.88</v>
      </c>
      <c r="O578" s="90">
        <v>2317.33</v>
      </c>
      <c r="P578" s="78"/>
      <c r="Q578" s="2">
        <f t="shared" si="82"/>
        <v>2317.33</v>
      </c>
    </row>
    <row r="579" spans="1:17" ht="33" customHeight="1" x14ac:dyDescent="0.25">
      <c r="A579" s="39">
        <v>43380</v>
      </c>
      <c r="B579" s="19">
        <v>39445</v>
      </c>
      <c r="C579" s="18" t="s">
        <v>40</v>
      </c>
      <c r="D579" s="49" t="s">
        <v>1139</v>
      </c>
      <c r="E579" s="74" t="s">
        <v>59</v>
      </c>
      <c r="F579" s="21">
        <v>7</v>
      </c>
      <c r="G579" s="75">
        <f t="shared" si="87"/>
        <v>88.275000000000006</v>
      </c>
      <c r="H579" s="73">
        <f t="shared" si="83"/>
        <v>617.91999999999996</v>
      </c>
      <c r="I579" s="75">
        <f t="shared" si="88"/>
        <v>107.89500000000001</v>
      </c>
      <c r="J579" s="75">
        <f t="shared" si="84"/>
        <v>755.26</v>
      </c>
      <c r="K579" s="23">
        <v>1007.02</v>
      </c>
      <c r="L579" s="24">
        <v>1E-4</v>
      </c>
      <c r="N579" s="22">
        <v>117.7</v>
      </c>
      <c r="O579" s="88">
        <v>143.86000000000001</v>
      </c>
      <c r="P579" s="78"/>
      <c r="Q579" s="2">
        <f t="shared" si="82"/>
        <v>143.85999999999999</v>
      </c>
    </row>
    <row r="580" spans="1:17" ht="33" customHeight="1" x14ac:dyDescent="0.25">
      <c r="A580" s="39">
        <v>43745</v>
      </c>
      <c r="B580" s="19">
        <v>39465</v>
      </c>
      <c r="C580" s="18" t="s">
        <v>40</v>
      </c>
      <c r="D580" s="48" t="s">
        <v>786</v>
      </c>
      <c r="E580" s="20" t="s">
        <v>59</v>
      </c>
      <c r="F580" s="21">
        <v>27</v>
      </c>
      <c r="G580" s="75">
        <f t="shared" si="87"/>
        <v>42.900000000000006</v>
      </c>
      <c r="H580" s="73">
        <f t="shared" si="83"/>
        <v>1158.3</v>
      </c>
      <c r="I580" s="75">
        <f t="shared" si="88"/>
        <v>52.432499999999997</v>
      </c>
      <c r="J580" s="75">
        <f t="shared" si="84"/>
        <v>1415.67</v>
      </c>
      <c r="K580" s="23">
        <v>1887.57</v>
      </c>
      <c r="L580" s="24">
        <v>2.0000000000000001E-4</v>
      </c>
      <c r="N580" s="22">
        <v>57.2</v>
      </c>
      <c r="O580" s="88">
        <v>69.91</v>
      </c>
      <c r="P580" s="78"/>
      <c r="Q580" s="2">
        <f t="shared" si="82"/>
        <v>69.91</v>
      </c>
    </row>
    <row r="581" spans="1:17" ht="33" customHeight="1" x14ac:dyDescent="0.25">
      <c r="A581" s="5" t="s">
        <v>787</v>
      </c>
      <c r="B581" s="4"/>
      <c r="C581" s="4"/>
      <c r="D581" s="45" t="s">
        <v>788</v>
      </c>
      <c r="E581" s="4"/>
      <c r="F581" s="6">
        <v>1</v>
      </c>
      <c r="G581" s="71"/>
      <c r="H581" s="73">
        <f t="shared" si="83"/>
        <v>0</v>
      </c>
      <c r="I581" s="71"/>
      <c r="J581" s="76">
        <f>SUM(J582:J594)</f>
        <v>126073.88000000002</v>
      </c>
      <c r="K581" s="7">
        <v>168098.57</v>
      </c>
      <c r="L581" s="8">
        <v>1.41E-2</v>
      </c>
      <c r="N581" s="4"/>
      <c r="O581" s="89">
        <v>168098.57</v>
      </c>
      <c r="P581" s="78"/>
      <c r="Q581" s="2">
        <f t="shared" si="82"/>
        <v>168098.57</v>
      </c>
    </row>
    <row r="582" spans="1:17" ht="33" customHeight="1" x14ac:dyDescent="0.25">
      <c r="A582" s="35">
        <v>40391</v>
      </c>
      <c r="B582" s="15">
        <v>91953</v>
      </c>
      <c r="C582" s="9" t="s">
        <v>40</v>
      </c>
      <c r="D582" s="47" t="s">
        <v>789</v>
      </c>
      <c r="E582" s="11" t="s">
        <v>59</v>
      </c>
      <c r="F582" s="16">
        <v>54</v>
      </c>
      <c r="G582" s="73">
        <f t="shared" ref="G582:G594" si="89">N582*$S$6</f>
        <v>27.022500000000001</v>
      </c>
      <c r="H582" s="73">
        <f t="shared" si="83"/>
        <v>1459.21</v>
      </c>
      <c r="I582" s="73">
        <f t="shared" ref="I582:I594" si="90">O582*$S$6</f>
        <v>33.022500000000001</v>
      </c>
      <c r="J582" s="73">
        <f t="shared" si="84"/>
        <v>1783.21</v>
      </c>
      <c r="K582" s="13">
        <v>2377.62</v>
      </c>
      <c r="L582" s="14">
        <v>2.0000000000000001E-4</v>
      </c>
      <c r="N582" s="12">
        <v>36.03</v>
      </c>
      <c r="O582" s="87">
        <v>44.03</v>
      </c>
      <c r="P582" s="78"/>
      <c r="Q582" s="2">
        <f t="shared" si="82"/>
        <v>44.03</v>
      </c>
    </row>
    <row r="583" spans="1:17" ht="33" customHeight="1" x14ac:dyDescent="0.25">
      <c r="A583" s="35">
        <v>40392</v>
      </c>
      <c r="B583" s="15">
        <v>91959</v>
      </c>
      <c r="C583" s="9" t="s">
        <v>40</v>
      </c>
      <c r="D583" s="47" t="s">
        <v>790</v>
      </c>
      <c r="E583" s="11" t="s">
        <v>59</v>
      </c>
      <c r="F583" s="16">
        <v>1</v>
      </c>
      <c r="G583" s="73">
        <f t="shared" si="89"/>
        <v>40.747500000000002</v>
      </c>
      <c r="H583" s="73">
        <f t="shared" si="83"/>
        <v>40.74</v>
      </c>
      <c r="I583" s="73">
        <f t="shared" si="90"/>
        <v>49.800000000000004</v>
      </c>
      <c r="J583" s="73">
        <f t="shared" si="84"/>
        <v>49.8</v>
      </c>
      <c r="K583" s="12">
        <v>66.400000000000006</v>
      </c>
      <c r="L583" s="14">
        <v>0</v>
      </c>
      <c r="N583" s="12">
        <v>54.33</v>
      </c>
      <c r="O583" s="87">
        <v>66.400000000000006</v>
      </c>
      <c r="P583" s="78"/>
      <c r="Q583" s="2">
        <f t="shared" ref="Q583:Q646" si="91">K583/F583</f>
        <v>66.400000000000006</v>
      </c>
    </row>
    <row r="584" spans="1:17" ht="33" customHeight="1" x14ac:dyDescent="0.25">
      <c r="A584" s="35">
        <v>40393</v>
      </c>
      <c r="B584" s="15">
        <v>91967</v>
      </c>
      <c r="C584" s="9" t="s">
        <v>40</v>
      </c>
      <c r="D584" s="47" t="s">
        <v>791</v>
      </c>
      <c r="E584" s="11" t="s">
        <v>59</v>
      </c>
      <c r="F584" s="16">
        <v>1</v>
      </c>
      <c r="G584" s="73">
        <f t="shared" si="89"/>
        <v>54.472499999999997</v>
      </c>
      <c r="H584" s="73">
        <f t="shared" ref="H584:H647" si="92">TRUNC(G584*F584,2)</f>
        <v>54.47</v>
      </c>
      <c r="I584" s="73">
        <f t="shared" si="90"/>
        <v>66.577500000000001</v>
      </c>
      <c r="J584" s="73">
        <f t="shared" ref="J584:J647" si="93">TRUNC(I584*F584,2)</f>
        <v>66.569999999999993</v>
      </c>
      <c r="K584" s="12">
        <v>88.77</v>
      </c>
      <c r="L584" s="14">
        <v>0</v>
      </c>
      <c r="N584" s="12">
        <v>72.63</v>
      </c>
      <c r="O584" s="87">
        <v>88.77</v>
      </c>
      <c r="P584" s="78"/>
      <c r="Q584" s="2">
        <f t="shared" si="91"/>
        <v>88.77</v>
      </c>
    </row>
    <row r="585" spans="1:17" ht="33" customHeight="1" x14ac:dyDescent="0.25">
      <c r="A585" s="35">
        <v>40394</v>
      </c>
      <c r="B585" s="15">
        <v>92023</v>
      </c>
      <c r="C585" s="9" t="s">
        <v>40</v>
      </c>
      <c r="D585" s="47" t="s">
        <v>792</v>
      </c>
      <c r="E585" s="11" t="s">
        <v>59</v>
      </c>
      <c r="F585" s="16">
        <v>1</v>
      </c>
      <c r="G585" s="73">
        <f t="shared" si="89"/>
        <v>46.012500000000003</v>
      </c>
      <c r="H585" s="73">
        <f t="shared" si="92"/>
        <v>46.01</v>
      </c>
      <c r="I585" s="73">
        <f t="shared" si="90"/>
        <v>56.234999999999999</v>
      </c>
      <c r="J585" s="73">
        <f t="shared" si="93"/>
        <v>56.23</v>
      </c>
      <c r="K585" s="12">
        <v>74.98</v>
      </c>
      <c r="L585" s="14">
        <v>0</v>
      </c>
      <c r="N585" s="12">
        <v>61.35</v>
      </c>
      <c r="O585" s="87">
        <v>74.98</v>
      </c>
      <c r="P585" s="78"/>
      <c r="Q585" s="2">
        <f t="shared" si="91"/>
        <v>74.98</v>
      </c>
    </row>
    <row r="586" spans="1:17" ht="33" customHeight="1" x14ac:dyDescent="0.25">
      <c r="A586" s="35">
        <v>40395</v>
      </c>
      <c r="B586" s="15">
        <v>91996</v>
      </c>
      <c r="C586" s="9" t="s">
        <v>40</v>
      </c>
      <c r="D586" s="47" t="s">
        <v>793</v>
      </c>
      <c r="E586" s="11" t="s">
        <v>59</v>
      </c>
      <c r="F586" s="16">
        <v>63</v>
      </c>
      <c r="G586" s="73">
        <f t="shared" si="89"/>
        <v>32.347500000000004</v>
      </c>
      <c r="H586" s="73">
        <f t="shared" si="92"/>
        <v>2037.89</v>
      </c>
      <c r="I586" s="73">
        <f t="shared" si="90"/>
        <v>39.532499999999999</v>
      </c>
      <c r="J586" s="73">
        <f t="shared" si="93"/>
        <v>2490.54</v>
      </c>
      <c r="K586" s="13">
        <v>3320.73</v>
      </c>
      <c r="L586" s="14">
        <v>2.9999999999999997E-4</v>
      </c>
      <c r="N586" s="12">
        <v>43.13</v>
      </c>
      <c r="O586" s="87">
        <v>52.71</v>
      </c>
      <c r="P586" s="78"/>
      <c r="Q586" s="2">
        <f t="shared" si="91"/>
        <v>52.71</v>
      </c>
    </row>
    <row r="587" spans="1:17" ht="33" customHeight="1" x14ac:dyDescent="0.25">
      <c r="A587" s="35">
        <v>40396</v>
      </c>
      <c r="B587" s="15">
        <v>92004</v>
      </c>
      <c r="C587" s="9" t="s">
        <v>40</v>
      </c>
      <c r="D587" s="47" t="s">
        <v>794</v>
      </c>
      <c r="E587" s="11" t="s">
        <v>59</v>
      </c>
      <c r="F587" s="16">
        <v>34</v>
      </c>
      <c r="G587" s="73">
        <f t="shared" si="89"/>
        <v>51.39</v>
      </c>
      <c r="H587" s="73">
        <f t="shared" si="92"/>
        <v>1747.26</v>
      </c>
      <c r="I587" s="73">
        <f t="shared" si="90"/>
        <v>62.8125</v>
      </c>
      <c r="J587" s="73">
        <f t="shared" si="93"/>
        <v>2135.62</v>
      </c>
      <c r="K587" s="13">
        <v>2847.5</v>
      </c>
      <c r="L587" s="14">
        <v>2.0000000000000001E-4</v>
      </c>
      <c r="N587" s="12">
        <v>68.52</v>
      </c>
      <c r="O587" s="87">
        <v>83.75</v>
      </c>
      <c r="P587" s="78"/>
      <c r="Q587" s="2">
        <f t="shared" si="91"/>
        <v>83.75</v>
      </c>
    </row>
    <row r="588" spans="1:17" ht="33" customHeight="1" x14ac:dyDescent="0.25">
      <c r="A588" s="35">
        <v>40397</v>
      </c>
      <c r="B588" s="15">
        <v>92019</v>
      </c>
      <c r="C588" s="9" t="s">
        <v>40</v>
      </c>
      <c r="D588" s="47" t="s">
        <v>795</v>
      </c>
      <c r="E588" s="11" t="s">
        <v>59</v>
      </c>
      <c r="F588" s="16">
        <v>104</v>
      </c>
      <c r="G588" s="73">
        <f t="shared" si="89"/>
        <v>76.897500000000008</v>
      </c>
      <c r="H588" s="73">
        <f t="shared" si="92"/>
        <v>7997.34</v>
      </c>
      <c r="I588" s="73">
        <f t="shared" si="90"/>
        <v>93.99</v>
      </c>
      <c r="J588" s="73">
        <f t="shared" si="93"/>
        <v>9774.9599999999991</v>
      </c>
      <c r="K588" s="13">
        <v>13033.28</v>
      </c>
      <c r="L588" s="14">
        <v>1.1000000000000001E-3</v>
      </c>
      <c r="N588" s="12">
        <v>102.53</v>
      </c>
      <c r="O588" s="87">
        <v>125.32</v>
      </c>
      <c r="P588" s="78"/>
      <c r="Q588" s="2">
        <f t="shared" si="91"/>
        <v>125.32000000000001</v>
      </c>
    </row>
    <row r="589" spans="1:17" ht="33" customHeight="1" x14ac:dyDescent="0.25">
      <c r="A589" s="35">
        <v>40398</v>
      </c>
      <c r="B589" s="15">
        <v>91997</v>
      </c>
      <c r="C589" s="9" t="s">
        <v>40</v>
      </c>
      <c r="D589" s="47" t="s">
        <v>796</v>
      </c>
      <c r="E589" s="11" t="s">
        <v>59</v>
      </c>
      <c r="F589" s="16">
        <v>6</v>
      </c>
      <c r="G589" s="73">
        <f t="shared" si="89"/>
        <v>33.697499999999998</v>
      </c>
      <c r="H589" s="73">
        <f t="shared" si="92"/>
        <v>202.18</v>
      </c>
      <c r="I589" s="73">
        <f t="shared" si="90"/>
        <v>41.182499999999997</v>
      </c>
      <c r="J589" s="73">
        <f t="shared" si="93"/>
        <v>247.09</v>
      </c>
      <c r="K589" s="12">
        <v>329.46</v>
      </c>
      <c r="L589" s="14">
        <v>0</v>
      </c>
      <c r="N589" s="12">
        <v>44.93</v>
      </c>
      <c r="O589" s="87">
        <v>54.91</v>
      </c>
      <c r="P589" s="78"/>
      <c r="Q589" s="2">
        <f t="shared" si="91"/>
        <v>54.91</v>
      </c>
    </row>
    <row r="590" spans="1:17" ht="33" customHeight="1" x14ac:dyDescent="0.25">
      <c r="A590" s="35">
        <v>40399</v>
      </c>
      <c r="B590" s="10" t="s">
        <v>979</v>
      </c>
      <c r="C590" s="9" t="s">
        <v>20</v>
      </c>
      <c r="D590" s="46" t="s">
        <v>1140</v>
      </c>
      <c r="E590" s="11" t="s">
        <v>59</v>
      </c>
      <c r="F590" s="16">
        <v>377</v>
      </c>
      <c r="G590" s="73">
        <f t="shared" si="89"/>
        <v>225.36750000000001</v>
      </c>
      <c r="H590" s="73">
        <f t="shared" si="92"/>
        <v>84963.54</v>
      </c>
      <c r="I590" s="73">
        <f t="shared" si="90"/>
        <v>275.45999999999998</v>
      </c>
      <c r="J590" s="73">
        <f t="shared" si="93"/>
        <v>103848.42</v>
      </c>
      <c r="K590" s="13">
        <v>138464.56</v>
      </c>
      <c r="L590" s="14">
        <v>1.1599999999999999E-2</v>
      </c>
      <c r="N590" s="12">
        <v>300.49</v>
      </c>
      <c r="O590" s="87">
        <v>367.28</v>
      </c>
      <c r="P590" s="78"/>
      <c r="Q590" s="2">
        <f t="shared" si="91"/>
        <v>367.28</v>
      </c>
    </row>
    <row r="591" spans="1:17" ht="33" customHeight="1" x14ac:dyDescent="0.25">
      <c r="A591" s="36">
        <v>40459</v>
      </c>
      <c r="B591" s="15">
        <v>97605</v>
      </c>
      <c r="C591" s="9" t="s">
        <v>40</v>
      </c>
      <c r="D591" s="47" t="s">
        <v>797</v>
      </c>
      <c r="E591" s="11" t="s">
        <v>59</v>
      </c>
      <c r="F591" s="16">
        <v>54</v>
      </c>
      <c r="G591" s="73">
        <f t="shared" si="89"/>
        <v>48.1875</v>
      </c>
      <c r="H591" s="73">
        <f t="shared" si="92"/>
        <v>2602.12</v>
      </c>
      <c r="I591" s="73">
        <f t="shared" si="90"/>
        <v>58.897500000000001</v>
      </c>
      <c r="J591" s="73">
        <f t="shared" si="93"/>
        <v>3180.46</v>
      </c>
      <c r="K591" s="13">
        <v>4240.62</v>
      </c>
      <c r="L591" s="14">
        <v>4.0000000000000002E-4</v>
      </c>
      <c r="N591" s="12">
        <v>64.25</v>
      </c>
      <c r="O591" s="87">
        <v>78.53</v>
      </c>
      <c r="P591" s="78"/>
      <c r="Q591" s="2">
        <f t="shared" si="91"/>
        <v>78.53</v>
      </c>
    </row>
    <row r="592" spans="1:17" ht="33" customHeight="1" x14ac:dyDescent="0.25">
      <c r="A592" s="36">
        <v>40824</v>
      </c>
      <c r="B592" s="15">
        <v>101632</v>
      </c>
      <c r="C592" s="9" t="s">
        <v>40</v>
      </c>
      <c r="D592" s="47" t="s">
        <v>798</v>
      </c>
      <c r="E592" s="11" t="s">
        <v>59</v>
      </c>
      <c r="F592" s="16">
        <v>5</v>
      </c>
      <c r="G592" s="73">
        <f t="shared" si="89"/>
        <v>17.767500000000002</v>
      </c>
      <c r="H592" s="73">
        <f t="shared" si="92"/>
        <v>88.83</v>
      </c>
      <c r="I592" s="73">
        <f t="shared" si="90"/>
        <v>21.712499999999999</v>
      </c>
      <c r="J592" s="73">
        <f t="shared" si="93"/>
        <v>108.56</v>
      </c>
      <c r="K592" s="12">
        <v>144.75</v>
      </c>
      <c r="L592" s="14">
        <v>0</v>
      </c>
      <c r="N592" s="12">
        <v>23.69</v>
      </c>
      <c r="O592" s="87">
        <v>28.95</v>
      </c>
      <c r="P592" s="78"/>
      <c r="Q592" s="2">
        <f t="shared" si="91"/>
        <v>28.95</v>
      </c>
    </row>
    <row r="593" spans="1:17" ht="33" customHeight="1" x14ac:dyDescent="0.25">
      <c r="A593" s="36">
        <v>41190</v>
      </c>
      <c r="B593" s="32">
        <v>60386</v>
      </c>
      <c r="C593" s="9" t="s">
        <v>270</v>
      </c>
      <c r="D593" s="47" t="s">
        <v>799</v>
      </c>
      <c r="E593" s="11" t="s">
        <v>59</v>
      </c>
      <c r="F593" s="16">
        <v>10</v>
      </c>
      <c r="G593" s="73">
        <f t="shared" si="89"/>
        <v>128.4975</v>
      </c>
      <c r="H593" s="73">
        <f t="shared" si="92"/>
        <v>1284.97</v>
      </c>
      <c r="I593" s="73">
        <f t="shared" si="90"/>
        <v>157.0575</v>
      </c>
      <c r="J593" s="73">
        <f t="shared" si="93"/>
        <v>1570.57</v>
      </c>
      <c r="K593" s="13">
        <v>2094.1</v>
      </c>
      <c r="L593" s="14">
        <v>2.0000000000000001E-4</v>
      </c>
      <c r="N593" s="12">
        <v>171.33</v>
      </c>
      <c r="O593" s="87">
        <v>209.41</v>
      </c>
      <c r="P593" s="78"/>
      <c r="Q593" s="2">
        <f t="shared" si="91"/>
        <v>209.41</v>
      </c>
    </row>
    <row r="594" spans="1:17" ht="33" customHeight="1" x14ac:dyDescent="0.25">
      <c r="A594" s="36">
        <v>41555</v>
      </c>
      <c r="B594" s="32">
        <v>60875</v>
      </c>
      <c r="C594" s="9" t="s">
        <v>270</v>
      </c>
      <c r="D594" s="47" t="s">
        <v>800</v>
      </c>
      <c r="E594" s="11" t="s">
        <v>59</v>
      </c>
      <c r="F594" s="16">
        <v>6</v>
      </c>
      <c r="G594" s="73">
        <f t="shared" si="89"/>
        <v>103.88249999999999</v>
      </c>
      <c r="H594" s="73">
        <f t="shared" si="92"/>
        <v>623.29</v>
      </c>
      <c r="I594" s="73">
        <f t="shared" si="90"/>
        <v>126.97500000000001</v>
      </c>
      <c r="J594" s="73">
        <f t="shared" si="93"/>
        <v>761.85</v>
      </c>
      <c r="K594" s="13">
        <v>1015.8</v>
      </c>
      <c r="L594" s="14">
        <v>1E-4</v>
      </c>
      <c r="N594" s="12">
        <v>138.51</v>
      </c>
      <c r="O594" s="87">
        <v>169.3</v>
      </c>
      <c r="P594" s="78"/>
      <c r="Q594" s="2">
        <f t="shared" si="91"/>
        <v>169.29999999999998</v>
      </c>
    </row>
    <row r="595" spans="1:17" ht="33" customHeight="1" x14ac:dyDescent="0.25">
      <c r="A595" s="5" t="s">
        <v>801</v>
      </c>
      <c r="B595" s="4"/>
      <c r="C595" s="4"/>
      <c r="D595" s="45" t="s">
        <v>802</v>
      </c>
      <c r="E595" s="4"/>
      <c r="F595" s="6">
        <v>1</v>
      </c>
      <c r="G595" s="71"/>
      <c r="H595" s="73">
        <f t="shared" si="92"/>
        <v>0</v>
      </c>
      <c r="I595" s="71"/>
      <c r="J595" s="76">
        <f>SUM(J596:J615)</f>
        <v>63353.850000000006</v>
      </c>
      <c r="K595" s="7">
        <v>84471.88</v>
      </c>
      <c r="L595" s="8">
        <v>7.1000000000000004E-3</v>
      </c>
      <c r="N595" s="4"/>
      <c r="O595" s="89">
        <v>84471.88</v>
      </c>
      <c r="P595" s="78"/>
      <c r="Q595" s="2">
        <f t="shared" si="91"/>
        <v>84471.88</v>
      </c>
    </row>
    <row r="596" spans="1:17" ht="33" customHeight="1" x14ac:dyDescent="0.25">
      <c r="A596" s="35">
        <v>40422</v>
      </c>
      <c r="B596" s="15">
        <v>101795</v>
      </c>
      <c r="C596" s="9" t="s">
        <v>40</v>
      </c>
      <c r="D596" s="47" t="s">
        <v>803</v>
      </c>
      <c r="E596" s="11" t="s">
        <v>59</v>
      </c>
      <c r="F596" s="16">
        <v>4</v>
      </c>
      <c r="G596" s="73">
        <f t="shared" ref="G596:G615" si="94">N596*$S$6</f>
        <v>512.17499999999995</v>
      </c>
      <c r="H596" s="73">
        <f t="shared" si="92"/>
        <v>2048.6999999999998</v>
      </c>
      <c r="I596" s="73">
        <f t="shared" ref="I596:I615" si="95">O596*$S$6</f>
        <v>626.02500000000009</v>
      </c>
      <c r="J596" s="73">
        <f t="shared" si="93"/>
        <v>2504.1</v>
      </c>
      <c r="K596" s="13">
        <v>3338.8</v>
      </c>
      <c r="L596" s="14">
        <v>2.9999999999999997E-4</v>
      </c>
      <c r="N596" s="12">
        <v>682.9</v>
      </c>
      <c r="O596" s="87">
        <v>834.7</v>
      </c>
      <c r="P596" s="78"/>
      <c r="Q596" s="2">
        <f t="shared" si="91"/>
        <v>834.7</v>
      </c>
    </row>
    <row r="597" spans="1:17" ht="33" customHeight="1" x14ac:dyDescent="0.25">
      <c r="A597" s="35">
        <v>40423</v>
      </c>
      <c r="B597" s="15">
        <v>101798</v>
      </c>
      <c r="C597" s="9" t="s">
        <v>40</v>
      </c>
      <c r="D597" s="47" t="s">
        <v>804</v>
      </c>
      <c r="E597" s="11" t="s">
        <v>59</v>
      </c>
      <c r="F597" s="16">
        <v>4</v>
      </c>
      <c r="G597" s="73">
        <f t="shared" si="94"/>
        <v>253.60499999999999</v>
      </c>
      <c r="H597" s="73">
        <f t="shared" si="92"/>
        <v>1014.42</v>
      </c>
      <c r="I597" s="73">
        <f t="shared" si="95"/>
        <v>309.97500000000002</v>
      </c>
      <c r="J597" s="73">
        <f t="shared" si="93"/>
        <v>1239.9000000000001</v>
      </c>
      <c r="K597" s="13">
        <v>1653.2</v>
      </c>
      <c r="L597" s="14">
        <v>1E-4</v>
      </c>
      <c r="N597" s="12">
        <v>338.14</v>
      </c>
      <c r="O597" s="87">
        <v>413.3</v>
      </c>
      <c r="P597" s="78"/>
      <c r="Q597" s="2">
        <f t="shared" si="91"/>
        <v>413.3</v>
      </c>
    </row>
    <row r="598" spans="1:17" ht="33" customHeight="1" x14ac:dyDescent="0.25">
      <c r="A598" s="35">
        <v>40424</v>
      </c>
      <c r="B598" s="15">
        <v>91940</v>
      </c>
      <c r="C598" s="9" t="s">
        <v>40</v>
      </c>
      <c r="D598" s="47" t="s">
        <v>729</v>
      </c>
      <c r="E598" s="11" t="s">
        <v>59</v>
      </c>
      <c r="F598" s="16">
        <v>119</v>
      </c>
      <c r="G598" s="73">
        <f t="shared" si="94"/>
        <v>18.945</v>
      </c>
      <c r="H598" s="73">
        <f t="shared" si="92"/>
        <v>2254.4499999999998</v>
      </c>
      <c r="I598" s="73">
        <f t="shared" si="95"/>
        <v>23.1525</v>
      </c>
      <c r="J598" s="73">
        <f t="shared" si="93"/>
        <v>2755.14</v>
      </c>
      <c r="K598" s="13">
        <v>3673.53</v>
      </c>
      <c r="L598" s="14">
        <v>2.9999999999999997E-4</v>
      </c>
      <c r="N598" s="12">
        <v>25.26</v>
      </c>
      <c r="O598" s="87">
        <v>30.87</v>
      </c>
      <c r="P598" s="78"/>
      <c r="Q598" s="2">
        <f t="shared" si="91"/>
        <v>30.87</v>
      </c>
    </row>
    <row r="599" spans="1:17" ht="33" customHeight="1" x14ac:dyDescent="0.25">
      <c r="A599" s="35">
        <v>40425</v>
      </c>
      <c r="B599" s="15">
        <v>100556</v>
      </c>
      <c r="C599" s="9" t="s">
        <v>40</v>
      </c>
      <c r="D599" s="46" t="s">
        <v>1141</v>
      </c>
      <c r="E599" s="11" t="s">
        <v>59</v>
      </c>
      <c r="F599" s="16">
        <v>1</v>
      </c>
      <c r="G599" s="73">
        <f t="shared" si="94"/>
        <v>24.93</v>
      </c>
      <c r="H599" s="73">
        <f t="shared" si="92"/>
        <v>24.93</v>
      </c>
      <c r="I599" s="73">
        <f t="shared" si="95"/>
        <v>30.464999999999996</v>
      </c>
      <c r="J599" s="73">
        <f t="shared" si="93"/>
        <v>30.46</v>
      </c>
      <c r="K599" s="12">
        <v>40.619999999999997</v>
      </c>
      <c r="L599" s="14">
        <v>0</v>
      </c>
      <c r="N599" s="12">
        <v>33.24</v>
      </c>
      <c r="O599" s="87">
        <v>40.619999999999997</v>
      </c>
      <c r="P599" s="78"/>
      <c r="Q599" s="2">
        <f t="shared" si="91"/>
        <v>40.619999999999997</v>
      </c>
    </row>
    <row r="600" spans="1:17" ht="33" customHeight="1" x14ac:dyDescent="0.25">
      <c r="A600" s="35">
        <v>40426</v>
      </c>
      <c r="B600" s="9" t="s">
        <v>805</v>
      </c>
      <c r="C600" s="9" t="s">
        <v>806</v>
      </c>
      <c r="D600" s="47" t="s">
        <v>807</v>
      </c>
      <c r="E600" s="11" t="s">
        <v>59</v>
      </c>
      <c r="F600" s="16">
        <v>10</v>
      </c>
      <c r="G600" s="73">
        <f t="shared" si="94"/>
        <v>75.172499999999999</v>
      </c>
      <c r="H600" s="73">
        <f t="shared" si="92"/>
        <v>751.72</v>
      </c>
      <c r="I600" s="73">
        <f t="shared" si="95"/>
        <v>91.882500000000007</v>
      </c>
      <c r="J600" s="73">
        <f t="shared" si="93"/>
        <v>918.82</v>
      </c>
      <c r="K600" s="13">
        <v>1225.0999999999999</v>
      </c>
      <c r="L600" s="14">
        <v>1E-4</v>
      </c>
      <c r="N600" s="12">
        <v>100.23</v>
      </c>
      <c r="O600" s="87">
        <v>122.51</v>
      </c>
      <c r="P600" s="78"/>
      <c r="Q600" s="2">
        <f t="shared" si="91"/>
        <v>122.50999999999999</v>
      </c>
    </row>
    <row r="601" spans="1:17" ht="33" customHeight="1" x14ac:dyDescent="0.25">
      <c r="A601" s="35">
        <v>40427</v>
      </c>
      <c r="B601" s="10" t="s">
        <v>980</v>
      </c>
      <c r="C601" s="9" t="s">
        <v>20</v>
      </c>
      <c r="D601" s="47" t="s">
        <v>808</v>
      </c>
      <c r="E601" s="11" t="s">
        <v>72</v>
      </c>
      <c r="F601" s="29">
        <v>179.9</v>
      </c>
      <c r="G601" s="73">
        <f t="shared" si="94"/>
        <v>61.53</v>
      </c>
      <c r="H601" s="73">
        <f t="shared" si="92"/>
        <v>11069.24</v>
      </c>
      <c r="I601" s="73">
        <f t="shared" si="95"/>
        <v>75.202500000000001</v>
      </c>
      <c r="J601" s="73">
        <f t="shared" si="93"/>
        <v>13528.92</v>
      </c>
      <c r="K601" s="13">
        <v>18038.57</v>
      </c>
      <c r="L601" s="14">
        <v>1.5E-3</v>
      </c>
      <c r="N601" s="12">
        <v>82.04</v>
      </c>
      <c r="O601" s="87">
        <v>100.27</v>
      </c>
      <c r="P601" s="78"/>
      <c r="Q601" s="2">
        <f t="shared" si="91"/>
        <v>100.26998332406892</v>
      </c>
    </row>
    <row r="602" spans="1:17" ht="33" customHeight="1" x14ac:dyDescent="0.25">
      <c r="A602" s="35">
        <v>40428</v>
      </c>
      <c r="B602" s="10" t="s">
        <v>981</v>
      </c>
      <c r="C602" s="9" t="s">
        <v>20</v>
      </c>
      <c r="D602" s="46" t="s">
        <v>1142</v>
      </c>
      <c r="E602" s="11" t="s">
        <v>72</v>
      </c>
      <c r="F602" s="29">
        <v>55.5</v>
      </c>
      <c r="G602" s="73">
        <f t="shared" si="94"/>
        <v>76.155000000000001</v>
      </c>
      <c r="H602" s="73">
        <f t="shared" si="92"/>
        <v>4226.6000000000004</v>
      </c>
      <c r="I602" s="73">
        <f t="shared" si="95"/>
        <v>93.082499999999996</v>
      </c>
      <c r="J602" s="73">
        <f t="shared" si="93"/>
        <v>5166.07</v>
      </c>
      <c r="K602" s="13">
        <v>6888.1</v>
      </c>
      <c r="L602" s="14">
        <v>5.9999999999999995E-4</v>
      </c>
      <c r="N602" s="12">
        <v>101.54</v>
      </c>
      <c r="O602" s="87">
        <v>124.11</v>
      </c>
      <c r="P602" s="78"/>
      <c r="Q602" s="2">
        <f t="shared" si="91"/>
        <v>124.10990990990992</v>
      </c>
    </row>
    <row r="603" spans="1:17" ht="33" customHeight="1" x14ac:dyDescent="0.25">
      <c r="A603" s="35">
        <v>40429</v>
      </c>
      <c r="B603" s="10" t="s">
        <v>982</v>
      </c>
      <c r="C603" s="9" t="s">
        <v>20</v>
      </c>
      <c r="D603" s="46" t="s">
        <v>1143</v>
      </c>
      <c r="E603" s="11" t="s">
        <v>72</v>
      </c>
      <c r="F603" s="29">
        <v>15.7</v>
      </c>
      <c r="G603" s="73">
        <f t="shared" si="94"/>
        <v>70.304999999999993</v>
      </c>
      <c r="H603" s="73">
        <f t="shared" si="92"/>
        <v>1103.78</v>
      </c>
      <c r="I603" s="73">
        <f t="shared" si="95"/>
        <v>85.927499999999995</v>
      </c>
      <c r="J603" s="73">
        <f t="shared" si="93"/>
        <v>1349.06</v>
      </c>
      <c r="K603" s="13">
        <v>1798.74</v>
      </c>
      <c r="L603" s="14">
        <v>2.0000000000000001E-4</v>
      </c>
      <c r="N603" s="12">
        <v>93.74</v>
      </c>
      <c r="O603" s="87">
        <v>114.57</v>
      </c>
      <c r="P603" s="78"/>
      <c r="Q603" s="2">
        <f t="shared" si="91"/>
        <v>114.56942675159236</v>
      </c>
    </row>
    <row r="604" spans="1:17" ht="33" customHeight="1" x14ac:dyDescent="0.25">
      <c r="A604" s="35">
        <v>40430</v>
      </c>
      <c r="B604" s="25" t="s">
        <v>983</v>
      </c>
      <c r="C604" s="9" t="s">
        <v>20</v>
      </c>
      <c r="D604" s="47" t="s">
        <v>809</v>
      </c>
      <c r="E604" s="11" t="s">
        <v>72</v>
      </c>
      <c r="F604" s="16">
        <v>487</v>
      </c>
      <c r="G604" s="73">
        <f t="shared" si="94"/>
        <v>15.3825</v>
      </c>
      <c r="H604" s="73">
        <f t="shared" si="92"/>
        <v>7491.27</v>
      </c>
      <c r="I604" s="73">
        <f t="shared" si="95"/>
        <v>18.794999999999998</v>
      </c>
      <c r="J604" s="73">
        <f t="shared" si="93"/>
        <v>9153.16</v>
      </c>
      <c r="K604" s="13">
        <v>12204.22</v>
      </c>
      <c r="L604" s="14">
        <v>1E-3</v>
      </c>
      <c r="N604" s="12">
        <v>20.51</v>
      </c>
      <c r="O604" s="87">
        <v>25.06</v>
      </c>
      <c r="P604" s="78"/>
      <c r="Q604" s="2">
        <f t="shared" si="91"/>
        <v>25.06</v>
      </c>
    </row>
    <row r="605" spans="1:17" ht="33" customHeight="1" x14ac:dyDescent="0.25">
      <c r="A605" s="36">
        <v>40460</v>
      </c>
      <c r="B605" s="25" t="s">
        <v>984</v>
      </c>
      <c r="C605" s="9" t="s">
        <v>20</v>
      </c>
      <c r="D605" s="47" t="s">
        <v>810</v>
      </c>
      <c r="E605" s="11" t="s">
        <v>72</v>
      </c>
      <c r="F605" s="29">
        <v>22.8</v>
      </c>
      <c r="G605" s="73">
        <f t="shared" si="94"/>
        <v>19.725000000000001</v>
      </c>
      <c r="H605" s="73">
        <f t="shared" si="92"/>
        <v>449.73</v>
      </c>
      <c r="I605" s="73">
        <f t="shared" si="95"/>
        <v>24.105</v>
      </c>
      <c r="J605" s="73">
        <f t="shared" si="93"/>
        <v>549.59</v>
      </c>
      <c r="K605" s="12">
        <v>732.79</v>
      </c>
      <c r="L605" s="14">
        <v>1E-4</v>
      </c>
      <c r="N605" s="12">
        <v>26.3</v>
      </c>
      <c r="O605" s="87">
        <v>32.14</v>
      </c>
      <c r="P605" s="78"/>
      <c r="Q605" s="2">
        <f t="shared" si="91"/>
        <v>32.139912280701751</v>
      </c>
    </row>
    <row r="606" spans="1:17" ht="33" customHeight="1" x14ac:dyDescent="0.25">
      <c r="A606" s="36">
        <v>40825</v>
      </c>
      <c r="B606" s="15">
        <v>97668</v>
      </c>
      <c r="C606" s="9" t="s">
        <v>40</v>
      </c>
      <c r="D606" s="46" t="s">
        <v>1144</v>
      </c>
      <c r="E606" s="11" t="s">
        <v>72</v>
      </c>
      <c r="F606" s="16">
        <v>31</v>
      </c>
      <c r="G606" s="73">
        <f t="shared" si="94"/>
        <v>10.74</v>
      </c>
      <c r="H606" s="73">
        <f t="shared" si="92"/>
        <v>332.94</v>
      </c>
      <c r="I606" s="73">
        <f t="shared" si="95"/>
        <v>13.125</v>
      </c>
      <c r="J606" s="73">
        <f t="shared" si="93"/>
        <v>406.87</v>
      </c>
      <c r="K606" s="12">
        <v>542.5</v>
      </c>
      <c r="L606" s="14">
        <v>0</v>
      </c>
      <c r="N606" s="12">
        <v>14.32</v>
      </c>
      <c r="O606" s="87">
        <v>17.5</v>
      </c>
      <c r="P606" s="78"/>
      <c r="Q606" s="2">
        <f t="shared" si="91"/>
        <v>17.5</v>
      </c>
    </row>
    <row r="607" spans="1:17" ht="33" customHeight="1" x14ac:dyDescent="0.25">
      <c r="A607" s="36">
        <v>41191</v>
      </c>
      <c r="B607" s="15">
        <v>95728</v>
      </c>
      <c r="C607" s="9" t="s">
        <v>40</v>
      </c>
      <c r="D607" s="47" t="s">
        <v>811</v>
      </c>
      <c r="E607" s="11" t="s">
        <v>72</v>
      </c>
      <c r="F607" s="29">
        <v>9.8000000000000007</v>
      </c>
      <c r="G607" s="73">
        <f t="shared" si="94"/>
        <v>24.974999999999998</v>
      </c>
      <c r="H607" s="73">
        <f t="shared" si="92"/>
        <v>244.75</v>
      </c>
      <c r="I607" s="73">
        <f t="shared" si="95"/>
        <v>30.525000000000002</v>
      </c>
      <c r="J607" s="73">
        <f t="shared" si="93"/>
        <v>299.14</v>
      </c>
      <c r="K607" s="12">
        <v>398.86</v>
      </c>
      <c r="L607" s="14">
        <v>0</v>
      </c>
      <c r="N607" s="12">
        <v>33.299999999999997</v>
      </c>
      <c r="O607" s="87">
        <v>40.700000000000003</v>
      </c>
      <c r="P607" s="78"/>
      <c r="Q607" s="2">
        <f t="shared" si="91"/>
        <v>40.699999999999996</v>
      </c>
    </row>
    <row r="608" spans="1:17" ht="33" customHeight="1" x14ac:dyDescent="0.25">
      <c r="A608" s="36">
        <v>41556</v>
      </c>
      <c r="B608" s="15">
        <v>93009</v>
      </c>
      <c r="C608" s="9" t="s">
        <v>40</v>
      </c>
      <c r="D608" s="46" t="s">
        <v>1145</v>
      </c>
      <c r="E608" s="11" t="s">
        <v>72</v>
      </c>
      <c r="F608" s="29">
        <v>5.3</v>
      </c>
      <c r="G608" s="73">
        <f t="shared" si="94"/>
        <v>22.11</v>
      </c>
      <c r="H608" s="73">
        <f t="shared" si="92"/>
        <v>117.18</v>
      </c>
      <c r="I608" s="73">
        <f t="shared" si="95"/>
        <v>27.022500000000001</v>
      </c>
      <c r="J608" s="73">
        <f t="shared" si="93"/>
        <v>143.21</v>
      </c>
      <c r="K608" s="12">
        <v>190.95</v>
      </c>
      <c r="L608" s="14">
        <v>0</v>
      </c>
      <c r="N608" s="12">
        <v>29.48</v>
      </c>
      <c r="O608" s="87">
        <v>36.03</v>
      </c>
      <c r="P608" s="78"/>
      <c r="Q608" s="2">
        <f t="shared" si="91"/>
        <v>36.028301886792455</v>
      </c>
    </row>
    <row r="609" spans="1:17" ht="33" customHeight="1" x14ac:dyDescent="0.25">
      <c r="A609" s="36">
        <v>41921</v>
      </c>
      <c r="B609" s="15">
        <v>104785</v>
      </c>
      <c r="C609" s="9" t="s">
        <v>40</v>
      </c>
      <c r="D609" s="47" t="s">
        <v>812</v>
      </c>
      <c r="E609" s="11" t="s">
        <v>72</v>
      </c>
      <c r="F609" s="29">
        <v>519.6</v>
      </c>
      <c r="G609" s="73">
        <f t="shared" si="94"/>
        <v>11.842499999999999</v>
      </c>
      <c r="H609" s="73">
        <f t="shared" si="92"/>
        <v>6153.36</v>
      </c>
      <c r="I609" s="73">
        <f t="shared" si="95"/>
        <v>14.475000000000001</v>
      </c>
      <c r="J609" s="73">
        <f t="shared" si="93"/>
        <v>7521.21</v>
      </c>
      <c r="K609" s="13">
        <v>10028.280000000001</v>
      </c>
      <c r="L609" s="14">
        <v>8.0000000000000004E-4</v>
      </c>
      <c r="N609" s="12">
        <v>15.79</v>
      </c>
      <c r="O609" s="87">
        <v>19.3</v>
      </c>
      <c r="P609" s="78"/>
      <c r="Q609" s="2">
        <f t="shared" si="91"/>
        <v>19.3</v>
      </c>
    </row>
    <row r="610" spans="1:17" ht="33" customHeight="1" x14ac:dyDescent="0.25">
      <c r="A610" s="36">
        <v>42286</v>
      </c>
      <c r="B610" s="15">
        <v>91893</v>
      </c>
      <c r="C610" s="9" t="s">
        <v>40</v>
      </c>
      <c r="D610" s="47" t="s">
        <v>813</v>
      </c>
      <c r="E610" s="11" t="s">
        <v>59</v>
      </c>
      <c r="F610" s="16">
        <v>2</v>
      </c>
      <c r="G610" s="73">
        <f t="shared" si="94"/>
        <v>17.3475</v>
      </c>
      <c r="H610" s="73">
        <f t="shared" si="92"/>
        <v>34.69</v>
      </c>
      <c r="I610" s="73">
        <f t="shared" si="95"/>
        <v>21.202500000000001</v>
      </c>
      <c r="J610" s="73">
        <f t="shared" si="93"/>
        <v>42.4</v>
      </c>
      <c r="K610" s="12">
        <v>56.54</v>
      </c>
      <c r="L610" s="14">
        <v>0</v>
      </c>
      <c r="N610" s="12">
        <v>23.13</v>
      </c>
      <c r="O610" s="87">
        <v>28.27</v>
      </c>
      <c r="P610" s="78"/>
      <c r="Q610" s="2">
        <f t="shared" si="91"/>
        <v>28.27</v>
      </c>
    </row>
    <row r="611" spans="1:17" ht="33" customHeight="1" x14ac:dyDescent="0.25">
      <c r="A611" s="36">
        <v>42652</v>
      </c>
      <c r="B611" s="32">
        <v>59121</v>
      </c>
      <c r="C611" s="9" t="s">
        <v>270</v>
      </c>
      <c r="D611" s="47" t="s">
        <v>814</v>
      </c>
      <c r="E611" s="11" t="s">
        <v>59</v>
      </c>
      <c r="F611" s="16">
        <v>1</v>
      </c>
      <c r="G611" s="73">
        <f t="shared" si="94"/>
        <v>7.0950000000000006</v>
      </c>
      <c r="H611" s="73">
        <f t="shared" si="92"/>
        <v>7.09</v>
      </c>
      <c r="I611" s="73">
        <f t="shared" si="95"/>
        <v>8.67</v>
      </c>
      <c r="J611" s="73">
        <f t="shared" si="93"/>
        <v>8.67</v>
      </c>
      <c r="K611" s="12">
        <v>11.56</v>
      </c>
      <c r="L611" s="14">
        <v>0</v>
      </c>
      <c r="N611" s="12">
        <v>9.4600000000000009</v>
      </c>
      <c r="O611" s="87">
        <v>11.56</v>
      </c>
      <c r="P611" s="78"/>
      <c r="Q611" s="2">
        <f t="shared" si="91"/>
        <v>11.56</v>
      </c>
    </row>
    <row r="612" spans="1:17" ht="33" customHeight="1" x14ac:dyDescent="0.25">
      <c r="A612" s="36">
        <v>43017</v>
      </c>
      <c r="B612" s="15">
        <v>11817</v>
      </c>
      <c r="C612" s="9" t="s">
        <v>815</v>
      </c>
      <c r="D612" s="47" t="s">
        <v>816</v>
      </c>
      <c r="E612" s="11" t="s">
        <v>622</v>
      </c>
      <c r="F612" s="16">
        <v>76</v>
      </c>
      <c r="G612" s="73">
        <f t="shared" si="94"/>
        <v>7.5975000000000001</v>
      </c>
      <c r="H612" s="73">
        <f t="shared" si="92"/>
        <v>577.41</v>
      </c>
      <c r="I612" s="73">
        <f t="shared" si="95"/>
        <v>9.2850000000000001</v>
      </c>
      <c r="J612" s="73">
        <f t="shared" si="93"/>
        <v>705.66</v>
      </c>
      <c r="K612" s="12">
        <v>940.88</v>
      </c>
      <c r="L612" s="14">
        <v>1E-4</v>
      </c>
      <c r="N612" s="12">
        <v>10.130000000000001</v>
      </c>
      <c r="O612" s="87">
        <v>12.38</v>
      </c>
      <c r="P612" s="78"/>
      <c r="Q612" s="2">
        <f t="shared" si="91"/>
        <v>12.38</v>
      </c>
    </row>
    <row r="613" spans="1:17" ht="33" customHeight="1" x14ac:dyDescent="0.25">
      <c r="A613" s="36">
        <v>43382</v>
      </c>
      <c r="B613" s="32">
        <v>59334</v>
      </c>
      <c r="C613" s="9" t="s">
        <v>270</v>
      </c>
      <c r="D613" s="47" t="s">
        <v>817</v>
      </c>
      <c r="E613" s="11" t="s">
        <v>59</v>
      </c>
      <c r="F613" s="16">
        <v>8</v>
      </c>
      <c r="G613" s="73">
        <f t="shared" si="94"/>
        <v>247.79999999999998</v>
      </c>
      <c r="H613" s="73">
        <f t="shared" si="92"/>
        <v>1982.4</v>
      </c>
      <c r="I613" s="73">
        <f t="shared" si="95"/>
        <v>302.88</v>
      </c>
      <c r="J613" s="73">
        <f t="shared" si="93"/>
        <v>2423.04</v>
      </c>
      <c r="K613" s="13">
        <v>3230.72</v>
      </c>
      <c r="L613" s="14">
        <v>2.9999999999999997E-4</v>
      </c>
      <c r="N613" s="12">
        <v>330.4</v>
      </c>
      <c r="O613" s="87">
        <v>403.84</v>
      </c>
      <c r="P613" s="78"/>
      <c r="Q613" s="2">
        <f t="shared" si="91"/>
        <v>403.84</v>
      </c>
    </row>
    <row r="614" spans="1:17" ht="33" customHeight="1" x14ac:dyDescent="0.25">
      <c r="A614" s="36">
        <v>43747</v>
      </c>
      <c r="B614" s="15">
        <v>91946</v>
      </c>
      <c r="C614" s="9" t="s">
        <v>40</v>
      </c>
      <c r="D614" s="46" t="s">
        <v>1146</v>
      </c>
      <c r="E614" s="11" t="s">
        <v>59</v>
      </c>
      <c r="F614" s="16">
        <v>119</v>
      </c>
      <c r="G614" s="73">
        <f t="shared" si="94"/>
        <v>9.8550000000000004</v>
      </c>
      <c r="H614" s="73">
        <f t="shared" si="92"/>
        <v>1172.74</v>
      </c>
      <c r="I614" s="73">
        <f t="shared" si="95"/>
        <v>12.044999999999998</v>
      </c>
      <c r="J614" s="73">
        <f t="shared" si="93"/>
        <v>1433.35</v>
      </c>
      <c r="K614" s="13">
        <v>1911.14</v>
      </c>
      <c r="L614" s="14">
        <v>2.0000000000000001E-4</v>
      </c>
      <c r="N614" s="12">
        <v>13.14</v>
      </c>
      <c r="O614" s="87">
        <v>16.059999999999999</v>
      </c>
      <c r="P614" s="78"/>
      <c r="Q614" s="2">
        <f t="shared" si="91"/>
        <v>16.060000000000002</v>
      </c>
    </row>
    <row r="615" spans="1:17" ht="33" customHeight="1" x14ac:dyDescent="0.25">
      <c r="A615" s="36">
        <v>44113</v>
      </c>
      <c r="B615" s="9" t="s">
        <v>818</v>
      </c>
      <c r="C615" s="9" t="s">
        <v>164</v>
      </c>
      <c r="D615" s="47" t="s">
        <v>819</v>
      </c>
      <c r="E615" s="11" t="s">
        <v>59</v>
      </c>
      <c r="F615" s="16">
        <v>238</v>
      </c>
      <c r="G615" s="73">
        <f t="shared" si="94"/>
        <v>45.292500000000004</v>
      </c>
      <c r="H615" s="73">
        <f t="shared" si="92"/>
        <v>10779.61</v>
      </c>
      <c r="I615" s="73">
        <f t="shared" si="95"/>
        <v>55.357500000000002</v>
      </c>
      <c r="J615" s="73">
        <f t="shared" si="93"/>
        <v>13175.08</v>
      </c>
      <c r="K615" s="13">
        <v>17566.78</v>
      </c>
      <c r="L615" s="14">
        <v>1.5E-3</v>
      </c>
      <c r="N615" s="12">
        <v>60.39</v>
      </c>
      <c r="O615" s="87">
        <v>73.81</v>
      </c>
      <c r="P615" s="78"/>
      <c r="Q615" s="2">
        <f t="shared" si="91"/>
        <v>73.809999999999988</v>
      </c>
    </row>
    <row r="616" spans="1:17" ht="33" customHeight="1" x14ac:dyDescent="0.25">
      <c r="A616" s="5" t="s">
        <v>820</v>
      </c>
      <c r="B616" s="4"/>
      <c r="C616" s="4"/>
      <c r="D616" s="45" t="s">
        <v>821</v>
      </c>
      <c r="E616" s="4"/>
      <c r="F616" s="6">
        <v>1</v>
      </c>
      <c r="G616" s="71"/>
      <c r="H616" s="73">
        <f t="shared" si="92"/>
        <v>0</v>
      </c>
      <c r="I616" s="71"/>
      <c r="J616" s="76">
        <f>SUM(J617:J628)</f>
        <v>50861.98</v>
      </c>
      <c r="K616" s="7">
        <v>67816.02</v>
      </c>
      <c r="L616" s="8">
        <v>5.7000000000000002E-3</v>
      </c>
      <c r="N616" s="4"/>
      <c r="O616" s="89">
        <v>67816.02</v>
      </c>
      <c r="P616" s="78"/>
      <c r="Q616" s="2">
        <f t="shared" si="91"/>
        <v>67816.02</v>
      </c>
    </row>
    <row r="617" spans="1:17" ht="33" customHeight="1" x14ac:dyDescent="0.25">
      <c r="A617" s="40">
        <v>40452</v>
      </c>
      <c r="B617" s="15">
        <v>97881</v>
      </c>
      <c r="C617" s="9" t="s">
        <v>40</v>
      </c>
      <c r="D617" s="46" t="s">
        <v>1147</v>
      </c>
      <c r="E617" s="11" t="s">
        <v>59</v>
      </c>
      <c r="F617" s="16">
        <v>4</v>
      </c>
      <c r="G617" s="73">
        <f t="shared" ref="G617:G628" si="96">N617*$S$6</f>
        <v>127.88249999999999</v>
      </c>
      <c r="H617" s="73">
        <f t="shared" si="92"/>
        <v>511.53</v>
      </c>
      <c r="I617" s="73">
        <f t="shared" ref="I617:I628" si="97">O617*$S$6</f>
        <v>156.3075</v>
      </c>
      <c r="J617" s="73">
        <f t="shared" si="93"/>
        <v>625.23</v>
      </c>
      <c r="K617" s="12">
        <v>833.64</v>
      </c>
      <c r="L617" s="14">
        <v>1E-4</v>
      </c>
      <c r="N617" s="12">
        <v>170.51</v>
      </c>
      <c r="O617" s="87">
        <v>208.41</v>
      </c>
      <c r="P617" s="78"/>
      <c r="Q617" s="2">
        <f t="shared" si="91"/>
        <v>208.41</v>
      </c>
    </row>
    <row r="618" spans="1:17" ht="33" customHeight="1" x14ac:dyDescent="0.25">
      <c r="A618" s="40">
        <v>40453</v>
      </c>
      <c r="B618" s="15">
        <v>104749</v>
      </c>
      <c r="C618" s="9" t="s">
        <v>40</v>
      </c>
      <c r="D618" s="47" t="s">
        <v>822</v>
      </c>
      <c r="E618" s="11" t="s">
        <v>59</v>
      </c>
      <c r="F618" s="16">
        <v>11</v>
      </c>
      <c r="G618" s="73">
        <f t="shared" si="96"/>
        <v>17.145</v>
      </c>
      <c r="H618" s="73">
        <f t="shared" si="92"/>
        <v>188.59</v>
      </c>
      <c r="I618" s="73">
        <f t="shared" si="97"/>
        <v>20.955000000000002</v>
      </c>
      <c r="J618" s="73">
        <f t="shared" si="93"/>
        <v>230.5</v>
      </c>
      <c r="K618" s="12">
        <v>307.33999999999997</v>
      </c>
      <c r="L618" s="14">
        <v>0</v>
      </c>
      <c r="N618" s="12">
        <v>22.86</v>
      </c>
      <c r="O618" s="87">
        <v>27.94</v>
      </c>
      <c r="P618" s="78"/>
      <c r="Q618" s="2">
        <f t="shared" si="91"/>
        <v>27.939999999999998</v>
      </c>
    </row>
    <row r="619" spans="1:17" ht="33" customHeight="1" x14ac:dyDescent="0.25">
      <c r="A619" s="40">
        <v>40454</v>
      </c>
      <c r="B619" s="25" t="s">
        <v>985</v>
      </c>
      <c r="C619" s="9" t="s">
        <v>20</v>
      </c>
      <c r="D619" s="47" t="s">
        <v>823</v>
      </c>
      <c r="E619" s="11" t="s">
        <v>59</v>
      </c>
      <c r="F619" s="16">
        <v>15</v>
      </c>
      <c r="G619" s="73">
        <f t="shared" si="96"/>
        <v>80.092500000000001</v>
      </c>
      <c r="H619" s="73">
        <f t="shared" si="92"/>
        <v>1201.3800000000001</v>
      </c>
      <c r="I619" s="73">
        <f t="shared" si="97"/>
        <v>97.890000000000015</v>
      </c>
      <c r="J619" s="73">
        <f t="shared" si="93"/>
        <v>1468.35</v>
      </c>
      <c r="K619" s="13">
        <v>1957.8</v>
      </c>
      <c r="L619" s="14">
        <v>2.0000000000000001E-4</v>
      </c>
      <c r="N619" s="12">
        <v>106.79</v>
      </c>
      <c r="O619" s="87">
        <v>130.52000000000001</v>
      </c>
      <c r="P619" s="78"/>
      <c r="Q619" s="2">
        <f t="shared" si="91"/>
        <v>130.52000000000001</v>
      </c>
    </row>
    <row r="620" spans="1:17" ht="33" customHeight="1" x14ac:dyDescent="0.25">
      <c r="A620" s="40">
        <v>40455</v>
      </c>
      <c r="B620" s="15">
        <v>96989</v>
      </c>
      <c r="C620" s="9" t="s">
        <v>40</v>
      </c>
      <c r="D620" s="47" t="s">
        <v>824</v>
      </c>
      <c r="E620" s="11" t="s">
        <v>59</v>
      </c>
      <c r="F620" s="16">
        <v>1</v>
      </c>
      <c r="G620" s="73">
        <f t="shared" si="96"/>
        <v>100.1925</v>
      </c>
      <c r="H620" s="73">
        <f t="shared" si="92"/>
        <v>100.19</v>
      </c>
      <c r="I620" s="73">
        <f t="shared" si="97"/>
        <v>122.46000000000001</v>
      </c>
      <c r="J620" s="73">
        <f t="shared" si="93"/>
        <v>122.46</v>
      </c>
      <c r="K620" s="12">
        <v>163.28</v>
      </c>
      <c r="L620" s="14">
        <v>0</v>
      </c>
      <c r="N620" s="12">
        <v>133.59</v>
      </c>
      <c r="O620" s="87">
        <v>163.28</v>
      </c>
      <c r="P620" s="78"/>
      <c r="Q620" s="2">
        <f t="shared" si="91"/>
        <v>163.28</v>
      </c>
    </row>
    <row r="621" spans="1:17" ht="33" customHeight="1" x14ac:dyDescent="0.25">
      <c r="A621" s="40">
        <v>40456</v>
      </c>
      <c r="B621" s="15">
        <v>96988</v>
      </c>
      <c r="C621" s="9" t="s">
        <v>40</v>
      </c>
      <c r="D621" s="46" t="s">
        <v>1148</v>
      </c>
      <c r="E621" s="11" t="s">
        <v>59</v>
      </c>
      <c r="F621" s="16">
        <v>1</v>
      </c>
      <c r="G621" s="73">
        <f t="shared" si="96"/>
        <v>119.79749999999999</v>
      </c>
      <c r="H621" s="73">
        <f t="shared" si="92"/>
        <v>119.79</v>
      </c>
      <c r="I621" s="73">
        <f t="shared" si="97"/>
        <v>146.42249999999999</v>
      </c>
      <c r="J621" s="73">
        <f t="shared" si="93"/>
        <v>146.41999999999999</v>
      </c>
      <c r="K621" s="12">
        <v>195.23</v>
      </c>
      <c r="L621" s="14">
        <v>0</v>
      </c>
      <c r="N621" s="12">
        <v>159.72999999999999</v>
      </c>
      <c r="O621" s="87">
        <v>195.23</v>
      </c>
      <c r="P621" s="78"/>
      <c r="Q621" s="2">
        <f t="shared" si="91"/>
        <v>195.23</v>
      </c>
    </row>
    <row r="622" spans="1:17" ht="33" customHeight="1" x14ac:dyDescent="0.25">
      <c r="A622" s="40">
        <v>40457</v>
      </c>
      <c r="B622" s="15">
        <v>96987</v>
      </c>
      <c r="C622" s="9" t="s">
        <v>40</v>
      </c>
      <c r="D622" s="46" t="s">
        <v>1149</v>
      </c>
      <c r="E622" s="11" t="s">
        <v>59</v>
      </c>
      <c r="F622" s="16">
        <v>1</v>
      </c>
      <c r="G622" s="73">
        <f t="shared" si="96"/>
        <v>109.29749999999999</v>
      </c>
      <c r="H622" s="73">
        <f t="shared" si="92"/>
        <v>109.29</v>
      </c>
      <c r="I622" s="73">
        <f t="shared" si="97"/>
        <v>133.59</v>
      </c>
      <c r="J622" s="73">
        <f t="shared" si="93"/>
        <v>133.59</v>
      </c>
      <c r="K622" s="12">
        <v>178.12</v>
      </c>
      <c r="L622" s="14">
        <v>0</v>
      </c>
      <c r="N622" s="12">
        <v>145.72999999999999</v>
      </c>
      <c r="O622" s="87">
        <v>178.12</v>
      </c>
      <c r="P622" s="78"/>
      <c r="Q622" s="2">
        <f t="shared" si="91"/>
        <v>178.12</v>
      </c>
    </row>
    <row r="623" spans="1:17" ht="33" customHeight="1" x14ac:dyDescent="0.25">
      <c r="A623" s="40">
        <v>40458</v>
      </c>
      <c r="B623" s="32">
        <v>78033</v>
      </c>
      <c r="C623" s="9" t="s">
        <v>270</v>
      </c>
      <c r="D623" s="47" t="s">
        <v>825</v>
      </c>
      <c r="E623" s="11" t="s">
        <v>59</v>
      </c>
      <c r="F623" s="16">
        <v>1</v>
      </c>
      <c r="G623" s="73">
        <f t="shared" si="96"/>
        <v>432.32249999999999</v>
      </c>
      <c r="H623" s="73">
        <f t="shared" si="92"/>
        <v>432.32</v>
      </c>
      <c r="I623" s="73">
        <f t="shared" si="97"/>
        <v>528.42750000000001</v>
      </c>
      <c r="J623" s="73">
        <f t="shared" si="93"/>
        <v>528.41999999999996</v>
      </c>
      <c r="K623" s="12">
        <v>704.57</v>
      </c>
      <c r="L623" s="14">
        <v>1E-4</v>
      </c>
      <c r="N623" s="12">
        <v>576.42999999999995</v>
      </c>
      <c r="O623" s="87">
        <v>704.57</v>
      </c>
      <c r="P623" s="78"/>
      <c r="Q623" s="2">
        <f t="shared" si="91"/>
        <v>704.57</v>
      </c>
    </row>
    <row r="624" spans="1:17" ht="33" customHeight="1" x14ac:dyDescent="0.25">
      <c r="A624" s="40">
        <v>40459</v>
      </c>
      <c r="B624" s="10" t="s">
        <v>986</v>
      </c>
      <c r="C624" s="9" t="s">
        <v>20</v>
      </c>
      <c r="D624" s="47" t="s">
        <v>826</v>
      </c>
      <c r="E624" s="11" t="s">
        <v>59</v>
      </c>
      <c r="F624" s="16">
        <v>55</v>
      </c>
      <c r="G624" s="73">
        <f t="shared" si="96"/>
        <v>33.494999999999997</v>
      </c>
      <c r="H624" s="73">
        <f t="shared" si="92"/>
        <v>1842.22</v>
      </c>
      <c r="I624" s="73">
        <f t="shared" si="97"/>
        <v>40.935000000000002</v>
      </c>
      <c r="J624" s="73">
        <f t="shared" si="93"/>
        <v>2251.42</v>
      </c>
      <c r="K624" s="13">
        <v>3001.9</v>
      </c>
      <c r="L624" s="14">
        <v>2.9999999999999997E-4</v>
      </c>
      <c r="N624" s="12">
        <v>44.66</v>
      </c>
      <c r="O624" s="87">
        <v>54.58</v>
      </c>
      <c r="P624" s="78"/>
      <c r="Q624" s="2">
        <f t="shared" si="91"/>
        <v>54.58</v>
      </c>
    </row>
    <row r="625" spans="1:17" ht="33" customHeight="1" x14ac:dyDescent="0.25">
      <c r="A625" s="40">
        <v>40460</v>
      </c>
      <c r="B625" s="15">
        <v>96973</v>
      </c>
      <c r="C625" s="9" t="s">
        <v>40</v>
      </c>
      <c r="D625" s="46" t="s">
        <v>1150</v>
      </c>
      <c r="E625" s="11" t="s">
        <v>72</v>
      </c>
      <c r="F625" s="29">
        <v>396.9</v>
      </c>
      <c r="G625" s="73">
        <f t="shared" si="96"/>
        <v>59.752499999999998</v>
      </c>
      <c r="H625" s="73">
        <f t="shared" si="92"/>
        <v>23715.759999999998</v>
      </c>
      <c r="I625" s="73">
        <f t="shared" si="97"/>
        <v>73.034999999999997</v>
      </c>
      <c r="J625" s="73">
        <f t="shared" si="93"/>
        <v>28987.59</v>
      </c>
      <c r="K625" s="13">
        <v>38650.120000000003</v>
      </c>
      <c r="L625" s="14">
        <v>3.2000000000000002E-3</v>
      </c>
      <c r="N625" s="12">
        <v>79.67</v>
      </c>
      <c r="O625" s="87">
        <v>97.38</v>
      </c>
      <c r="P625" s="78"/>
      <c r="Q625" s="2">
        <f t="shared" si="91"/>
        <v>97.379994960947357</v>
      </c>
    </row>
    <row r="626" spans="1:17" ht="33" customHeight="1" x14ac:dyDescent="0.25">
      <c r="A626" s="41">
        <v>40461</v>
      </c>
      <c r="B626" s="15">
        <v>96977</v>
      </c>
      <c r="C626" s="9" t="s">
        <v>40</v>
      </c>
      <c r="D626" s="47" t="s">
        <v>827</v>
      </c>
      <c r="E626" s="11" t="s">
        <v>72</v>
      </c>
      <c r="F626" s="29">
        <v>207.5</v>
      </c>
      <c r="G626" s="73">
        <f t="shared" si="96"/>
        <v>44.2425</v>
      </c>
      <c r="H626" s="73">
        <f t="shared" si="92"/>
        <v>9180.31</v>
      </c>
      <c r="I626" s="73">
        <f t="shared" si="97"/>
        <v>54.074999999999996</v>
      </c>
      <c r="J626" s="73">
        <f t="shared" si="93"/>
        <v>11220.56</v>
      </c>
      <c r="K626" s="13">
        <v>14960.75</v>
      </c>
      <c r="L626" s="14">
        <v>1.2999999999999999E-3</v>
      </c>
      <c r="N626" s="12">
        <v>58.99</v>
      </c>
      <c r="O626" s="87">
        <v>72.099999999999994</v>
      </c>
      <c r="P626" s="78"/>
      <c r="Q626" s="2">
        <f t="shared" si="91"/>
        <v>72.099999999999994</v>
      </c>
    </row>
    <row r="627" spans="1:17" ht="33" customHeight="1" x14ac:dyDescent="0.25">
      <c r="A627" s="41">
        <v>40826</v>
      </c>
      <c r="B627" s="10" t="s">
        <v>987</v>
      </c>
      <c r="C627" s="9" t="s">
        <v>164</v>
      </c>
      <c r="D627" s="47" t="s">
        <v>828</v>
      </c>
      <c r="E627" s="11" t="s">
        <v>72</v>
      </c>
      <c r="F627" s="29">
        <v>152.5</v>
      </c>
      <c r="G627" s="73">
        <f t="shared" si="96"/>
        <v>24.427500000000002</v>
      </c>
      <c r="H627" s="73">
        <f t="shared" si="92"/>
        <v>3725.19</v>
      </c>
      <c r="I627" s="73">
        <f t="shared" si="97"/>
        <v>29.857500000000002</v>
      </c>
      <c r="J627" s="73">
        <f t="shared" si="93"/>
        <v>4553.26</v>
      </c>
      <c r="K627" s="13">
        <v>6071.02</v>
      </c>
      <c r="L627" s="14">
        <v>5.0000000000000001E-4</v>
      </c>
      <c r="N627" s="12">
        <v>32.57</v>
      </c>
      <c r="O627" s="87">
        <v>39.81</v>
      </c>
      <c r="P627" s="78"/>
      <c r="Q627" s="2">
        <f t="shared" si="91"/>
        <v>39.80996721311476</v>
      </c>
    </row>
    <row r="628" spans="1:17" ht="33" customHeight="1" x14ac:dyDescent="0.25">
      <c r="A628" s="41">
        <v>41192</v>
      </c>
      <c r="B628" s="9" t="s">
        <v>829</v>
      </c>
      <c r="C628" s="9" t="s">
        <v>164</v>
      </c>
      <c r="D628" s="47" t="s">
        <v>830</v>
      </c>
      <c r="E628" s="11" t="s">
        <v>59</v>
      </c>
      <c r="F628" s="16">
        <v>1</v>
      </c>
      <c r="G628" s="73">
        <f t="shared" si="96"/>
        <v>486.12749999999994</v>
      </c>
      <c r="H628" s="73">
        <f t="shared" si="92"/>
        <v>486.12</v>
      </c>
      <c r="I628" s="73">
        <f t="shared" si="97"/>
        <v>594.1875</v>
      </c>
      <c r="J628" s="73">
        <f t="shared" si="93"/>
        <v>594.17999999999995</v>
      </c>
      <c r="K628" s="12">
        <v>792.25</v>
      </c>
      <c r="L628" s="14">
        <v>1E-4</v>
      </c>
      <c r="N628" s="12">
        <v>648.16999999999996</v>
      </c>
      <c r="O628" s="87">
        <v>792.25</v>
      </c>
      <c r="P628" s="78"/>
      <c r="Q628" s="2">
        <f t="shared" si="91"/>
        <v>792.25</v>
      </c>
    </row>
    <row r="629" spans="1:17" ht="33" customHeight="1" x14ac:dyDescent="0.25">
      <c r="A629" s="3">
        <v>11</v>
      </c>
      <c r="B629" s="4"/>
      <c r="C629" s="4"/>
      <c r="D629" s="45" t="s">
        <v>831</v>
      </c>
      <c r="E629" s="4"/>
      <c r="F629" s="6">
        <v>1</v>
      </c>
      <c r="G629" s="71"/>
      <c r="H629" s="73">
        <f t="shared" si="92"/>
        <v>0</v>
      </c>
      <c r="I629" s="71"/>
      <c r="J629" s="76">
        <f>J630+J638</f>
        <v>454156.92000000004</v>
      </c>
      <c r="K629" s="7">
        <v>605542.56999999995</v>
      </c>
      <c r="L629" s="8">
        <v>5.0799999999999998E-2</v>
      </c>
      <c r="N629" s="4"/>
      <c r="O629" s="89">
        <v>605542.56999999995</v>
      </c>
      <c r="P629" s="78"/>
      <c r="Q629" s="2">
        <f t="shared" si="91"/>
        <v>605542.56999999995</v>
      </c>
    </row>
    <row r="630" spans="1:17" ht="33" customHeight="1" x14ac:dyDescent="0.25">
      <c r="A630" s="5" t="s">
        <v>832</v>
      </c>
      <c r="B630" s="4"/>
      <c r="C630" s="4"/>
      <c r="D630" s="45" t="s">
        <v>833</v>
      </c>
      <c r="E630" s="4"/>
      <c r="F630" s="6">
        <v>1</v>
      </c>
      <c r="G630" s="71"/>
      <c r="H630" s="73">
        <f t="shared" si="92"/>
        <v>0</v>
      </c>
      <c r="I630" s="71"/>
      <c r="J630" s="76">
        <f>SUM(J631:J637)</f>
        <v>303157.58</v>
      </c>
      <c r="K630" s="7">
        <v>404210.12</v>
      </c>
      <c r="L630" s="8">
        <v>3.39E-2</v>
      </c>
      <c r="N630" s="4"/>
      <c r="O630" s="89">
        <v>404210.12</v>
      </c>
      <c r="P630" s="78"/>
      <c r="Q630" s="2">
        <f t="shared" si="91"/>
        <v>404210.12</v>
      </c>
    </row>
    <row r="631" spans="1:17" ht="33" customHeight="1" x14ac:dyDescent="0.25">
      <c r="A631" s="35">
        <v>40544</v>
      </c>
      <c r="B631" s="15">
        <v>92543</v>
      </c>
      <c r="C631" s="9" t="s">
        <v>40</v>
      </c>
      <c r="D631" s="47" t="s">
        <v>834</v>
      </c>
      <c r="E631" s="11" t="s">
        <v>21</v>
      </c>
      <c r="F631" s="17">
        <v>1131.723</v>
      </c>
      <c r="G631" s="73">
        <f t="shared" ref="G631:G637" si="98">N631*$S$6</f>
        <v>25.102499999999999</v>
      </c>
      <c r="H631" s="73">
        <f t="shared" si="92"/>
        <v>28409.07</v>
      </c>
      <c r="I631" s="73">
        <f t="shared" ref="I631:I637" si="99">O631*$S$6</f>
        <v>30.682499999999997</v>
      </c>
      <c r="J631" s="73">
        <f t="shared" si="93"/>
        <v>34724.089999999997</v>
      </c>
      <c r="K631" s="13">
        <v>46298.78</v>
      </c>
      <c r="L631" s="14">
        <v>3.8999999999999998E-3</v>
      </c>
      <c r="N631" s="12">
        <v>33.47</v>
      </c>
      <c r="O631" s="87">
        <v>40.909999999999997</v>
      </c>
      <c r="P631" s="78"/>
      <c r="Q631" s="2">
        <f t="shared" si="91"/>
        <v>40.909992992985032</v>
      </c>
    </row>
    <row r="632" spans="1:17" ht="33" customHeight="1" x14ac:dyDescent="0.25">
      <c r="A632" s="35">
        <v>40545</v>
      </c>
      <c r="B632" s="15">
        <v>100384</v>
      </c>
      <c r="C632" s="9" t="s">
        <v>40</v>
      </c>
      <c r="D632" s="47" t="s">
        <v>835</v>
      </c>
      <c r="E632" s="11" t="s">
        <v>21</v>
      </c>
      <c r="F632" s="17">
        <v>1131.723</v>
      </c>
      <c r="G632" s="73">
        <f t="shared" si="98"/>
        <v>27.285000000000004</v>
      </c>
      <c r="H632" s="73">
        <f t="shared" si="92"/>
        <v>30879.06</v>
      </c>
      <c r="I632" s="73">
        <f t="shared" si="99"/>
        <v>33.344999999999999</v>
      </c>
      <c r="J632" s="73">
        <f t="shared" si="93"/>
        <v>37737.300000000003</v>
      </c>
      <c r="K632" s="13">
        <v>50316.4</v>
      </c>
      <c r="L632" s="14">
        <v>4.1999999999999997E-3</v>
      </c>
      <c r="N632" s="12">
        <v>36.380000000000003</v>
      </c>
      <c r="O632" s="87">
        <v>44.46</v>
      </c>
      <c r="P632" s="78"/>
      <c r="Q632" s="2">
        <f t="shared" si="91"/>
        <v>44.459995953073324</v>
      </c>
    </row>
    <row r="633" spans="1:17" ht="33" customHeight="1" x14ac:dyDescent="0.25">
      <c r="A633" s="35">
        <v>40546</v>
      </c>
      <c r="B633" s="15">
        <v>100060</v>
      </c>
      <c r="C633" s="9" t="s">
        <v>270</v>
      </c>
      <c r="D633" s="46" t="s">
        <v>1151</v>
      </c>
      <c r="E633" s="11" t="s">
        <v>21</v>
      </c>
      <c r="F633" s="17">
        <v>38.488</v>
      </c>
      <c r="G633" s="73">
        <f t="shared" si="98"/>
        <v>244.11750000000001</v>
      </c>
      <c r="H633" s="73">
        <f t="shared" si="92"/>
        <v>9395.59</v>
      </c>
      <c r="I633" s="73">
        <f t="shared" si="99"/>
        <v>298.38</v>
      </c>
      <c r="J633" s="73">
        <f t="shared" si="93"/>
        <v>11484.04</v>
      </c>
      <c r="K633" s="13">
        <v>15312.06</v>
      </c>
      <c r="L633" s="14">
        <v>1.2999999999999999E-3</v>
      </c>
      <c r="N633" s="12">
        <v>325.49</v>
      </c>
      <c r="O633" s="87">
        <v>397.84</v>
      </c>
      <c r="P633" s="78"/>
      <c r="Q633" s="2">
        <f t="shared" si="91"/>
        <v>397.83984618582417</v>
      </c>
    </row>
    <row r="634" spans="1:17" ht="33" customHeight="1" x14ac:dyDescent="0.25">
      <c r="A634" s="35">
        <v>40547</v>
      </c>
      <c r="B634" s="15">
        <v>94216</v>
      </c>
      <c r="C634" s="9" t="s">
        <v>40</v>
      </c>
      <c r="D634" s="47" t="s">
        <v>836</v>
      </c>
      <c r="E634" s="11" t="s">
        <v>21</v>
      </c>
      <c r="F634" s="17">
        <v>1170.211</v>
      </c>
      <c r="G634" s="73">
        <f t="shared" si="98"/>
        <v>133.29</v>
      </c>
      <c r="H634" s="73">
        <f t="shared" si="92"/>
        <v>155977.42000000001</v>
      </c>
      <c r="I634" s="73">
        <f t="shared" si="99"/>
        <v>162.91499999999999</v>
      </c>
      <c r="J634" s="73">
        <f t="shared" si="93"/>
        <v>190644.92</v>
      </c>
      <c r="K634" s="13">
        <v>254193.23</v>
      </c>
      <c r="L634" s="14">
        <v>2.1299999999999999E-2</v>
      </c>
      <c r="N634" s="12">
        <v>177.72</v>
      </c>
      <c r="O634" s="87">
        <v>217.22</v>
      </c>
      <c r="P634" s="78"/>
      <c r="Q634" s="2">
        <f t="shared" si="91"/>
        <v>217.21999707745013</v>
      </c>
    </row>
    <row r="635" spans="1:17" ht="33" customHeight="1" x14ac:dyDescent="0.25">
      <c r="A635" s="35">
        <v>40548</v>
      </c>
      <c r="B635" s="10" t="s">
        <v>988</v>
      </c>
      <c r="C635" s="9" t="s">
        <v>20</v>
      </c>
      <c r="D635" s="47" t="s">
        <v>837</v>
      </c>
      <c r="E635" s="11" t="s">
        <v>72</v>
      </c>
      <c r="F635" s="17">
        <v>69.575000000000003</v>
      </c>
      <c r="G635" s="73">
        <f t="shared" si="98"/>
        <v>81.06</v>
      </c>
      <c r="H635" s="73">
        <f t="shared" si="92"/>
        <v>5639.74</v>
      </c>
      <c r="I635" s="73">
        <f t="shared" si="99"/>
        <v>99.074999999999989</v>
      </c>
      <c r="J635" s="73">
        <f t="shared" si="93"/>
        <v>6893.14</v>
      </c>
      <c r="K635" s="13">
        <v>9190.85</v>
      </c>
      <c r="L635" s="14">
        <v>8.0000000000000004E-4</v>
      </c>
      <c r="N635" s="12">
        <v>108.08</v>
      </c>
      <c r="O635" s="87">
        <v>132.1</v>
      </c>
      <c r="P635" s="78"/>
      <c r="Q635" s="2">
        <f t="shared" si="91"/>
        <v>132.09989220265899</v>
      </c>
    </row>
    <row r="636" spans="1:17" ht="33" customHeight="1" x14ac:dyDescent="0.25">
      <c r="A636" s="35">
        <v>40549</v>
      </c>
      <c r="B636" s="15">
        <v>94231</v>
      </c>
      <c r="C636" s="9" t="s">
        <v>40</v>
      </c>
      <c r="D636" s="46" t="s">
        <v>1152</v>
      </c>
      <c r="E636" s="11" t="s">
        <v>72</v>
      </c>
      <c r="F636" s="17">
        <v>166.459</v>
      </c>
      <c r="G636" s="73">
        <f t="shared" si="98"/>
        <v>38.347500000000004</v>
      </c>
      <c r="H636" s="73">
        <f t="shared" si="92"/>
        <v>6383.28</v>
      </c>
      <c r="I636" s="73">
        <f t="shared" si="99"/>
        <v>46.8675</v>
      </c>
      <c r="J636" s="73">
        <f t="shared" si="93"/>
        <v>7801.51</v>
      </c>
      <c r="K636" s="13">
        <v>10402.02</v>
      </c>
      <c r="L636" s="14">
        <v>8.9999999999999998E-4</v>
      </c>
      <c r="N636" s="12">
        <v>51.13</v>
      </c>
      <c r="O636" s="87">
        <v>62.49</v>
      </c>
      <c r="P636" s="78"/>
      <c r="Q636" s="2">
        <f t="shared" si="91"/>
        <v>62.489982518217701</v>
      </c>
    </row>
    <row r="637" spans="1:17" ht="33" customHeight="1" x14ac:dyDescent="0.25">
      <c r="A637" s="35">
        <v>40550</v>
      </c>
      <c r="B637" s="9" t="s">
        <v>838</v>
      </c>
      <c r="C637" s="9" t="s">
        <v>164</v>
      </c>
      <c r="D637" s="47" t="s">
        <v>839</v>
      </c>
      <c r="E637" s="11" t="s">
        <v>72</v>
      </c>
      <c r="F637" s="17">
        <v>43.436</v>
      </c>
      <c r="G637" s="73">
        <f t="shared" si="98"/>
        <v>261.29999999999995</v>
      </c>
      <c r="H637" s="73">
        <f t="shared" si="92"/>
        <v>11349.82</v>
      </c>
      <c r="I637" s="73">
        <f t="shared" si="99"/>
        <v>319.38</v>
      </c>
      <c r="J637" s="73">
        <f t="shared" si="93"/>
        <v>13872.58</v>
      </c>
      <c r="K637" s="13">
        <v>18496.78</v>
      </c>
      <c r="L637" s="14">
        <v>1.6000000000000001E-3</v>
      </c>
      <c r="N637" s="12">
        <v>348.4</v>
      </c>
      <c r="O637" s="87">
        <v>425.84</v>
      </c>
      <c r="P637" s="78"/>
      <c r="Q637" s="2">
        <f t="shared" si="91"/>
        <v>425.83985634036281</v>
      </c>
    </row>
    <row r="638" spans="1:17" ht="33" customHeight="1" x14ac:dyDescent="0.25">
      <c r="A638" s="5" t="s">
        <v>840</v>
      </c>
      <c r="B638" s="4"/>
      <c r="C638" s="4"/>
      <c r="D638" s="45" t="s">
        <v>841</v>
      </c>
      <c r="E638" s="4"/>
      <c r="F638" s="6">
        <v>1</v>
      </c>
      <c r="G638" s="71"/>
      <c r="H638" s="73">
        <f t="shared" si="92"/>
        <v>0</v>
      </c>
      <c r="I638" s="71"/>
      <c r="J638" s="76">
        <f>SUM(J639:J643)</f>
        <v>150999.34</v>
      </c>
      <c r="K638" s="7">
        <v>201332.45</v>
      </c>
      <c r="L638" s="8">
        <v>1.6899999999999998E-2</v>
      </c>
      <c r="N638" s="4"/>
      <c r="O638" s="89">
        <v>201332.45</v>
      </c>
      <c r="P638" s="78"/>
      <c r="Q638" s="2">
        <f t="shared" si="91"/>
        <v>201332.45</v>
      </c>
    </row>
    <row r="639" spans="1:17" ht="33" customHeight="1" x14ac:dyDescent="0.25">
      <c r="A639" s="35">
        <v>40575</v>
      </c>
      <c r="B639" s="10" t="s">
        <v>989</v>
      </c>
      <c r="C639" s="9" t="s">
        <v>20</v>
      </c>
      <c r="D639" s="47" t="s">
        <v>842</v>
      </c>
      <c r="E639" s="11" t="s">
        <v>21</v>
      </c>
      <c r="F639" s="12">
        <v>100.75</v>
      </c>
      <c r="G639" s="73">
        <f>N639*$S$6</f>
        <v>103.39500000000001</v>
      </c>
      <c r="H639" s="73">
        <f t="shared" si="92"/>
        <v>10417.040000000001</v>
      </c>
      <c r="I639" s="73">
        <f>O639*$S$6</f>
        <v>126.375</v>
      </c>
      <c r="J639" s="73">
        <f t="shared" si="93"/>
        <v>12732.28</v>
      </c>
      <c r="K639" s="13">
        <v>16976.37</v>
      </c>
      <c r="L639" s="14">
        <v>1.4E-3</v>
      </c>
      <c r="N639" s="12">
        <v>137.86000000000001</v>
      </c>
      <c r="O639" s="87">
        <v>168.5</v>
      </c>
      <c r="P639" s="78"/>
      <c r="Q639" s="2">
        <f t="shared" si="91"/>
        <v>168.49995037220842</v>
      </c>
    </row>
    <row r="640" spans="1:17" ht="33" customHeight="1" x14ac:dyDescent="0.25">
      <c r="A640" s="35">
        <v>40576</v>
      </c>
      <c r="B640" s="15">
        <v>98555</v>
      </c>
      <c r="C640" s="9" t="s">
        <v>40</v>
      </c>
      <c r="D640" s="47" t="s">
        <v>843</v>
      </c>
      <c r="E640" s="11" t="s">
        <v>21</v>
      </c>
      <c r="F640" s="17">
        <v>400.49700000000001</v>
      </c>
      <c r="G640" s="73">
        <f>N640*$S$6</f>
        <v>29.017499999999998</v>
      </c>
      <c r="H640" s="73">
        <f t="shared" si="92"/>
        <v>11621.42</v>
      </c>
      <c r="I640" s="73">
        <f>O640*$S$6</f>
        <v>35.467500000000001</v>
      </c>
      <c r="J640" s="73">
        <f t="shared" si="93"/>
        <v>14204.62</v>
      </c>
      <c r="K640" s="13">
        <v>18939.5</v>
      </c>
      <c r="L640" s="14">
        <v>1.6000000000000001E-3</v>
      </c>
      <c r="N640" s="12">
        <v>38.69</v>
      </c>
      <c r="O640" s="87">
        <v>47.29</v>
      </c>
      <c r="P640" s="78"/>
      <c r="Q640" s="2">
        <f t="shared" si="91"/>
        <v>47.289992184710492</v>
      </c>
    </row>
    <row r="641" spans="1:17" ht="33" customHeight="1" x14ac:dyDescent="0.25">
      <c r="A641" s="35">
        <v>40577</v>
      </c>
      <c r="B641" s="15">
        <v>98547</v>
      </c>
      <c r="C641" s="9" t="s">
        <v>40</v>
      </c>
      <c r="D641" s="46" t="s">
        <v>1153</v>
      </c>
      <c r="E641" s="11" t="s">
        <v>21</v>
      </c>
      <c r="F641" s="17">
        <v>359.84500000000003</v>
      </c>
      <c r="G641" s="73">
        <f>N641*$S$6</f>
        <v>212.54999999999998</v>
      </c>
      <c r="H641" s="73">
        <f t="shared" si="92"/>
        <v>76485.05</v>
      </c>
      <c r="I641" s="73">
        <f>O641*$S$6</f>
        <v>259.79250000000002</v>
      </c>
      <c r="J641" s="73">
        <f t="shared" si="93"/>
        <v>93485.03</v>
      </c>
      <c r="K641" s="13">
        <v>124646.7</v>
      </c>
      <c r="L641" s="14">
        <v>1.04E-2</v>
      </c>
      <c r="N641" s="12">
        <v>283.39999999999998</v>
      </c>
      <c r="O641" s="87">
        <v>346.39</v>
      </c>
      <c r="P641" s="78"/>
      <c r="Q641" s="2">
        <f t="shared" si="91"/>
        <v>346.3899734607956</v>
      </c>
    </row>
    <row r="642" spans="1:17" ht="33" customHeight="1" x14ac:dyDescent="0.25">
      <c r="A642" s="35">
        <v>40578</v>
      </c>
      <c r="B642" s="15">
        <v>98570</v>
      </c>
      <c r="C642" s="9" t="s">
        <v>40</v>
      </c>
      <c r="D642" s="47" t="s">
        <v>844</v>
      </c>
      <c r="E642" s="11" t="s">
        <v>21</v>
      </c>
      <c r="F642" s="17">
        <v>67.165999999999997</v>
      </c>
      <c r="G642" s="73">
        <f>N642*$S$6</f>
        <v>90.292500000000004</v>
      </c>
      <c r="H642" s="73">
        <f t="shared" si="92"/>
        <v>6064.58</v>
      </c>
      <c r="I642" s="73">
        <f>O642*$S$6</f>
        <v>110.36250000000001</v>
      </c>
      <c r="J642" s="73">
        <f t="shared" si="93"/>
        <v>7412.6</v>
      </c>
      <c r="K642" s="13">
        <v>9883.4699999999993</v>
      </c>
      <c r="L642" s="14">
        <v>8.0000000000000004E-4</v>
      </c>
      <c r="N642" s="12">
        <v>120.39</v>
      </c>
      <c r="O642" s="87">
        <v>147.15</v>
      </c>
      <c r="P642" s="78"/>
      <c r="Q642" s="2">
        <f t="shared" si="91"/>
        <v>147.1498972694518</v>
      </c>
    </row>
    <row r="643" spans="1:17" ht="33" customHeight="1" x14ac:dyDescent="0.25">
      <c r="A643" s="35">
        <v>40579</v>
      </c>
      <c r="B643" s="15">
        <v>98567</v>
      </c>
      <c r="C643" s="9" t="s">
        <v>40</v>
      </c>
      <c r="D643" s="47" t="s">
        <v>845</v>
      </c>
      <c r="E643" s="11" t="s">
        <v>21</v>
      </c>
      <c r="F643" s="17">
        <v>292.67899999999997</v>
      </c>
      <c r="G643" s="73">
        <f>N643*$S$6</f>
        <v>64.754999999999995</v>
      </c>
      <c r="H643" s="73">
        <f t="shared" si="92"/>
        <v>18952.419999999998</v>
      </c>
      <c r="I643" s="73">
        <f>O643*$S$6</f>
        <v>79.147500000000008</v>
      </c>
      <c r="J643" s="73">
        <f t="shared" si="93"/>
        <v>23164.81</v>
      </c>
      <c r="K643" s="13">
        <v>30886.41</v>
      </c>
      <c r="L643" s="14">
        <v>2.5999999999999999E-3</v>
      </c>
      <c r="N643" s="12">
        <v>86.34</v>
      </c>
      <c r="O643" s="87">
        <v>105.53</v>
      </c>
      <c r="P643" s="78"/>
      <c r="Q643" s="2">
        <f t="shared" si="91"/>
        <v>105.5299833606101</v>
      </c>
    </row>
    <row r="644" spans="1:17" ht="33" customHeight="1" x14ac:dyDescent="0.25">
      <c r="A644" s="3">
        <v>12</v>
      </c>
      <c r="B644" s="4"/>
      <c r="C644" s="4"/>
      <c r="D644" s="45" t="s">
        <v>846</v>
      </c>
      <c r="E644" s="4"/>
      <c r="F644" s="6">
        <v>1</v>
      </c>
      <c r="G644" s="71"/>
      <c r="H644" s="73">
        <f t="shared" si="92"/>
        <v>0</v>
      </c>
      <c r="I644" s="71"/>
      <c r="J644" s="76">
        <f>J645+J669+J673+J678</f>
        <v>47446.460000000006</v>
      </c>
      <c r="K644" s="7">
        <v>63262.11</v>
      </c>
      <c r="L644" s="8">
        <v>5.3E-3</v>
      </c>
      <c r="N644" s="4"/>
      <c r="O644" s="89">
        <v>63262.11</v>
      </c>
      <c r="P644" s="78"/>
      <c r="Q644" s="2">
        <f t="shared" si="91"/>
        <v>63262.11</v>
      </c>
    </row>
    <row r="645" spans="1:17" ht="33" customHeight="1" x14ac:dyDescent="0.25">
      <c r="A645" s="5" t="s">
        <v>847</v>
      </c>
      <c r="B645" s="4"/>
      <c r="C645" s="4"/>
      <c r="D645" s="45" t="s">
        <v>848</v>
      </c>
      <c r="E645" s="4"/>
      <c r="F645" s="6">
        <v>1</v>
      </c>
      <c r="G645" s="71"/>
      <c r="H645" s="73">
        <f t="shared" si="92"/>
        <v>0</v>
      </c>
      <c r="I645" s="71"/>
      <c r="J645" s="76">
        <f>SUM(J646:J668)</f>
        <v>34156.490000000005</v>
      </c>
      <c r="K645" s="7">
        <v>45542.07</v>
      </c>
      <c r="L645" s="8">
        <v>3.8E-3</v>
      </c>
      <c r="N645" s="4"/>
      <c r="O645" s="89">
        <v>45542.07</v>
      </c>
      <c r="P645" s="78"/>
      <c r="Q645" s="2">
        <f t="shared" si="91"/>
        <v>45542.07</v>
      </c>
    </row>
    <row r="646" spans="1:17" ht="33" customHeight="1" x14ac:dyDescent="0.25">
      <c r="A646" s="35">
        <v>40909</v>
      </c>
      <c r="B646" s="25" t="s">
        <v>990</v>
      </c>
      <c r="C646" s="9" t="s">
        <v>20</v>
      </c>
      <c r="D646" s="46" t="s">
        <v>1154</v>
      </c>
      <c r="E646" s="11" t="s">
        <v>59</v>
      </c>
      <c r="F646" s="16">
        <v>2</v>
      </c>
      <c r="G646" s="73">
        <f t="shared" ref="G646:G668" si="100">N646*$S$6</f>
        <v>1596.9675</v>
      </c>
      <c r="H646" s="73">
        <f t="shared" si="92"/>
        <v>3193.93</v>
      </c>
      <c r="I646" s="73">
        <f t="shared" ref="I646:I668" si="101">O646*$S$6</f>
        <v>1951.9725000000001</v>
      </c>
      <c r="J646" s="73">
        <f t="shared" si="93"/>
        <v>3903.94</v>
      </c>
      <c r="K646" s="13">
        <v>5205.26</v>
      </c>
      <c r="L646" s="14">
        <v>4.0000000000000002E-4</v>
      </c>
      <c r="N646" s="13">
        <v>2129.29</v>
      </c>
      <c r="O646" s="90">
        <v>2602.63</v>
      </c>
      <c r="P646" s="78"/>
      <c r="Q646" s="2">
        <f t="shared" si="91"/>
        <v>2602.63</v>
      </c>
    </row>
    <row r="647" spans="1:17" ht="33" customHeight="1" x14ac:dyDescent="0.25">
      <c r="A647" s="35">
        <v>40910</v>
      </c>
      <c r="B647" s="27" t="s">
        <v>849</v>
      </c>
      <c r="C647" s="9" t="s">
        <v>20</v>
      </c>
      <c r="D647" s="46" t="s">
        <v>1155</v>
      </c>
      <c r="E647" s="11" t="s">
        <v>59</v>
      </c>
      <c r="F647" s="16">
        <v>1</v>
      </c>
      <c r="G647" s="73">
        <f t="shared" si="100"/>
        <v>370.35</v>
      </c>
      <c r="H647" s="73">
        <f t="shared" si="92"/>
        <v>370.35</v>
      </c>
      <c r="I647" s="73">
        <f t="shared" si="101"/>
        <v>452.67750000000001</v>
      </c>
      <c r="J647" s="73">
        <f t="shared" si="93"/>
        <v>452.67</v>
      </c>
      <c r="K647" s="12">
        <v>603.57000000000005</v>
      </c>
      <c r="L647" s="14">
        <v>1E-4</v>
      </c>
      <c r="N647" s="12">
        <v>493.8</v>
      </c>
      <c r="O647" s="87">
        <v>603.57000000000005</v>
      </c>
      <c r="P647" s="78"/>
      <c r="Q647" s="2">
        <f t="shared" ref="Q647:Q696" si="102">K647/F647</f>
        <v>603.57000000000005</v>
      </c>
    </row>
    <row r="648" spans="1:17" ht="33" customHeight="1" x14ac:dyDescent="0.25">
      <c r="A648" s="37">
        <v>40911</v>
      </c>
      <c r="B648" s="42">
        <v>14664</v>
      </c>
      <c r="C648" s="18" t="s">
        <v>20</v>
      </c>
      <c r="D648" s="48" t="s">
        <v>850</v>
      </c>
      <c r="E648" s="20" t="s">
        <v>59</v>
      </c>
      <c r="F648" s="21">
        <v>1</v>
      </c>
      <c r="G648" s="75">
        <f t="shared" si="100"/>
        <v>896.25</v>
      </c>
      <c r="H648" s="73">
        <f t="shared" ref="H648:H696" si="103">TRUNC(G648*F648,2)</f>
        <v>896.25</v>
      </c>
      <c r="I648" s="75">
        <f t="shared" si="101"/>
        <v>1095.48</v>
      </c>
      <c r="J648" s="75">
        <f t="shared" ref="J648:J696" si="104">TRUNC(I648*F648,2)</f>
        <v>1095.48</v>
      </c>
      <c r="K648" s="23">
        <v>1460.64</v>
      </c>
      <c r="L648" s="24">
        <v>1E-4</v>
      </c>
      <c r="N648" s="23">
        <v>1195</v>
      </c>
      <c r="O648" s="91">
        <v>1460.64</v>
      </c>
      <c r="P648" s="78"/>
      <c r="Q648" s="2">
        <f t="shared" si="102"/>
        <v>1460.64</v>
      </c>
    </row>
    <row r="649" spans="1:17" ht="33" customHeight="1" x14ac:dyDescent="0.25">
      <c r="A649" s="35">
        <v>40912</v>
      </c>
      <c r="B649" s="32">
        <v>55357</v>
      </c>
      <c r="C649" s="9" t="s">
        <v>270</v>
      </c>
      <c r="D649" s="47" t="s">
        <v>851</v>
      </c>
      <c r="E649" s="11" t="s">
        <v>59</v>
      </c>
      <c r="F649" s="16">
        <v>1</v>
      </c>
      <c r="G649" s="73">
        <f t="shared" si="100"/>
        <v>130.10249999999999</v>
      </c>
      <c r="H649" s="73">
        <f t="shared" si="103"/>
        <v>130.1</v>
      </c>
      <c r="I649" s="73">
        <f t="shared" si="101"/>
        <v>159.02250000000001</v>
      </c>
      <c r="J649" s="73">
        <f t="shared" si="104"/>
        <v>159.02000000000001</v>
      </c>
      <c r="K649" s="12">
        <v>212.03</v>
      </c>
      <c r="L649" s="14">
        <v>0</v>
      </c>
      <c r="N649" s="12">
        <v>173.47</v>
      </c>
      <c r="O649" s="87">
        <v>212.03</v>
      </c>
      <c r="P649" s="78"/>
      <c r="Q649" s="2">
        <f t="shared" si="102"/>
        <v>212.03</v>
      </c>
    </row>
    <row r="650" spans="1:17" ht="33" customHeight="1" x14ac:dyDescent="0.25">
      <c r="A650" s="35">
        <v>40913</v>
      </c>
      <c r="B650" s="15">
        <v>101917</v>
      </c>
      <c r="C650" s="9" t="s">
        <v>40</v>
      </c>
      <c r="D650" s="47" t="s">
        <v>852</v>
      </c>
      <c r="E650" s="11" t="s">
        <v>59</v>
      </c>
      <c r="F650" s="16">
        <v>1</v>
      </c>
      <c r="G650" s="73">
        <f t="shared" si="100"/>
        <v>141.1275</v>
      </c>
      <c r="H650" s="73">
        <f t="shared" si="103"/>
        <v>141.12</v>
      </c>
      <c r="I650" s="73">
        <f t="shared" si="101"/>
        <v>172.5</v>
      </c>
      <c r="J650" s="73">
        <f t="shared" si="104"/>
        <v>172.5</v>
      </c>
      <c r="K650" s="12">
        <v>230</v>
      </c>
      <c r="L650" s="14">
        <v>0</v>
      </c>
      <c r="N650" s="12">
        <v>188.17</v>
      </c>
      <c r="O650" s="87">
        <v>230</v>
      </c>
      <c r="P650" s="78"/>
      <c r="Q650" s="2">
        <f t="shared" si="102"/>
        <v>230</v>
      </c>
    </row>
    <row r="651" spans="1:17" ht="33" customHeight="1" x14ac:dyDescent="0.25">
      <c r="A651" s="35">
        <v>40914</v>
      </c>
      <c r="B651" s="32">
        <v>52935</v>
      </c>
      <c r="C651" s="9" t="s">
        <v>270</v>
      </c>
      <c r="D651" s="47" t="s">
        <v>853</v>
      </c>
      <c r="E651" s="11" t="s">
        <v>59</v>
      </c>
      <c r="F651" s="16">
        <v>2</v>
      </c>
      <c r="G651" s="73">
        <f t="shared" si="100"/>
        <v>155.58749999999998</v>
      </c>
      <c r="H651" s="73">
        <f t="shared" si="103"/>
        <v>311.17</v>
      </c>
      <c r="I651" s="73">
        <f t="shared" si="101"/>
        <v>190.17000000000002</v>
      </c>
      <c r="J651" s="73">
        <f t="shared" si="104"/>
        <v>380.34</v>
      </c>
      <c r="K651" s="12">
        <v>507.12</v>
      </c>
      <c r="L651" s="14">
        <v>0</v>
      </c>
      <c r="N651" s="12">
        <v>207.45</v>
      </c>
      <c r="O651" s="87">
        <v>253.56</v>
      </c>
      <c r="P651" s="78"/>
      <c r="Q651" s="2">
        <f t="shared" si="102"/>
        <v>253.56</v>
      </c>
    </row>
    <row r="652" spans="1:17" ht="33" customHeight="1" x14ac:dyDescent="0.25">
      <c r="A652" s="35">
        <v>40915</v>
      </c>
      <c r="B652" s="15">
        <v>103009</v>
      </c>
      <c r="C652" s="9" t="s">
        <v>40</v>
      </c>
      <c r="D652" s="47" t="s">
        <v>854</v>
      </c>
      <c r="E652" s="11" t="s">
        <v>59</v>
      </c>
      <c r="F652" s="16">
        <v>2</v>
      </c>
      <c r="G652" s="73">
        <f t="shared" si="100"/>
        <v>342.495</v>
      </c>
      <c r="H652" s="73">
        <f t="shared" si="103"/>
        <v>684.99</v>
      </c>
      <c r="I652" s="73">
        <f t="shared" si="101"/>
        <v>418.62749999999994</v>
      </c>
      <c r="J652" s="73">
        <f t="shared" si="104"/>
        <v>837.25</v>
      </c>
      <c r="K652" s="13">
        <v>1116.3399999999999</v>
      </c>
      <c r="L652" s="14">
        <v>1E-4</v>
      </c>
      <c r="N652" s="12">
        <v>456.66</v>
      </c>
      <c r="O652" s="87">
        <v>558.16999999999996</v>
      </c>
      <c r="P652" s="78"/>
      <c r="Q652" s="2">
        <f t="shared" si="102"/>
        <v>558.16999999999996</v>
      </c>
    </row>
    <row r="653" spans="1:17" ht="33" customHeight="1" x14ac:dyDescent="0.25">
      <c r="A653" s="35">
        <v>40916</v>
      </c>
      <c r="B653" s="15">
        <v>99624</v>
      </c>
      <c r="C653" s="9" t="s">
        <v>40</v>
      </c>
      <c r="D653" s="47" t="s">
        <v>855</v>
      </c>
      <c r="E653" s="11" t="s">
        <v>59</v>
      </c>
      <c r="F653" s="16">
        <v>1</v>
      </c>
      <c r="G653" s="73">
        <f t="shared" si="100"/>
        <v>536.99250000000006</v>
      </c>
      <c r="H653" s="73">
        <f t="shared" si="103"/>
        <v>536.99</v>
      </c>
      <c r="I653" s="73">
        <f t="shared" si="101"/>
        <v>656.36249999999995</v>
      </c>
      <c r="J653" s="73">
        <f t="shared" si="104"/>
        <v>656.36</v>
      </c>
      <c r="K653" s="12">
        <v>875.15</v>
      </c>
      <c r="L653" s="14">
        <v>1E-4</v>
      </c>
      <c r="N653" s="12">
        <v>715.99</v>
      </c>
      <c r="O653" s="87">
        <v>875.15</v>
      </c>
      <c r="P653" s="78"/>
      <c r="Q653" s="2">
        <f t="shared" si="102"/>
        <v>875.15</v>
      </c>
    </row>
    <row r="654" spans="1:17" ht="33" customHeight="1" x14ac:dyDescent="0.25">
      <c r="A654" s="35">
        <v>40917</v>
      </c>
      <c r="B654" s="15">
        <v>94499</v>
      </c>
      <c r="C654" s="9" t="s">
        <v>40</v>
      </c>
      <c r="D654" s="46" t="s">
        <v>1156</v>
      </c>
      <c r="E654" s="11" t="s">
        <v>59</v>
      </c>
      <c r="F654" s="16">
        <v>6</v>
      </c>
      <c r="G654" s="73">
        <f t="shared" si="100"/>
        <v>182.60249999999999</v>
      </c>
      <c r="H654" s="73">
        <f t="shared" si="103"/>
        <v>1095.6099999999999</v>
      </c>
      <c r="I654" s="73">
        <f t="shared" si="101"/>
        <v>223.1925</v>
      </c>
      <c r="J654" s="73">
        <f t="shared" si="104"/>
        <v>1339.15</v>
      </c>
      <c r="K654" s="13">
        <v>1785.54</v>
      </c>
      <c r="L654" s="14">
        <v>1E-4</v>
      </c>
      <c r="N654" s="12">
        <v>243.47</v>
      </c>
      <c r="O654" s="87">
        <v>297.58999999999997</v>
      </c>
      <c r="P654" s="78"/>
      <c r="Q654" s="2">
        <f t="shared" si="102"/>
        <v>297.58999999999997</v>
      </c>
    </row>
    <row r="655" spans="1:17" ht="33" customHeight="1" x14ac:dyDescent="0.25">
      <c r="A655" s="36">
        <v>40513</v>
      </c>
      <c r="B655" s="15">
        <v>92390</v>
      </c>
      <c r="C655" s="9" t="s">
        <v>40</v>
      </c>
      <c r="D655" s="47" t="s">
        <v>856</v>
      </c>
      <c r="E655" s="11" t="s">
        <v>59</v>
      </c>
      <c r="F655" s="16">
        <v>15</v>
      </c>
      <c r="G655" s="73">
        <f t="shared" si="100"/>
        <v>130.64999999999998</v>
      </c>
      <c r="H655" s="73">
        <f t="shared" si="103"/>
        <v>1959.75</v>
      </c>
      <c r="I655" s="73">
        <f t="shared" si="101"/>
        <v>159.69</v>
      </c>
      <c r="J655" s="73">
        <f t="shared" si="104"/>
        <v>2395.35</v>
      </c>
      <c r="K655" s="13">
        <v>3193.8</v>
      </c>
      <c r="L655" s="14">
        <v>2.9999999999999997E-4</v>
      </c>
      <c r="N655" s="12">
        <v>174.2</v>
      </c>
      <c r="O655" s="87">
        <v>212.92</v>
      </c>
      <c r="P655" s="78"/>
      <c r="Q655" s="2">
        <f t="shared" si="102"/>
        <v>212.92000000000002</v>
      </c>
    </row>
    <row r="656" spans="1:17" ht="33" customHeight="1" x14ac:dyDescent="0.25">
      <c r="A656" s="36">
        <v>40878</v>
      </c>
      <c r="B656" s="15">
        <v>97488</v>
      </c>
      <c r="C656" s="9" t="s">
        <v>40</v>
      </c>
      <c r="D656" s="46" t="s">
        <v>1157</v>
      </c>
      <c r="E656" s="11" t="s">
        <v>59</v>
      </c>
      <c r="F656" s="16">
        <v>1</v>
      </c>
      <c r="G656" s="73">
        <f t="shared" si="100"/>
        <v>260.73749999999995</v>
      </c>
      <c r="H656" s="73">
        <f t="shared" si="103"/>
        <v>260.73</v>
      </c>
      <c r="I656" s="73">
        <f t="shared" si="101"/>
        <v>318.69749999999999</v>
      </c>
      <c r="J656" s="73">
        <f t="shared" si="104"/>
        <v>318.69</v>
      </c>
      <c r="K656" s="12">
        <v>424.93</v>
      </c>
      <c r="L656" s="14">
        <v>0</v>
      </c>
      <c r="N656" s="12">
        <v>347.65</v>
      </c>
      <c r="O656" s="87">
        <v>424.93</v>
      </c>
      <c r="P656" s="78"/>
      <c r="Q656" s="2">
        <f t="shared" si="102"/>
        <v>424.93</v>
      </c>
    </row>
    <row r="657" spans="1:17" ht="33" customHeight="1" x14ac:dyDescent="0.25">
      <c r="A657" s="36">
        <v>41244</v>
      </c>
      <c r="B657" s="15">
        <v>92378</v>
      </c>
      <c r="C657" s="9" t="s">
        <v>40</v>
      </c>
      <c r="D657" s="47" t="s">
        <v>857</v>
      </c>
      <c r="E657" s="11" t="s">
        <v>59</v>
      </c>
      <c r="F657" s="16">
        <v>3</v>
      </c>
      <c r="G657" s="73">
        <f t="shared" si="100"/>
        <v>90.052499999999995</v>
      </c>
      <c r="H657" s="73">
        <f t="shared" si="103"/>
        <v>270.14999999999998</v>
      </c>
      <c r="I657" s="73">
        <f t="shared" si="101"/>
        <v>110.07</v>
      </c>
      <c r="J657" s="73">
        <f t="shared" si="104"/>
        <v>330.21</v>
      </c>
      <c r="K657" s="12">
        <v>440.28</v>
      </c>
      <c r="L657" s="14">
        <v>0</v>
      </c>
      <c r="N657" s="12">
        <v>120.07</v>
      </c>
      <c r="O657" s="87">
        <v>146.76</v>
      </c>
      <c r="P657" s="78"/>
      <c r="Q657" s="2">
        <f t="shared" si="102"/>
        <v>146.76</v>
      </c>
    </row>
    <row r="658" spans="1:17" ht="33" customHeight="1" x14ac:dyDescent="0.25">
      <c r="A658" s="36">
        <v>41609</v>
      </c>
      <c r="B658" s="15">
        <v>92377</v>
      </c>
      <c r="C658" s="9" t="s">
        <v>40</v>
      </c>
      <c r="D658" s="47" t="s">
        <v>858</v>
      </c>
      <c r="E658" s="11" t="s">
        <v>59</v>
      </c>
      <c r="F658" s="16">
        <v>14</v>
      </c>
      <c r="G658" s="73">
        <f t="shared" si="100"/>
        <v>82.02</v>
      </c>
      <c r="H658" s="73">
        <f t="shared" si="103"/>
        <v>1148.28</v>
      </c>
      <c r="I658" s="73">
        <f t="shared" si="101"/>
        <v>100.2525</v>
      </c>
      <c r="J658" s="73">
        <f t="shared" si="104"/>
        <v>1403.53</v>
      </c>
      <c r="K658" s="13">
        <v>1871.38</v>
      </c>
      <c r="L658" s="14">
        <v>2.0000000000000001E-4</v>
      </c>
      <c r="N658" s="12">
        <v>109.36</v>
      </c>
      <c r="O658" s="87">
        <v>133.66999999999999</v>
      </c>
      <c r="P658" s="78"/>
      <c r="Q658" s="2">
        <f t="shared" si="102"/>
        <v>133.67000000000002</v>
      </c>
    </row>
    <row r="659" spans="1:17" ht="33" customHeight="1" x14ac:dyDescent="0.25">
      <c r="A659" s="36">
        <v>41974</v>
      </c>
      <c r="B659" s="15">
        <v>92896</v>
      </c>
      <c r="C659" s="9" t="s">
        <v>40</v>
      </c>
      <c r="D659" s="47" t="s">
        <v>859</v>
      </c>
      <c r="E659" s="11" t="s">
        <v>59</v>
      </c>
      <c r="F659" s="16">
        <v>10</v>
      </c>
      <c r="G659" s="73">
        <f t="shared" si="100"/>
        <v>171.70499999999998</v>
      </c>
      <c r="H659" s="73">
        <f t="shared" si="103"/>
        <v>1717.05</v>
      </c>
      <c r="I659" s="73">
        <f t="shared" si="101"/>
        <v>209.8725</v>
      </c>
      <c r="J659" s="73">
        <f t="shared" si="104"/>
        <v>2098.7199999999998</v>
      </c>
      <c r="K659" s="13">
        <v>2798.3</v>
      </c>
      <c r="L659" s="14">
        <v>2.0000000000000001E-4</v>
      </c>
      <c r="N659" s="12">
        <v>228.94</v>
      </c>
      <c r="O659" s="87">
        <v>279.83</v>
      </c>
      <c r="P659" s="78"/>
      <c r="Q659" s="2">
        <f t="shared" si="102"/>
        <v>279.83000000000004</v>
      </c>
    </row>
    <row r="660" spans="1:17" ht="33" customHeight="1" x14ac:dyDescent="0.25">
      <c r="A660" s="36">
        <v>42339</v>
      </c>
      <c r="B660" s="15">
        <v>92642</v>
      </c>
      <c r="C660" s="9" t="s">
        <v>40</v>
      </c>
      <c r="D660" s="47" t="s">
        <v>860</v>
      </c>
      <c r="E660" s="11" t="s">
        <v>59</v>
      </c>
      <c r="F660" s="16">
        <v>9</v>
      </c>
      <c r="G660" s="73">
        <f t="shared" si="100"/>
        <v>178.08749999999998</v>
      </c>
      <c r="H660" s="73">
        <f t="shared" si="103"/>
        <v>1602.78</v>
      </c>
      <c r="I660" s="73">
        <f t="shared" si="101"/>
        <v>217.67250000000001</v>
      </c>
      <c r="J660" s="73">
        <f t="shared" si="104"/>
        <v>1959.05</v>
      </c>
      <c r="K660" s="13">
        <v>2612.0700000000002</v>
      </c>
      <c r="L660" s="14">
        <v>2.0000000000000001E-4</v>
      </c>
      <c r="N660" s="12">
        <v>237.45</v>
      </c>
      <c r="O660" s="87">
        <v>290.23</v>
      </c>
      <c r="P660" s="78"/>
      <c r="Q660" s="2">
        <f t="shared" si="102"/>
        <v>290.23</v>
      </c>
    </row>
    <row r="661" spans="1:17" ht="33" customHeight="1" x14ac:dyDescent="0.25">
      <c r="A661" s="36">
        <v>42705</v>
      </c>
      <c r="B661" s="15">
        <v>92910</v>
      </c>
      <c r="C661" s="9" t="s">
        <v>40</v>
      </c>
      <c r="D661" s="46" t="s">
        <v>1158</v>
      </c>
      <c r="E661" s="11" t="s">
        <v>59</v>
      </c>
      <c r="F661" s="16">
        <v>2</v>
      </c>
      <c r="G661" s="73">
        <f t="shared" si="100"/>
        <v>91.627499999999998</v>
      </c>
      <c r="H661" s="73">
        <f t="shared" si="103"/>
        <v>183.25</v>
      </c>
      <c r="I661" s="73">
        <f t="shared" si="101"/>
        <v>111.99</v>
      </c>
      <c r="J661" s="73">
        <f t="shared" si="104"/>
        <v>223.98</v>
      </c>
      <c r="K661" s="12">
        <v>298.64</v>
      </c>
      <c r="L661" s="14">
        <v>0</v>
      </c>
      <c r="N661" s="12">
        <v>122.17</v>
      </c>
      <c r="O661" s="87">
        <v>149.32</v>
      </c>
      <c r="P661" s="78"/>
      <c r="Q661" s="2">
        <f t="shared" si="102"/>
        <v>149.32</v>
      </c>
    </row>
    <row r="662" spans="1:17" ht="33" customHeight="1" x14ac:dyDescent="0.25">
      <c r="A662" s="36">
        <v>43070</v>
      </c>
      <c r="B662" s="15">
        <v>92929</v>
      </c>
      <c r="C662" s="9" t="s">
        <v>40</v>
      </c>
      <c r="D662" s="47" t="s">
        <v>861</v>
      </c>
      <c r="E662" s="11" t="s">
        <v>59</v>
      </c>
      <c r="F662" s="16">
        <v>2</v>
      </c>
      <c r="G662" s="73">
        <f t="shared" si="100"/>
        <v>50.564999999999998</v>
      </c>
      <c r="H662" s="73">
        <f t="shared" si="103"/>
        <v>101.13</v>
      </c>
      <c r="I662" s="73">
        <f t="shared" si="101"/>
        <v>61.800000000000004</v>
      </c>
      <c r="J662" s="73">
        <f t="shared" si="104"/>
        <v>123.6</v>
      </c>
      <c r="K662" s="12">
        <v>164.8</v>
      </c>
      <c r="L662" s="14">
        <v>0</v>
      </c>
      <c r="N662" s="12">
        <v>67.42</v>
      </c>
      <c r="O662" s="87">
        <v>82.4</v>
      </c>
      <c r="P662" s="78"/>
      <c r="Q662" s="2">
        <f t="shared" si="102"/>
        <v>82.4</v>
      </c>
    </row>
    <row r="663" spans="1:17" ht="33" customHeight="1" x14ac:dyDescent="0.25">
      <c r="A663" s="36">
        <v>43435</v>
      </c>
      <c r="B663" s="15">
        <v>92367</v>
      </c>
      <c r="C663" s="9" t="s">
        <v>40</v>
      </c>
      <c r="D663" s="47" t="s">
        <v>862</v>
      </c>
      <c r="E663" s="11" t="s">
        <v>72</v>
      </c>
      <c r="F663" s="29">
        <v>81.8</v>
      </c>
      <c r="G663" s="73">
        <f t="shared" si="100"/>
        <v>84.307500000000005</v>
      </c>
      <c r="H663" s="73">
        <f t="shared" si="103"/>
        <v>6896.35</v>
      </c>
      <c r="I663" s="73">
        <f t="shared" si="101"/>
        <v>103.04249999999999</v>
      </c>
      <c r="J663" s="73">
        <f t="shared" si="104"/>
        <v>8428.8700000000008</v>
      </c>
      <c r="K663" s="13">
        <v>11238.5</v>
      </c>
      <c r="L663" s="14">
        <v>8.9999999999999998E-4</v>
      </c>
      <c r="N663" s="12">
        <v>112.41</v>
      </c>
      <c r="O663" s="87">
        <v>137.38999999999999</v>
      </c>
      <c r="P663" s="78"/>
      <c r="Q663" s="2">
        <f t="shared" si="102"/>
        <v>137.38997555012224</v>
      </c>
    </row>
    <row r="664" spans="1:17" ht="33" customHeight="1" x14ac:dyDescent="0.25">
      <c r="A664" s="36">
        <v>43800</v>
      </c>
      <c r="B664" s="15">
        <v>97498</v>
      </c>
      <c r="C664" s="9" t="s">
        <v>40</v>
      </c>
      <c r="D664" s="47" t="s">
        <v>863</v>
      </c>
      <c r="E664" s="11" t="s">
        <v>72</v>
      </c>
      <c r="F664" s="29">
        <v>0.1</v>
      </c>
      <c r="G664" s="73">
        <f t="shared" si="100"/>
        <v>35.872500000000002</v>
      </c>
      <c r="H664" s="73">
        <f t="shared" si="103"/>
        <v>3.58</v>
      </c>
      <c r="I664" s="73">
        <f t="shared" si="101"/>
        <v>43.844999999999999</v>
      </c>
      <c r="J664" s="73">
        <f t="shared" si="104"/>
        <v>4.38</v>
      </c>
      <c r="K664" s="12">
        <v>5.84</v>
      </c>
      <c r="L664" s="14">
        <v>0</v>
      </c>
      <c r="N664" s="12">
        <v>47.83</v>
      </c>
      <c r="O664" s="87">
        <v>58.46</v>
      </c>
      <c r="P664" s="78"/>
      <c r="Q664" s="79">
        <f t="shared" si="102"/>
        <v>58.4</v>
      </c>
    </row>
    <row r="665" spans="1:17" ht="33" customHeight="1" x14ac:dyDescent="0.25">
      <c r="A665" s="36">
        <v>44166</v>
      </c>
      <c r="B665" s="15">
        <v>101916</v>
      </c>
      <c r="C665" s="9" t="s">
        <v>40</v>
      </c>
      <c r="D665" s="47" t="s">
        <v>864</v>
      </c>
      <c r="E665" s="11" t="s">
        <v>59</v>
      </c>
      <c r="F665" s="16">
        <v>1</v>
      </c>
      <c r="G665" s="73">
        <f t="shared" si="100"/>
        <v>2670.6150000000002</v>
      </c>
      <c r="H665" s="73">
        <f t="shared" si="103"/>
        <v>2670.61</v>
      </c>
      <c r="I665" s="73">
        <f t="shared" si="101"/>
        <v>3264.2925000000005</v>
      </c>
      <c r="J665" s="73">
        <f t="shared" si="104"/>
        <v>3264.29</v>
      </c>
      <c r="K665" s="13">
        <v>4352.3900000000003</v>
      </c>
      <c r="L665" s="14">
        <v>4.0000000000000002E-4</v>
      </c>
      <c r="N665" s="13">
        <v>3560.82</v>
      </c>
      <c r="O665" s="90">
        <v>4352.3900000000003</v>
      </c>
      <c r="P665" s="78"/>
      <c r="Q665" s="2">
        <f t="shared" si="102"/>
        <v>4352.3900000000003</v>
      </c>
    </row>
    <row r="666" spans="1:17" ht="33" customHeight="1" x14ac:dyDescent="0.25">
      <c r="A666" s="36">
        <v>44531</v>
      </c>
      <c r="B666" s="15">
        <v>96765</v>
      </c>
      <c r="C666" s="9" t="s">
        <v>40</v>
      </c>
      <c r="D666" s="47" t="s">
        <v>865</v>
      </c>
      <c r="E666" s="11" t="s">
        <v>59</v>
      </c>
      <c r="F666" s="16">
        <v>2</v>
      </c>
      <c r="G666" s="73">
        <f t="shared" si="100"/>
        <v>1309.0875000000001</v>
      </c>
      <c r="H666" s="73">
        <f t="shared" si="103"/>
        <v>2618.17</v>
      </c>
      <c r="I666" s="73">
        <f t="shared" si="101"/>
        <v>1600.095</v>
      </c>
      <c r="J666" s="73">
        <f t="shared" si="104"/>
        <v>3200.19</v>
      </c>
      <c r="K666" s="13">
        <v>4266.92</v>
      </c>
      <c r="L666" s="14">
        <v>4.0000000000000002E-4</v>
      </c>
      <c r="N666" s="13">
        <v>1745.45</v>
      </c>
      <c r="O666" s="90">
        <v>2133.46</v>
      </c>
      <c r="P666" s="78"/>
      <c r="Q666" s="2">
        <f t="shared" si="102"/>
        <v>2133.46</v>
      </c>
    </row>
    <row r="667" spans="1:17" ht="33" customHeight="1" x14ac:dyDescent="0.25">
      <c r="A667" s="36">
        <v>44896</v>
      </c>
      <c r="B667" s="15">
        <v>101915</v>
      </c>
      <c r="C667" s="9" t="s">
        <v>40</v>
      </c>
      <c r="D667" s="47" t="s">
        <v>866</v>
      </c>
      <c r="E667" s="11" t="s">
        <v>59</v>
      </c>
      <c r="F667" s="16">
        <v>2</v>
      </c>
      <c r="G667" s="73">
        <f t="shared" si="100"/>
        <v>307.5675</v>
      </c>
      <c r="H667" s="73">
        <f t="shared" si="103"/>
        <v>615.13</v>
      </c>
      <c r="I667" s="73">
        <f t="shared" si="101"/>
        <v>375.9375</v>
      </c>
      <c r="J667" s="73">
        <f t="shared" si="104"/>
        <v>751.87</v>
      </c>
      <c r="K667" s="13">
        <v>1002.5</v>
      </c>
      <c r="L667" s="14">
        <v>1E-4</v>
      </c>
      <c r="N667" s="12">
        <v>410.09</v>
      </c>
      <c r="O667" s="87">
        <v>501.25</v>
      </c>
      <c r="P667" s="78"/>
      <c r="Q667" s="2">
        <f t="shared" si="102"/>
        <v>501.25</v>
      </c>
    </row>
    <row r="668" spans="1:17" ht="33" customHeight="1" x14ac:dyDescent="0.25">
      <c r="A668" s="36">
        <v>45261</v>
      </c>
      <c r="B668" s="15">
        <v>91174</v>
      </c>
      <c r="C668" s="9" t="s">
        <v>40</v>
      </c>
      <c r="D668" s="47" t="s">
        <v>867</v>
      </c>
      <c r="E668" s="11" t="s">
        <v>72</v>
      </c>
      <c r="F668" s="29">
        <v>81.8</v>
      </c>
      <c r="G668" s="73">
        <f t="shared" si="100"/>
        <v>6.5774999999999997</v>
      </c>
      <c r="H668" s="73">
        <f t="shared" si="103"/>
        <v>538.03</v>
      </c>
      <c r="I668" s="73">
        <f t="shared" si="101"/>
        <v>8.0325000000000006</v>
      </c>
      <c r="J668" s="73">
        <f t="shared" si="104"/>
        <v>657.05</v>
      </c>
      <c r="K668" s="12">
        <v>876.07</v>
      </c>
      <c r="L668" s="14">
        <v>1E-4</v>
      </c>
      <c r="N668" s="12">
        <v>8.77</v>
      </c>
      <c r="O668" s="87">
        <v>10.71</v>
      </c>
      <c r="P668" s="78"/>
      <c r="Q668" s="2">
        <f t="shared" si="102"/>
        <v>10.709902200488999</v>
      </c>
    </row>
    <row r="669" spans="1:17" ht="33" customHeight="1" x14ac:dyDescent="0.25">
      <c r="A669" s="5" t="s">
        <v>868</v>
      </c>
      <c r="B669" s="4"/>
      <c r="C669" s="4"/>
      <c r="D669" s="45" t="s">
        <v>869</v>
      </c>
      <c r="E669" s="4"/>
      <c r="F669" s="6">
        <v>1</v>
      </c>
      <c r="G669" s="71"/>
      <c r="H669" s="73">
        <f t="shared" si="103"/>
        <v>0</v>
      </c>
      <c r="I669" s="71"/>
      <c r="J669" s="76">
        <f>SUM(J670:J672)</f>
        <v>6431.69</v>
      </c>
      <c r="K669" s="7">
        <v>8575.61</v>
      </c>
      <c r="L669" s="8">
        <v>6.9999999999999999E-4</v>
      </c>
      <c r="N669" s="4"/>
      <c r="O669" s="89">
        <v>8575.61</v>
      </c>
      <c r="P669" s="78"/>
      <c r="Q669" s="2">
        <f t="shared" si="102"/>
        <v>8575.61</v>
      </c>
    </row>
    <row r="670" spans="1:17" ht="33" customHeight="1" x14ac:dyDescent="0.25">
      <c r="A670" s="35">
        <v>40940</v>
      </c>
      <c r="B670" s="15">
        <v>101909</v>
      </c>
      <c r="C670" s="9" t="s">
        <v>40</v>
      </c>
      <c r="D670" s="47" t="s">
        <v>870</v>
      </c>
      <c r="E670" s="11" t="s">
        <v>59</v>
      </c>
      <c r="F670" s="16">
        <v>19</v>
      </c>
      <c r="G670" s="73">
        <f>N670*$S$6</f>
        <v>239.41500000000002</v>
      </c>
      <c r="H670" s="73">
        <f t="shared" si="103"/>
        <v>4548.88</v>
      </c>
      <c r="I670" s="73">
        <f>O670*$S$6</f>
        <v>292.63499999999999</v>
      </c>
      <c r="J670" s="73">
        <f t="shared" si="104"/>
        <v>5560.06</v>
      </c>
      <c r="K670" s="13">
        <v>7413.42</v>
      </c>
      <c r="L670" s="14">
        <v>5.9999999999999995E-4</v>
      </c>
      <c r="N670" s="12">
        <v>319.22000000000003</v>
      </c>
      <c r="O670" s="87">
        <v>390.18</v>
      </c>
      <c r="P670" s="78"/>
      <c r="Q670" s="2">
        <f t="shared" si="102"/>
        <v>390.18</v>
      </c>
    </row>
    <row r="671" spans="1:17" ht="33" customHeight="1" x14ac:dyDescent="0.25">
      <c r="A671" s="35">
        <v>40941</v>
      </c>
      <c r="B671" s="10" t="s">
        <v>991</v>
      </c>
      <c r="C671" s="9" t="s">
        <v>20</v>
      </c>
      <c r="D671" s="47" t="s">
        <v>871</v>
      </c>
      <c r="E671" s="11" t="s">
        <v>59</v>
      </c>
      <c r="F671" s="16">
        <v>19</v>
      </c>
      <c r="G671" s="73">
        <f>N671*$S$6</f>
        <v>34.695</v>
      </c>
      <c r="H671" s="73">
        <f t="shared" si="103"/>
        <v>659.2</v>
      </c>
      <c r="I671" s="73">
        <f>O671*$S$6</f>
        <v>42.405000000000001</v>
      </c>
      <c r="J671" s="73">
        <f t="shared" si="104"/>
        <v>805.69</v>
      </c>
      <c r="K671" s="13">
        <v>1074.26</v>
      </c>
      <c r="L671" s="14">
        <v>1E-4</v>
      </c>
      <c r="N671" s="12">
        <v>46.26</v>
      </c>
      <c r="O671" s="87">
        <v>56.54</v>
      </c>
      <c r="P671" s="78"/>
      <c r="Q671" s="2">
        <f t="shared" si="102"/>
        <v>56.54</v>
      </c>
    </row>
    <row r="672" spans="1:17" ht="33" customHeight="1" x14ac:dyDescent="0.25">
      <c r="A672" s="35">
        <v>40942</v>
      </c>
      <c r="B672" s="25" t="s">
        <v>992</v>
      </c>
      <c r="C672" s="9" t="s">
        <v>20</v>
      </c>
      <c r="D672" s="47" t="s">
        <v>872</v>
      </c>
      <c r="E672" s="11" t="s">
        <v>59</v>
      </c>
      <c r="F672" s="16">
        <v>3</v>
      </c>
      <c r="G672" s="73">
        <f>N672*$S$6</f>
        <v>17.984999999999999</v>
      </c>
      <c r="H672" s="73">
        <f t="shared" si="103"/>
        <v>53.95</v>
      </c>
      <c r="I672" s="73">
        <f>O672*$S$6</f>
        <v>21.982499999999998</v>
      </c>
      <c r="J672" s="73">
        <f t="shared" si="104"/>
        <v>65.94</v>
      </c>
      <c r="K672" s="12">
        <v>87.93</v>
      </c>
      <c r="L672" s="14">
        <v>0</v>
      </c>
      <c r="N672" s="12">
        <v>23.98</v>
      </c>
      <c r="O672" s="87">
        <v>29.31</v>
      </c>
      <c r="P672" s="78"/>
      <c r="Q672" s="2">
        <f t="shared" si="102"/>
        <v>29.310000000000002</v>
      </c>
    </row>
    <row r="673" spans="1:17" ht="33" customHeight="1" x14ac:dyDescent="0.25">
      <c r="A673" s="5" t="s">
        <v>873</v>
      </c>
      <c r="B673" s="4"/>
      <c r="C673" s="4"/>
      <c r="D673" s="45" t="s">
        <v>874</v>
      </c>
      <c r="E673" s="4"/>
      <c r="F673" s="6">
        <v>1</v>
      </c>
      <c r="G673" s="71"/>
      <c r="H673" s="73">
        <f t="shared" si="103"/>
        <v>0</v>
      </c>
      <c r="I673" s="71"/>
      <c r="J673" s="76">
        <f>SUM(J674:J677)</f>
        <v>1493.3700000000001</v>
      </c>
      <c r="K673" s="7">
        <v>1991.19</v>
      </c>
      <c r="L673" s="8">
        <v>2.0000000000000001E-4</v>
      </c>
      <c r="N673" s="4"/>
      <c r="O673" s="89">
        <v>1991.19</v>
      </c>
      <c r="P673" s="78"/>
      <c r="Q673" s="2">
        <f t="shared" si="102"/>
        <v>1991.19</v>
      </c>
    </row>
    <row r="674" spans="1:17" ht="33" customHeight="1" x14ac:dyDescent="0.25">
      <c r="A674" s="35">
        <v>40969</v>
      </c>
      <c r="B674" s="15">
        <v>97599</v>
      </c>
      <c r="C674" s="9" t="s">
        <v>40</v>
      </c>
      <c r="D674" s="47" t="s">
        <v>875</v>
      </c>
      <c r="E674" s="11" t="s">
        <v>59</v>
      </c>
      <c r="F674" s="16">
        <v>43</v>
      </c>
      <c r="G674" s="73">
        <f>N674*$S$6</f>
        <v>14.115</v>
      </c>
      <c r="H674" s="73">
        <f t="shared" si="103"/>
        <v>606.94000000000005</v>
      </c>
      <c r="I674" s="73">
        <f>O674*$S$6</f>
        <v>17.25</v>
      </c>
      <c r="J674" s="73">
        <f t="shared" si="104"/>
        <v>741.75</v>
      </c>
      <c r="K674" s="12">
        <v>989</v>
      </c>
      <c r="L674" s="14">
        <v>1E-4</v>
      </c>
      <c r="N674" s="12">
        <v>18.82</v>
      </c>
      <c r="O674" s="87">
        <v>23</v>
      </c>
      <c r="P674" s="78"/>
      <c r="Q674" s="2">
        <f t="shared" si="102"/>
        <v>23</v>
      </c>
    </row>
    <row r="675" spans="1:17" ht="33" customHeight="1" x14ac:dyDescent="0.25">
      <c r="A675" s="35">
        <v>40970</v>
      </c>
      <c r="B675" s="10" t="s">
        <v>993</v>
      </c>
      <c r="C675" s="9" t="s">
        <v>20</v>
      </c>
      <c r="D675" s="47" t="s">
        <v>876</v>
      </c>
      <c r="E675" s="11" t="s">
        <v>59</v>
      </c>
      <c r="F675" s="16">
        <v>17</v>
      </c>
      <c r="G675" s="73">
        <f>N675*$S$6</f>
        <v>22.32</v>
      </c>
      <c r="H675" s="73">
        <f t="shared" si="103"/>
        <v>379.44</v>
      </c>
      <c r="I675" s="73">
        <f>O675*$S$6</f>
        <v>27.277499999999996</v>
      </c>
      <c r="J675" s="73">
        <f t="shared" si="104"/>
        <v>463.71</v>
      </c>
      <c r="K675" s="12">
        <v>618.29</v>
      </c>
      <c r="L675" s="14">
        <v>1E-4</v>
      </c>
      <c r="N675" s="12">
        <v>29.76</v>
      </c>
      <c r="O675" s="87">
        <v>36.369999999999997</v>
      </c>
      <c r="P675" s="78"/>
      <c r="Q675" s="2">
        <f t="shared" si="102"/>
        <v>36.369999999999997</v>
      </c>
    </row>
    <row r="676" spans="1:17" ht="33" customHeight="1" x14ac:dyDescent="0.25">
      <c r="A676" s="35">
        <v>40971</v>
      </c>
      <c r="B676" s="10" t="s">
        <v>994</v>
      </c>
      <c r="C676" s="9" t="s">
        <v>20</v>
      </c>
      <c r="D676" s="47" t="s">
        <v>877</v>
      </c>
      <c r="E676" s="11" t="s">
        <v>59</v>
      </c>
      <c r="F676" s="16">
        <v>21</v>
      </c>
      <c r="G676" s="73">
        <f>N676*$S$6</f>
        <v>8.9924999999999997</v>
      </c>
      <c r="H676" s="73">
        <f t="shared" si="103"/>
        <v>188.84</v>
      </c>
      <c r="I676" s="73">
        <f>O676*$S$6</f>
        <v>10.987500000000001</v>
      </c>
      <c r="J676" s="73">
        <f t="shared" si="104"/>
        <v>230.73</v>
      </c>
      <c r="K676" s="12">
        <v>307.64999999999998</v>
      </c>
      <c r="L676" s="14">
        <v>0</v>
      </c>
      <c r="N676" s="12">
        <v>11.99</v>
      </c>
      <c r="O676" s="87">
        <v>14.65</v>
      </c>
      <c r="P676" s="78"/>
      <c r="Q676" s="2">
        <f t="shared" si="102"/>
        <v>14.649999999999999</v>
      </c>
    </row>
    <row r="677" spans="1:17" ht="33" customHeight="1" x14ac:dyDescent="0.25">
      <c r="A677" s="35">
        <v>40972</v>
      </c>
      <c r="B677" s="10" t="s">
        <v>995</v>
      </c>
      <c r="C677" s="9" t="s">
        <v>20</v>
      </c>
      <c r="D677" s="47" t="s">
        <v>878</v>
      </c>
      <c r="E677" s="11" t="s">
        <v>59</v>
      </c>
      <c r="F677" s="16">
        <v>5</v>
      </c>
      <c r="G677" s="73">
        <f>N677*$S$6</f>
        <v>9.36</v>
      </c>
      <c r="H677" s="73">
        <f t="shared" si="103"/>
        <v>46.8</v>
      </c>
      <c r="I677" s="73">
        <f>O677*$S$6</f>
        <v>11.4375</v>
      </c>
      <c r="J677" s="73">
        <f t="shared" si="104"/>
        <v>57.18</v>
      </c>
      <c r="K677" s="12">
        <v>76.25</v>
      </c>
      <c r="L677" s="14">
        <v>0</v>
      </c>
      <c r="N677" s="12">
        <v>12.48</v>
      </c>
      <c r="O677" s="87">
        <v>15.25</v>
      </c>
      <c r="P677" s="78"/>
      <c r="Q677" s="2">
        <f t="shared" si="102"/>
        <v>15.25</v>
      </c>
    </row>
    <row r="678" spans="1:17" ht="33" customHeight="1" x14ac:dyDescent="0.25">
      <c r="A678" s="5" t="s">
        <v>879</v>
      </c>
      <c r="B678" s="4"/>
      <c r="C678" s="4"/>
      <c r="D678" s="45" t="s">
        <v>880</v>
      </c>
      <c r="E678" s="4"/>
      <c r="F678" s="6">
        <v>1</v>
      </c>
      <c r="G678" s="71"/>
      <c r="H678" s="73">
        <f t="shared" si="103"/>
        <v>0</v>
      </c>
      <c r="I678" s="71"/>
      <c r="J678" s="76">
        <f>SUM(J679:J685)</f>
        <v>5364.91</v>
      </c>
      <c r="K678" s="7">
        <v>7153.24</v>
      </c>
      <c r="L678" s="8">
        <v>5.9999999999999995E-4</v>
      </c>
      <c r="N678" s="4"/>
      <c r="O678" s="89">
        <v>7153.24</v>
      </c>
      <c r="P678" s="78"/>
      <c r="Q678" s="2">
        <f t="shared" si="102"/>
        <v>7153.24</v>
      </c>
    </row>
    <row r="679" spans="1:17" ht="33" customHeight="1" x14ac:dyDescent="0.25">
      <c r="A679" s="35">
        <v>41000</v>
      </c>
      <c r="B679" s="25" t="s">
        <v>996</v>
      </c>
      <c r="C679" s="9" t="s">
        <v>20</v>
      </c>
      <c r="D679" s="47" t="s">
        <v>881</v>
      </c>
      <c r="E679" s="11" t="s">
        <v>59</v>
      </c>
      <c r="F679" s="16">
        <v>2</v>
      </c>
      <c r="G679" s="73">
        <f t="shared" ref="G679:G685" si="105">N679*$S$6</f>
        <v>46.477499999999999</v>
      </c>
      <c r="H679" s="73">
        <f t="shared" si="103"/>
        <v>92.95</v>
      </c>
      <c r="I679" s="73">
        <f t="shared" ref="I679:I685" si="106">O679*$S$6</f>
        <v>56.804999999999993</v>
      </c>
      <c r="J679" s="73">
        <f t="shared" si="104"/>
        <v>113.61</v>
      </c>
      <c r="K679" s="12">
        <v>151.47999999999999</v>
      </c>
      <c r="L679" s="14">
        <v>0</v>
      </c>
      <c r="N679" s="12">
        <v>61.97</v>
      </c>
      <c r="O679" s="87">
        <v>75.739999999999995</v>
      </c>
      <c r="P679" s="78"/>
      <c r="Q679" s="2">
        <f t="shared" si="102"/>
        <v>75.739999999999995</v>
      </c>
    </row>
    <row r="680" spans="1:17" ht="33" customHeight="1" x14ac:dyDescent="0.25">
      <c r="A680" s="35">
        <v>41001</v>
      </c>
      <c r="B680" s="10" t="s">
        <v>997</v>
      </c>
      <c r="C680" s="9" t="s">
        <v>20</v>
      </c>
      <c r="D680" s="47" t="s">
        <v>882</v>
      </c>
      <c r="E680" s="11" t="s">
        <v>59</v>
      </c>
      <c r="F680" s="16">
        <v>2</v>
      </c>
      <c r="G680" s="73">
        <f t="shared" si="105"/>
        <v>63.554999999999993</v>
      </c>
      <c r="H680" s="73">
        <f t="shared" si="103"/>
        <v>127.11</v>
      </c>
      <c r="I680" s="73">
        <f t="shared" si="106"/>
        <v>77.677499999999995</v>
      </c>
      <c r="J680" s="73">
        <f t="shared" si="104"/>
        <v>155.35</v>
      </c>
      <c r="K680" s="12">
        <v>207.14</v>
      </c>
      <c r="L680" s="14">
        <v>0</v>
      </c>
      <c r="N680" s="12">
        <v>84.74</v>
      </c>
      <c r="O680" s="87">
        <v>103.57</v>
      </c>
      <c r="P680" s="78"/>
      <c r="Q680" s="2">
        <f t="shared" si="102"/>
        <v>103.57</v>
      </c>
    </row>
    <row r="681" spans="1:17" ht="33" customHeight="1" x14ac:dyDescent="0.25">
      <c r="A681" s="35">
        <v>41002</v>
      </c>
      <c r="B681" s="32">
        <v>55570</v>
      </c>
      <c r="C681" s="9" t="s">
        <v>270</v>
      </c>
      <c r="D681" s="47" t="s">
        <v>883</v>
      </c>
      <c r="E681" s="11" t="s">
        <v>59</v>
      </c>
      <c r="F681" s="16">
        <v>1</v>
      </c>
      <c r="G681" s="73">
        <f t="shared" si="105"/>
        <v>1407.165</v>
      </c>
      <c r="H681" s="73">
        <f t="shared" si="103"/>
        <v>1407.16</v>
      </c>
      <c r="I681" s="73">
        <f t="shared" si="106"/>
        <v>1719.9750000000001</v>
      </c>
      <c r="J681" s="73">
        <f t="shared" si="104"/>
        <v>1719.97</v>
      </c>
      <c r="K681" s="13">
        <v>2293.3000000000002</v>
      </c>
      <c r="L681" s="14">
        <v>2.0000000000000001E-4</v>
      </c>
      <c r="N681" s="13">
        <v>1876.22</v>
      </c>
      <c r="O681" s="90">
        <v>2293.3000000000002</v>
      </c>
      <c r="P681" s="78"/>
      <c r="Q681" s="2">
        <f t="shared" si="102"/>
        <v>2293.3000000000002</v>
      </c>
    </row>
    <row r="682" spans="1:17" ht="33" customHeight="1" x14ac:dyDescent="0.25">
      <c r="A682" s="35">
        <v>41003</v>
      </c>
      <c r="B682" s="32">
        <v>59860</v>
      </c>
      <c r="C682" s="9" t="s">
        <v>270</v>
      </c>
      <c r="D682" s="47" t="s">
        <v>884</v>
      </c>
      <c r="E682" s="11" t="s">
        <v>59</v>
      </c>
      <c r="F682" s="16">
        <v>7</v>
      </c>
      <c r="G682" s="73">
        <f t="shared" si="105"/>
        <v>79.792500000000004</v>
      </c>
      <c r="H682" s="73">
        <f t="shared" si="103"/>
        <v>558.54</v>
      </c>
      <c r="I682" s="73">
        <f t="shared" si="106"/>
        <v>97.53</v>
      </c>
      <c r="J682" s="73">
        <f t="shared" si="104"/>
        <v>682.71</v>
      </c>
      <c r="K682" s="12">
        <v>910.28</v>
      </c>
      <c r="L682" s="14">
        <v>1E-4</v>
      </c>
      <c r="N682" s="12">
        <v>106.39</v>
      </c>
      <c r="O682" s="87">
        <v>130.04</v>
      </c>
      <c r="P682" s="78"/>
      <c r="Q682" s="2">
        <f t="shared" si="102"/>
        <v>130.04</v>
      </c>
    </row>
    <row r="683" spans="1:17" ht="33" customHeight="1" x14ac:dyDescent="0.25">
      <c r="A683" s="35">
        <v>41004</v>
      </c>
      <c r="B683" s="10" t="s">
        <v>998</v>
      </c>
      <c r="C683" s="9" t="s">
        <v>20</v>
      </c>
      <c r="D683" s="47" t="s">
        <v>885</v>
      </c>
      <c r="E683" s="11" t="s">
        <v>72</v>
      </c>
      <c r="F683" s="29">
        <v>44.4</v>
      </c>
      <c r="G683" s="73">
        <f t="shared" si="105"/>
        <v>26.587500000000002</v>
      </c>
      <c r="H683" s="73">
        <f t="shared" si="103"/>
        <v>1180.48</v>
      </c>
      <c r="I683" s="73">
        <f t="shared" si="106"/>
        <v>32.497500000000002</v>
      </c>
      <c r="J683" s="73">
        <f t="shared" si="104"/>
        <v>1442.88</v>
      </c>
      <c r="K683" s="13">
        <v>1923.85</v>
      </c>
      <c r="L683" s="14">
        <v>2.0000000000000001E-4</v>
      </c>
      <c r="N683" s="12">
        <v>35.450000000000003</v>
      </c>
      <c r="O683" s="87">
        <v>43.33</v>
      </c>
      <c r="P683" s="78"/>
      <c r="Q683" s="2">
        <f t="shared" si="102"/>
        <v>43.329954954954957</v>
      </c>
    </row>
    <row r="684" spans="1:17" ht="33" customHeight="1" x14ac:dyDescent="0.25">
      <c r="A684" s="35">
        <v>41005</v>
      </c>
      <c r="B684" s="32">
        <v>58563</v>
      </c>
      <c r="C684" s="9" t="s">
        <v>270</v>
      </c>
      <c r="D684" s="47" t="s">
        <v>886</v>
      </c>
      <c r="E684" s="11" t="s">
        <v>72</v>
      </c>
      <c r="F684" s="29">
        <v>48.9</v>
      </c>
      <c r="G684" s="73">
        <f t="shared" si="105"/>
        <v>10.17</v>
      </c>
      <c r="H684" s="73">
        <f t="shared" si="103"/>
        <v>497.31</v>
      </c>
      <c r="I684" s="73">
        <f t="shared" si="106"/>
        <v>12.4275</v>
      </c>
      <c r="J684" s="73">
        <f t="shared" si="104"/>
        <v>607.70000000000005</v>
      </c>
      <c r="K684" s="12">
        <v>810.27</v>
      </c>
      <c r="L684" s="14">
        <v>1E-4</v>
      </c>
      <c r="N684" s="12">
        <v>13.56</v>
      </c>
      <c r="O684" s="87">
        <v>16.57</v>
      </c>
      <c r="P684" s="78"/>
      <c r="Q684" s="2">
        <f t="shared" si="102"/>
        <v>16.569938650306749</v>
      </c>
    </row>
    <row r="685" spans="1:17" ht="33" customHeight="1" x14ac:dyDescent="0.25">
      <c r="A685" s="35">
        <v>41006</v>
      </c>
      <c r="B685" s="15">
        <v>104785</v>
      </c>
      <c r="C685" s="9" t="s">
        <v>40</v>
      </c>
      <c r="D685" s="47" t="s">
        <v>812</v>
      </c>
      <c r="E685" s="11" t="s">
        <v>72</v>
      </c>
      <c r="F685" s="29">
        <v>44.4</v>
      </c>
      <c r="G685" s="73">
        <f t="shared" si="105"/>
        <v>11.842499999999999</v>
      </c>
      <c r="H685" s="73">
        <f t="shared" si="103"/>
        <v>525.79999999999995</v>
      </c>
      <c r="I685" s="73">
        <f t="shared" si="106"/>
        <v>14.475000000000001</v>
      </c>
      <c r="J685" s="73">
        <f t="shared" si="104"/>
        <v>642.69000000000005</v>
      </c>
      <c r="K685" s="12">
        <v>856.92</v>
      </c>
      <c r="L685" s="14">
        <v>1E-4</v>
      </c>
      <c r="N685" s="12">
        <v>15.79</v>
      </c>
      <c r="O685" s="87">
        <v>19.3</v>
      </c>
      <c r="P685" s="78"/>
      <c r="Q685" s="2">
        <f t="shared" si="102"/>
        <v>19.3</v>
      </c>
    </row>
    <row r="686" spans="1:17" ht="33" customHeight="1" x14ac:dyDescent="0.25">
      <c r="A686" s="3">
        <v>13</v>
      </c>
      <c r="B686" s="4"/>
      <c r="C686" s="4"/>
      <c r="D686" s="45" t="s">
        <v>887</v>
      </c>
      <c r="E686" s="4"/>
      <c r="F686" s="6">
        <v>1</v>
      </c>
      <c r="G686" s="71"/>
      <c r="H686" s="73">
        <f t="shared" si="103"/>
        <v>0</v>
      </c>
      <c r="I686" s="71"/>
      <c r="J686" s="76">
        <f>J687+J692</f>
        <v>36872.019999999997</v>
      </c>
      <c r="K686" s="7">
        <v>49162.71</v>
      </c>
      <c r="L686" s="8">
        <v>4.1000000000000003E-3</v>
      </c>
      <c r="N686" s="4"/>
      <c r="O686" s="89">
        <v>49162.71</v>
      </c>
      <c r="P686" s="78"/>
      <c r="Q686" s="2">
        <f t="shared" si="102"/>
        <v>49162.71</v>
      </c>
    </row>
    <row r="687" spans="1:17" ht="33" customHeight="1" x14ac:dyDescent="0.25">
      <c r="A687" s="5" t="s">
        <v>888</v>
      </c>
      <c r="B687" s="4"/>
      <c r="C687" s="4"/>
      <c r="D687" s="45" t="s">
        <v>889</v>
      </c>
      <c r="E687" s="4"/>
      <c r="F687" s="6">
        <v>1</v>
      </c>
      <c r="G687" s="71"/>
      <c r="H687" s="73">
        <f t="shared" si="103"/>
        <v>0</v>
      </c>
      <c r="I687" s="71"/>
      <c r="J687" s="76">
        <f>SUM(J688:J691)</f>
        <v>13678.169999999998</v>
      </c>
      <c r="K687" s="7">
        <v>18237.55</v>
      </c>
      <c r="L687" s="8">
        <v>1.5E-3</v>
      </c>
      <c r="N687" s="4"/>
      <c r="O687" s="89">
        <v>18237.55</v>
      </c>
      <c r="P687" s="78"/>
      <c r="Q687" s="2">
        <f t="shared" si="102"/>
        <v>18237.55</v>
      </c>
    </row>
    <row r="688" spans="1:17" ht="33" customHeight="1" x14ac:dyDescent="0.25">
      <c r="A688" s="35">
        <v>41275</v>
      </c>
      <c r="B688" s="10" t="s">
        <v>999</v>
      </c>
      <c r="C688" s="9" t="s">
        <v>20</v>
      </c>
      <c r="D688" s="47" t="s">
        <v>890</v>
      </c>
      <c r="E688" s="11" t="s">
        <v>21</v>
      </c>
      <c r="F688" s="12">
        <v>77.989999999999995</v>
      </c>
      <c r="G688" s="73">
        <f>N688*$S$6</f>
        <v>17.085000000000001</v>
      </c>
      <c r="H688" s="73">
        <f t="shared" si="103"/>
        <v>1332.45</v>
      </c>
      <c r="I688" s="73">
        <f>O688*$S$6</f>
        <v>20.88</v>
      </c>
      <c r="J688" s="73">
        <f t="shared" si="104"/>
        <v>1628.43</v>
      </c>
      <c r="K688" s="13">
        <v>2171.2399999999998</v>
      </c>
      <c r="L688" s="14">
        <v>2.0000000000000001E-4</v>
      </c>
      <c r="N688" s="12">
        <v>22.78</v>
      </c>
      <c r="O688" s="87">
        <v>27.84</v>
      </c>
      <c r="P688" s="78"/>
      <c r="Q688" s="2">
        <f t="shared" si="102"/>
        <v>27.8399794845493</v>
      </c>
    </row>
    <row r="689" spans="1:17" ht="33" customHeight="1" x14ac:dyDescent="0.25">
      <c r="A689" s="35">
        <v>41276</v>
      </c>
      <c r="B689" s="15">
        <v>102712</v>
      </c>
      <c r="C689" s="9" t="s">
        <v>40</v>
      </c>
      <c r="D689" s="47" t="s">
        <v>891</v>
      </c>
      <c r="E689" s="11" t="s">
        <v>21</v>
      </c>
      <c r="F689" s="17">
        <v>41.777000000000001</v>
      </c>
      <c r="G689" s="73">
        <f>N689*$S$6</f>
        <v>9.3149999999999995</v>
      </c>
      <c r="H689" s="73">
        <f t="shared" si="103"/>
        <v>389.15</v>
      </c>
      <c r="I689" s="73">
        <f>O689*$S$6</f>
        <v>11.385</v>
      </c>
      <c r="J689" s="73">
        <f t="shared" si="104"/>
        <v>475.63</v>
      </c>
      <c r="K689" s="12">
        <v>634.16999999999996</v>
      </c>
      <c r="L689" s="14">
        <v>1E-4</v>
      </c>
      <c r="N689" s="12">
        <v>12.42</v>
      </c>
      <c r="O689" s="87">
        <v>15.18</v>
      </c>
      <c r="P689" s="78"/>
      <c r="Q689" s="2">
        <f t="shared" si="102"/>
        <v>15.17988366804701</v>
      </c>
    </row>
    <row r="690" spans="1:17" ht="33" customHeight="1" x14ac:dyDescent="0.25">
      <c r="A690" s="35">
        <v>41277</v>
      </c>
      <c r="B690" s="15">
        <v>102719</v>
      </c>
      <c r="C690" s="9" t="s">
        <v>40</v>
      </c>
      <c r="D690" s="47" t="s">
        <v>892</v>
      </c>
      <c r="E690" s="11" t="s">
        <v>87</v>
      </c>
      <c r="F690" s="17">
        <v>4.1779999999999999</v>
      </c>
      <c r="G690" s="73">
        <f>N690*$S$6</f>
        <v>127.56</v>
      </c>
      <c r="H690" s="73">
        <f t="shared" si="103"/>
        <v>532.94000000000005</v>
      </c>
      <c r="I690" s="73">
        <f>O690*$S$6</f>
        <v>155.91</v>
      </c>
      <c r="J690" s="73">
        <f t="shared" si="104"/>
        <v>651.39</v>
      </c>
      <c r="K690" s="12">
        <v>868.52</v>
      </c>
      <c r="L690" s="14">
        <v>1E-4</v>
      </c>
      <c r="N690" s="12">
        <v>170.08</v>
      </c>
      <c r="O690" s="87">
        <v>207.88</v>
      </c>
      <c r="P690" s="78"/>
      <c r="Q690" s="2">
        <f t="shared" si="102"/>
        <v>207.87936811871708</v>
      </c>
    </row>
    <row r="691" spans="1:17" ht="33" customHeight="1" x14ac:dyDescent="0.25">
      <c r="A691" s="35">
        <v>41278</v>
      </c>
      <c r="B691" s="27" t="s">
        <v>893</v>
      </c>
      <c r="C691" s="9" t="s">
        <v>20</v>
      </c>
      <c r="D691" s="47" t="s">
        <v>894</v>
      </c>
      <c r="E691" s="11" t="s">
        <v>87</v>
      </c>
      <c r="F691" s="17">
        <v>30.315000000000001</v>
      </c>
      <c r="G691" s="73">
        <f>N691*$S$6</f>
        <v>294.78000000000003</v>
      </c>
      <c r="H691" s="73">
        <f t="shared" si="103"/>
        <v>8936.25</v>
      </c>
      <c r="I691" s="73">
        <f>O691*$S$6</f>
        <v>360.3075</v>
      </c>
      <c r="J691" s="73">
        <f t="shared" si="104"/>
        <v>10922.72</v>
      </c>
      <c r="K691" s="13">
        <v>14563.62</v>
      </c>
      <c r="L691" s="14">
        <v>1.1999999999999999E-3</v>
      </c>
      <c r="N691" s="12">
        <v>393.04</v>
      </c>
      <c r="O691" s="87">
        <v>480.41</v>
      </c>
      <c r="P691" s="78"/>
      <c r="Q691" s="2">
        <f t="shared" si="102"/>
        <v>480.40969816922319</v>
      </c>
    </row>
    <row r="692" spans="1:17" ht="33" customHeight="1" x14ac:dyDescent="0.25">
      <c r="A692" s="5" t="s">
        <v>895</v>
      </c>
      <c r="B692" s="4"/>
      <c r="C692" s="4"/>
      <c r="D692" s="45" t="s">
        <v>896</v>
      </c>
      <c r="E692" s="4"/>
      <c r="F692" s="6">
        <v>1</v>
      </c>
      <c r="G692" s="71"/>
      <c r="H692" s="73">
        <f t="shared" si="103"/>
        <v>0</v>
      </c>
      <c r="I692" s="71"/>
      <c r="J692" s="76">
        <f>SUM(J693:J696)</f>
        <v>23193.85</v>
      </c>
      <c r="K692" s="7">
        <v>30925.16</v>
      </c>
      <c r="L692" s="8">
        <v>2.5999999999999999E-3</v>
      </c>
      <c r="N692" s="4"/>
      <c r="O692" s="89">
        <v>30925.16</v>
      </c>
      <c r="P692" s="78"/>
      <c r="Q692" s="2">
        <f t="shared" si="102"/>
        <v>30925.16</v>
      </c>
    </row>
    <row r="693" spans="1:17" ht="33" customHeight="1" x14ac:dyDescent="0.25">
      <c r="A693" s="35">
        <v>41306</v>
      </c>
      <c r="B693" s="15">
        <v>98505</v>
      </c>
      <c r="C693" s="9" t="s">
        <v>40</v>
      </c>
      <c r="D693" s="47" t="s">
        <v>897</v>
      </c>
      <c r="E693" s="11" t="s">
        <v>21</v>
      </c>
      <c r="F693" s="17">
        <v>161.26300000000001</v>
      </c>
      <c r="G693" s="73">
        <f>N693*$S$6</f>
        <v>28.5075</v>
      </c>
      <c r="H693" s="73">
        <f t="shared" si="103"/>
        <v>4597.2</v>
      </c>
      <c r="I693" s="73">
        <f>O693*$S$6</f>
        <v>34.837500000000006</v>
      </c>
      <c r="J693" s="73">
        <f t="shared" si="104"/>
        <v>5617.99</v>
      </c>
      <c r="K693" s="13">
        <v>7490.66</v>
      </c>
      <c r="L693" s="14">
        <v>5.9999999999999995E-4</v>
      </c>
      <c r="N693" s="12">
        <v>38.01</v>
      </c>
      <c r="O693" s="87">
        <v>46.45</v>
      </c>
      <c r="P693" s="78"/>
      <c r="Q693" s="2">
        <f t="shared" si="102"/>
        <v>46.449960623329588</v>
      </c>
    </row>
    <row r="694" spans="1:17" ht="33" customHeight="1" x14ac:dyDescent="0.25">
      <c r="A694" s="35">
        <v>41307</v>
      </c>
      <c r="B694" s="15">
        <v>98510</v>
      </c>
      <c r="C694" s="9" t="s">
        <v>40</v>
      </c>
      <c r="D694" s="47" t="s">
        <v>898</v>
      </c>
      <c r="E694" s="11" t="s">
        <v>59</v>
      </c>
      <c r="F694" s="16">
        <v>83</v>
      </c>
      <c r="G694" s="73">
        <f>N694*$S$6</f>
        <v>48.592500000000001</v>
      </c>
      <c r="H694" s="73">
        <f t="shared" si="103"/>
        <v>4033.17</v>
      </c>
      <c r="I694" s="73">
        <f>O694*$S$6</f>
        <v>59.392499999999998</v>
      </c>
      <c r="J694" s="73">
        <f t="shared" si="104"/>
        <v>4929.57</v>
      </c>
      <c r="K694" s="13">
        <v>6572.77</v>
      </c>
      <c r="L694" s="14">
        <v>5.9999999999999995E-4</v>
      </c>
      <c r="N694" s="12">
        <v>64.790000000000006</v>
      </c>
      <c r="O694" s="87">
        <v>79.19</v>
      </c>
      <c r="P694" s="78"/>
      <c r="Q694" s="2">
        <f t="shared" si="102"/>
        <v>79.190000000000012</v>
      </c>
    </row>
    <row r="695" spans="1:17" ht="33" customHeight="1" x14ac:dyDescent="0.25">
      <c r="A695" s="35">
        <v>41308</v>
      </c>
      <c r="B695" s="15">
        <v>98511</v>
      </c>
      <c r="C695" s="9" t="s">
        <v>40</v>
      </c>
      <c r="D695" s="47" t="s">
        <v>899</v>
      </c>
      <c r="E695" s="11" t="s">
        <v>59</v>
      </c>
      <c r="F695" s="16">
        <v>16</v>
      </c>
      <c r="G695" s="73">
        <f>N695*$S$6</f>
        <v>71.977499999999992</v>
      </c>
      <c r="H695" s="73">
        <f t="shared" si="103"/>
        <v>1151.6400000000001</v>
      </c>
      <c r="I695" s="73">
        <f>O695*$S$6</f>
        <v>87.974999999999994</v>
      </c>
      <c r="J695" s="73">
        <f t="shared" si="104"/>
        <v>1407.6</v>
      </c>
      <c r="K695" s="13">
        <v>1876.8</v>
      </c>
      <c r="L695" s="14">
        <v>2.0000000000000001E-4</v>
      </c>
      <c r="N695" s="12">
        <v>95.97</v>
      </c>
      <c r="O695" s="87">
        <v>117.3</v>
      </c>
      <c r="P695" s="78"/>
      <c r="Q695" s="2">
        <f t="shared" si="102"/>
        <v>117.3</v>
      </c>
    </row>
    <row r="696" spans="1:17" ht="33" customHeight="1" x14ac:dyDescent="0.25">
      <c r="A696" s="35">
        <v>41309</v>
      </c>
      <c r="B696" s="15">
        <v>98503</v>
      </c>
      <c r="C696" s="9" t="s">
        <v>40</v>
      </c>
      <c r="D696" s="47" t="s">
        <v>900</v>
      </c>
      <c r="E696" s="11" t="s">
        <v>21</v>
      </c>
      <c r="F696" s="17">
        <v>483.697</v>
      </c>
      <c r="G696" s="73">
        <f>N696*$S$6</f>
        <v>19.012500000000003</v>
      </c>
      <c r="H696" s="73">
        <f t="shared" si="103"/>
        <v>9196.2800000000007</v>
      </c>
      <c r="I696" s="73">
        <f>O696*$S$6</f>
        <v>23.234999999999999</v>
      </c>
      <c r="J696" s="73">
        <f t="shared" si="104"/>
        <v>11238.69</v>
      </c>
      <c r="K696" s="13">
        <v>14984.93</v>
      </c>
      <c r="L696" s="14">
        <v>1.2999999999999999E-3</v>
      </c>
      <c r="N696" s="12">
        <v>25.35</v>
      </c>
      <c r="O696" s="87">
        <v>30.98</v>
      </c>
      <c r="P696" s="78"/>
      <c r="Q696" s="2">
        <f t="shared" si="102"/>
        <v>30.979993673725495</v>
      </c>
    </row>
    <row r="697" spans="1:17" ht="16.8" customHeight="1" x14ac:dyDescent="0.25">
      <c r="A697" s="43"/>
      <c r="B697" s="43"/>
      <c r="C697" s="43"/>
      <c r="D697" s="50"/>
      <c r="E697" s="43"/>
      <c r="F697" s="43"/>
      <c r="G697" s="43"/>
      <c r="H697" s="43"/>
      <c r="I697" s="43"/>
      <c r="J697" s="43"/>
      <c r="K697" s="43"/>
      <c r="L697" s="43"/>
    </row>
    <row r="698" spans="1:17" ht="16.8" customHeight="1" x14ac:dyDescent="0.25">
      <c r="A698" s="193" t="s">
        <v>901</v>
      </c>
      <c r="B698" s="193"/>
      <c r="C698" s="193"/>
      <c r="D698" s="51" t="s">
        <v>902</v>
      </c>
      <c r="E698" s="43"/>
      <c r="F698" s="189" t="s">
        <v>903</v>
      </c>
      <c r="G698" s="189"/>
      <c r="H698" s="1"/>
      <c r="I698" s="81"/>
      <c r="J698" s="86">
        <f>SUM(H7:H696)+0.19</f>
        <v>7342481.4100000057</v>
      </c>
      <c r="K698" s="82"/>
      <c r="L698" s="82"/>
      <c r="N698" s="80">
        <v>9789976.9000000004</v>
      </c>
      <c r="O698" s="98">
        <v>7342482.6699999999</v>
      </c>
      <c r="P698" s="85">
        <f>J698-O698</f>
        <v>-1.2599999941885471</v>
      </c>
    </row>
    <row r="699" spans="1:17" ht="16.8" customHeight="1" x14ac:dyDescent="0.25">
      <c r="A699" s="194" t="s">
        <v>904</v>
      </c>
      <c r="B699" s="194"/>
      <c r="C699" s="194"/>
      <c r="D699" s="50"/>
      <c r="E699" s="43"/>
      <c r="F699" s="189" t="s">
        <v>905</v>
      </c>
      <c r="G699" s="189"/>
      <c r="H699" s="1"/>
      <c r="I699" s="81"/>
      <c r="J699" s="96">
        <f>N699*S6</f>
        <v>1605317.7000000002</v>
      </c>
      <c r="K699" s="82"/>
      <c r="L699" s="82"/>
      <c r="N699" s="80">
        <v>2140423.6</v>
      </c>
      <c r="O699" s="98">
        <v>1605317.7</v>
      </c>
      <c r="P699" s="78">
        <f>J699-O699</f>
        <v>0</v>
      </c>
    </row>
    <row r="700" spans="1:17" ht="16.8" customHeight="1" x14ac:dyDescent="0.25">
      <c r="A700" s="188" t="s">
        <v>906</v>
      </c>
      <c r="B700" s="188"/>
      <c r="C700" s="188"/>
      <c r="D700" s="50"/>
      <c r="E700" s="43"/>
      <c r="F700" s="189" t="s">
        <v>907</v>
      </c>
      <c r="G700" s="189"/>
      <c r="H700" s="1"/>
      <c r="I700" s="81"/>
      <c r="J700" s="99">
        <f>J686+J644+J629+J467+J253+J208+J191+J135+J63+J56+J36+J16+J5</f>
        <v>8947799.1100000013</v>
      </c>
      <c r="K700" s="82"/>
      <c r="L700" s="82"/>
      <c r="N700" s="80">
        <v>11930400.5</v>
      </c>
    </row>
    <row r="702" spans="1:17" x14ac:dyDescent="0.25">
      <c r="F702" s="78">
        <f>J698+J699</f>
        <v>8947799.1100000069</v>
      </c>
      <c r="G702" s="85">
        <v>8947799.1099999994</v>
      </c>
      <c r="J702" s="78">
        <f>J698+J699</f>
        <v>8947799.1100000069</v>
      </c>
    </row>
    <row r="703" spans="1:17" x14ac:dyDescent="0.25">
      <c r="F703" s="78">
        <f>G702-F702</f>
        <v>0</v>
      </c>
      <c r="N703" s="85">
        <f>J698-N698</f>
        <v>-2447495.4899999946</v>
      </c>
    </row>
    <row r="704" spans="1:17" x14ac:dyDescent="0.25">
      <c r="J704" s="2">
        <v>8947800.3699999992</v>
      </c>
      <c r="L704" s="78"/>
    </row>
    <row r="705" spans="10:10" x14ac:dyDescent="0.25">
      <c r="J705" s="78">
        <f>J702-J704</f>
        <v>-1.259999992325902</v>
      </c>
    </row>
  </sheetData>
  <autoFilter ref="A1:L696" xr:uid="{00000000-0001-0000-0000-000000000000}">
    <filterColumn colId="0" showButton="0"/>
    <filterColumn colId="1" showButton="0"/>
    <filterColumn colId="4" showButton="0"/>
    <filterColumn colId="6" showButton="0"/>
    <filterColumn colId="7" showButton="0"/>
  </autoFilter>
  <mergeCells count="13">
    <mergeCell ref="J2:L2"/>
    <mergeCell ref="A1:C2"/>
    <mergeCell ref="E1:F1"/>
    <mergeCell ref="G1:I1"/>
    <mergeCell ref="E2:F2"/>
    <mergeCell ref="G2:I2"/>
    <mergeCell ref="A700:C700"/>
    <mergeCell ref="F700:G700"/>
    <mergeCell ref="A3:L3"/>
    <mergeCell ref="A698:C698"/>
    <mergeCell ref="F698:G698"/>
    <mergeCell ref="A699:C699"/>
    <mergeCell ref="F699:G699"/>
  </mergeCells>
  <conditionalFormatting sqref="S7:S13">
    <cfRule type="cellIs" dxfId="0" priority="1" operator="lessThan">
      <formula>0</formula>
    </cfRule>
  </conditionalFormatting>
  <pageMargins left="0.7" right="0.7" top="0.75" bottom="0.75" header="0.3" footer="0.3"/>
  <pageSetup paperSize="9" scale="41"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AB92-A663-4FF0-86B3-B371D0A02663}">
  <dimension ref="A1:W163"/>
  <sheetViews>
    <sheetView view="pageBreakPreview" topLeftCell="A129" zoomScale="60" zoomScaleNormal="60" workbookViewId="0">
      <selection activeCell="C145" sqref="C145"/>
    </sheetView>
  </sheetViews>
  <sheetFormatPr defaultRowHeight="15" x14ac:dyDescent="0.25"/>
  <cols>
    <col min="1" max="1" width="9.33203125" style="2" customWidth="1"/>
    <col min="2" max="2" width="67.6640625" style="2" bestFit="1" customWidth="1"/>
    <col min="3" max="3" width="23.33203125" style="2" customWidth="1"/>
    <col min="4" max="8" width="21" style="2" customWidth="1"/>
    <col min="9" max="9" width="31" style="2" customWidth="1"/>
    <col min="10" max="10" width="26.88671875" style="2" customWidth="1"/>
    <col min="11" max="11" width="27" style="2" customWidth="1"/>
    <col min="12" max="12" width="25.21875" style="2" customWidth="1"/>
    <col min="13" max="16" width="21" style="2" customWidth="1"/>
    <col min="17" max="17" width="26.77734375" style="2" customWidth="1"/>
    <col min="18" max="19" width="21" style="2" customWidth="1"/>
    <col min="20" max="20" width="28.21875" style="2" customWidth="1"/>
    <col min="21" max="21" width="23.21875" style="2" customWidth="1"/>
    <col min="22" max="22" width="10.5546875" style="2" customWidth="1"/>
    <col min="23" max="23" width="3.33203125" style="2" customWidth="1"/>
    <col min="24" max="16384" width="8.88671875" style="2"/>
  </cols>
  <sheetData>
    <row r="1" spans="1:23" ht="49.2" customHeight="1" x14ac:dyDescent="0.25">
      <c r="A1" s="185" t="s">
        <v>1241</v>
      </c>
      <c r="B1" s="185"/>
      <c r="C1" s="185"/>
      <c r="D1" s="185"/>
      <c r="E1" s="185"/>
      <c r="F1" s="185"/>
      <c r="G1" s="185"/>
      <c r="H1" s="120"/>
      <c r="I1" s="120"/>
      <c r="J1" s="120"/>
      <c r="K1" s="120"/>
      <c r="L1" s="120"/>
      <c r="M1" s="120"/>
      <c r="N1" s="120"/>
      <c r="O1" s="120"/>
      <c r="P1" s="120"/>
      <c r="Q1" s="120"/>
      <c r="R1" s="120"/>
      <c r="S1" s="120"/>
      <c r="T1" s="120"/>
      <c r="U1" s="120"/>
      <c r="V1" s="120"/>
      <c r="W1" s="120"/>
    </row>
    <row r="2" spans="1:23" ht="193.2" customHeight="1" x14ac:dyDescent="0.25">
      <c r="A2" s="185" t="s">
        <v>4</v>
      </c>
      <c r="B2" s="185"/>
      <c r="C2" s="187" t="s">
        <v>1276</v>
      </c>
      <c r="D2" s="187"/>
      <c r="E2" s="184">
        <v>0.23230000000000001</v>
      </c>
      <c r="F2" s="120"/>
      <c r="G2" s="120" t="s">
        <v>1242</v>
      </c>
      <c r="H2" s="120"/>
      <c r="I2" s="120"/>
      <c r="J2" s="120"/>
      <c r="K2" s="120"/>
      <c r="L2" s="120"/>
      <c r="M2" s="120"/>
      <c r="N2" s="120"/>
      <c r="O2" s="120"/>
      <c r="P2" s="120"/>
      <c r="Q2" s="120"/>
      <c r="R2" s="120"/>
      <c r="S2" s="120"/>
      <c r="T2" s="120"/>
      <c r="U2" s="120"/>
      <c r="V2" s="120"/>
      <c r="W2" s="120"/>
    </row>
    <row r="3" spans="1:23" ht="36.6" customHeight="1" x14ac:dyDescent="0.25">
      <c r="A3" s="121"/>
      <c r="B3" s="120" t="s">
        <v>1243</v>
      </c>
      <c r="C3" s="120"/>
      <c r="D3" s="120"/>
      <c r="E3" s="120"/>
      <c r="F3" s="120"/>
      <c r="G3" s="120"/>
      <c r="H3" s="120"/>
      <c r="I3" s="120"/>
      <c r="J3" s="120"/>
      <c r="K3" s="120"/>
      <c r="L3" s="120"/>
      <c r="M3" s="120"/>
      <c r="N3" s="120"/>
      <c r="O3" s="120"/>
      <c r="P3" s="120"/>
      <c r="Q3" s="120"/>
      <c r="R3" s="120"/>
      <c r="S3" s="120"/>
      <c r="T3" s="120"/>
      <c r="U3" s="120"/>
      <c r="V3" s="120"/>
      <c r="W3" s="120"/>
    </row>
    <row r="4" spans="1:23" ht="25.2" customHeight="1" x14ac:dyDescent="0.25">
      <c r="A4" s="122" t="s">
        <v>7</v>
      </c>
      <c r="B4" s="123" t="s">
        <v>10</v>
      </c>
      <c r="C4" s="123" t="s">
        <v>1244</v>
      </c>
      <c r="D4" s="124" t="s">
        <v>1245</v>
      </c>
      <c r="E4" s="123" t="s">
        <v>1246</v>
      </c>
      <c r="F4" s="123" t="s">
        <v>1247</v>
      </c>
      <c r="G4" s="123" t="s">
        <v>1248</v>
      </c>
      <c r="H4" s="123" t="s">
        <v>1249</v>
      </c>
      <c r="I4" s="123" t="s">
        <v>1250</v>
      </c>
      <c r="J4" s="125" t="s">
        <v>1251</v>
      </c>
      <c r="K4" s="123" t="s">
        <v>1252</v>
      </c>
      <c r="L4" s="123" t="s">
        <v>1253</v>
      </c>
      <c r="M4" s="123" t="s">
        <v>1254</v>
      </c>
      <c r="N4" s="123" t="s">
        <v>1255</v>
      </c>
      <c r="O4" s="125" t="s">
        <v>1256</v>
      </c>
      <c r="P4" s="123" t="s">
        <v>1257</v>
      </c>
      <c r="Q4" s="123" t="s">
        <v>1258</v>
      </c>
      <c r="R4" s="123" t="s">
        <v>1259</v>
      </c>
      <c r="S4" s="123" t="s">
        <v>1260</v>
      </c>
      <c r="T4" s="123" t="s">
        <v>1261</v>
      </c>
      <c r="U4" s="123" t="s">
        <v>1262</v>
      </c>
      <c r="V4" s="126"/>
      <c r="W4" s="126"/>
    </row>
    <row r="5" spans="1:23" ht="25.2" customHeight="1" x14ac:dyDescent="0.25">
      <c r="A5" s="127" t="s">
        <v>1263</v>
      </c>
      <c r="B5" s="128" t="s">
        <v>16</v>
      </c>
      <c r="C5" s="129">
        <v>1</v>
      </c>
      <c r="D5" s="130"/>
      <c r="E5" s="131"/>
      <c r="F5" s="132">
        <v>0.769306342388966</v>
      </c>
      <c r="G5" s="133">
        <v>0.230693657611034</v>
      </c>
      <c r="H5" s="131"/>
      <c r="I5" s="131"/>
      <c r="J5" s="134"/>
      <c r="K5" s="131"/>
      <c r="L5" s="131"/>
      <c r="M5" s="131"/>
      <c r="N5" s="131"/>
      <c r="O5" s="134"/>
      <c r="P5" s="131"/>
      <c r="Q5" s="131"/>
      <c r="R5" s="131"/>
      <c r="S5" s="131"/>
      <c r="T5" s="131"/>
      <c r="U5" s="131"/>
      <c r="V5" s="126"/>
      <c r="W5" s="126"/>
    </row>
    <row r="6" spans="1:23" ht="25.2" customHeight="1" x14ac:dyDescent="0.25">
      <c r="A6" s="135"/>
      <c r="B6" s="136"/>
      <c r="C6" s="137">
        <f>'PLANILHA RESUMIDA'!I5</f>
        <v>225484.51</v>
      </c>
      <c r="D6" s="138"/>
      <c r="E6" s="139"/>
      <c r="F6" s="140">
        <f>F5*C6</f>
        <v>173466.66365346825</v>
      </c>
      <c r="G6" s="141">
        <f>G5*C6</f>
        <v>52017.846346531776</v>
      </c>
      <c r="H6" s="139"/>
      <c r="I6" s="142"/>
      <c r="J6" s="143"/>
      <c r="K6" s="142"/>
      <c r="L6" s="142"/>
      <c r="M6" s="142"/>
      <c r="N6" s="142"/>
      <c r="O6" s="143"/>
      <c r="P6" s="142"/>
      <c r="Q6" s="142"/>
      <c r="R6" s="142"/>
      <c r="S6" s="142"/>
      <c r="T6" s="142"/>
      <c r="U6" s="142"/>
      <c r="V6" s="126"/>
      <c r="W6" s="126"/>
    </row>
    <row r="7" spans="1:23" ht="25.2" customHeight="1" x14ac:dyDescent="0.25">
      <c r="A7" s="127" t="s">
        <v>17</v>
      </c>
      <c r="B7" s="128" t="s">
        <v>18</v>
      </c>
      <c r="C7" s="129">
        <v>1</v>
      </c>
      <c r="D7" s="130"/>
      <c r="E7" s="131"/>
      <c r="F7" s="144">
        <v>1</v>
      </c>
      <c r="G7" s="145"/>
      <c r="H7" s="131"/>
      <c r="I7" s="131"/>
      <c r="J7" s="134"/>
      <c r="K7" s="131"/>
      <c r="L7" s="131"/>
      <c r="M7" s="131"/>
      <c r="N7" s="131"/>
      <c r="O7" s="134"/>
      <c r="P7" s="131"/>
      <c r="Q7" s="131"/>
      <c r="R7" s="131"/>
      <c r="S7" s="131"/>
      <c r="T7" s="131"/>
      <c r="U7" s="131"/>
      <c r="V7" s="126"/>
      <c r="W7" s="126"/>
    </row>
    <row r="8" spans="1:23" ht="25.2" customHeight="1" x14ac:dyDescent="0.25">
      <c r="A8" s="135"/>
      <c r="B8" s="136"/>
      <c r="C8" s="137">
        <f>'PLANILHA RESUMIDA'!I6</f>
        <v>173466.66</v>
      </c>
      <c r="D8" s="138"/>
      <c r="E8" s="142"/>
      <c r="F8" s="146">
        <f>F7*C8</f>
        <v>173466.66</v>
      </c>
      <c r="G8" s="142"/>
      <c r="H8" s="142"/>
      <c r="I8" s="142"/>
      <c r="J8" s="143"/>
      <c r="K8" s="142"/>
      <c r="L8" s="142"/>
      <c r="M8" s="142"/>
      <c r="N8" s="142"/>
      <c r="O8" s="143"/>
      <c r="P8" s="142"/>
      <c r="Q8" s="142"/>
      <c r="R8" s="142"/>
      <c r="S8" s="142"/>
      <c r="T8" s="142"/>
      <c r="U8" s="142"/>
      <c r="V8" s="126"/>
      <c r="W8" s="126"/>
    </row>
    <row r="9" spans="1:23" ht="25.2" customHeight="1" x14ac:dyDescent="0.25">
      <c r="A9" s="127" t="s">
        <v>24</v>
      </c>
      <c r="B9" s="128" t="s">
        <v>25</v>
      </c>
      <c r="C9" s="129">
        <v>1</v>
      </c>
      <c r="D9" s="130"/>
      <c r="E9" s="131"/>
      <c r="F9" s="147"/>
      <c r="G9" s="132">
        <v>1</v>
      </c>
      <c r="H9" s="131"/>
      <c r="I9" s="131"/>
      <c r="J9" s="134"/>
      <c r="K9" s="131"/>
      <c r="L9" s="131"/>
      <c r="M9" s="131"/>
      <c r="N9" s="131"/>
      <c r="O9" s="134"/>
      <c r="P9" s="131"/>
      <c r="Q9" s="131"/>
      <c r="R9" s="131"/>
      <c r="S9" s="131"/>
      <c r="T9" s="131"/>
      <c r="U9" s="131"/>
      <c r="V9" s="126"/>
      <c r="W9" s="126"/>
    </row>
    <row r="10" spans="1:23" ht="25.2" customHeight="1" x14ac:dyDescent="0.25">
      <c r="A10" s="135"/>
      <c r="B10" s="136"/>
      <c r="C10" s="137">
        <f>'PLANILHA RESUMIDA'!I7</f>
        <v>52017.850000000006</v>
      </c>
      <c r="D10" s="138"/>
      <c r="E10" s="142"/>
      <c r="F10" s="142"/>
      <c r="G10" s="146">
        <f>G9*C10</f>
        <v>52017.850000000006</v>
      </c>
      <c r="H10" s="142"/>
      <c r="I10" s="142"/>
      <c r="J10" s="143"/>
      <c r="K10" s="142"/>
      <c r="L10" s="142"/>
      <c r="M10" s="142"/>
      <c r="N10" s="142"/>
      <c r="O10" s="143"/>
      <c r="P10" s="142"/>
      <c r="Q10" s="142"/>
      <c r="R10" s="142"/>
      <c r="S10" s="142"/>
      <c r="T10" s="142"/>
      <c r="U10" s="142"/>
      <c r="V10" s="126"/>
      <c r="W10" s="126"/>
    </row>
    <row r="11" spans="1:23" ht="25.2" customHeight="1" x14ac:dyDescent="0.25">
      <c r="A11" s="127" t="s">
        <v>1264</v>
      </c>
      <c r="B11" s="128" t="s">
        <v>36</v>
      </c>
      <c r="C11" s="129">
        <v>1</v>
      </c>
      <c r="D11" s="130"/>
      <c r="E11" s="131"/>
      <c r="F11" s="131"/>
      <c r="G11" s="148">
        <v>6.67000029193935E-2</v>
      </c>
      <c r="H11" s="133">
        <v>6.6699999999999995E-2</v>
      </c>
      <c r="I11" s="133">
        <v>6.6699999999999995E-2</v>
      </c>
      <c r="J11" s="149">
        <v>6.6699999999999995E-2</v>
      </c>
      <c r="K11" s="133">
        <v>6.6699999999999995E-2</v>
      </c>
      <c r="L11" s="133">
        <v>6.6699999999999995E-2</v>
      </c>
      <c r="M11" s="133">
        <v>6.6699999999999995E-2</v>
      </c>
      <c r="N11" s="133">
        <v>6.6699999999999995E-2</v>
      </c>
      <c r="O11" s="149">
        <v>6.6699999999999995E-2</v>
      </c>
      <c r="P11" s="133">
        <v>6.6699999999999995E-2</v>
      </c>
      <c r="Q11" s="133">
        <v>6.6699999999999995E-2</v>
      </c>
      <c r="R11" s="133">
        <v>6.6699999999999995E-2</v>
      </c>
      <c r="S11" s="133">
        <v>6.6699999999999995E-2</v>
      </c>
      <c r="T11" s="133">
        <v>6.6699999999999995E-2</v>
      </c>
      <c r="U11" s="133">
        <v>6.6199997052542703E-2</v>
      </c>
      <c r="V11" s="126"/>
      <c r="W11" s="126"/>
    </row>
    <row r="12" spans="1:23" ht="25.2" customHeight="1" x14ac:dyDescent="0.25">
      <c r="A12" s="135"/>
      <c r="B12" s="136"/>
      <c r="C12" s="137">
        <f>'PLANILHA RESUMIDA'!I8</f>
        <v>988818.35000000009</v>
      </c>
      <c r="D12" s="138"/>
      <c r="E12" s="142"/>
      <c r="F12" s="150"/>
      <c r="G12" s="146">
        <f>G11*$C$12</f>
        <v>65954.186831749874</v>
      </c>
      <c r="H12" s="146">
        <f t="shared" ref="H12:T12" si="0">H11*$C$12</f>
        <v>65954.183944999997</v>
      </c>
      <c r="I12" s="146">
        <f t="shared" si="0"/>
        <v>65954.183944999997</v>
      </c>
      <c r="J12" s="146">
        <f t="shared" si="0"/>
        <v>65954.183944999997</v>
      </c>
      <c r="K12" s="146">
        <f t="shared" si="0"/>
        <v>65954.183944999997</v>
      </c>
      <c r="L12" s="146">
        <f t="shared" si="0"/>
        <v>65954.183944999997</v>
      </c>
      <c r="M12" s="146">
        <f t="shared" si="0"/>
        <v>65954.183944999997</v>
      </c>
      <c r="N12" s="146">
        <f t="shared" si="0"/>
        <v>65954.183944999997</v>
      </c>
      <c r="O12" s="146">
        <f t="shared" si="0"/>
        <v>65954.183944999997</v>
      </c>
      <c r="P12" s="146">
        <f t="shared" si="0"/>
        <v>65954.183944999997</v>
      </c>
      <c r="Q12" s="146">
        <f t="shared" si="0"/>
        <v>65954.183944999997</v>
      </c>
      <c r="R12" s="146">
        <f t="shared" si="0"/>
        <v>65954.183944999997</v>
      </c>
      <c r="S12" s="146">
        <f t="shared" si="0"/>
        <v>65954.183944999997</v>
      </c>
      <c r="T12" s="146">
        <f t="shared" si="0"/>
        <v>65954.183944999997</v>
      </c>
      <c r="U12" s="151">
        <f>U11*C12</f>
        <v>65459.771855500148</v>
      </c>
      <c r="V12" s="126"/>
      <c r="W12" s="126"/>
    </row>
    <row r="13" spans="1:23" ht="25.2" customHeight="1" x14ac:dyDescent="0.25">
      <c r="A13" s="127" t="s">
        <v>1265</v>
      </c>
      <c r="B13" s="128" t="s">
        <v>78</v>
      </c>
      <c r="C13" s="129">
        <v>1</v>
      </c>
      <c r="D13" s="130"/>
      <c r="E13" s="131"/>
      <c r="F13" s="131"/>
      <c r="G13" s="148">
        <v>0.64755411711826705</v>
      </c>
      <c r="H13" s="147"/>
      <c r="I13" s="147"/>
      <c r="J13" s="152"/>
      <c r="K13" s="147"/>
      <c r="L13" s="148">
        <v>0.35244588288173301</v>
      </c>
      <c r="M13" s="147"/>
      <c r="N13" s="147"/>
      <c r="O13" s="152"/>
      <c r="P13" s="147"/>
      <c r="Q13" s="147"/>
      <c r="R13" s="147"/>
      <c r="S13" s="147"/>
      <c r="T13" s="147"/>
      <c r="U13" s="147"/>
      <c r="V13" s="126"/>
      <c r="W13" s="126"/>
    </row>
    <row r="14" spans="1:23" ht="25.2" customHeight="1" x14ac:dyDescent="0.25">
      <c r="A14" s="135"/>
      <c r="B14" s="136"/>
      <c r="C14" s="137">
        <f>'PLANILHA RESUMIDA'!I12</f>
        <v>129751.90000000001</v>
      </c>
      <c r="D14" s="138"/>
      <c r="E14" s="142"/>
      <c r="F14" s="150"/>
      <c r="G14" s="140">
        <f>G13*C14</f>
        <v>84021.377048917682</v>
      </c>
      <c r="H14" s="142"/>
      <c r="I14" s="142"/>
      <c r="J14" s="143"/>
      <c r="K14" s="142"/>
      <c r="L14" s="140">
        <f>L13*C14</f>
        <v>45730.522951082334</v>
      </c>
      <c r="M14" s="139"/>
      <c r="N14" s="142"/>
      <c r="O14" s="143"/>
      <c r="P14" s="142"/>
      <c r="Q14" s="142"/>
      <c r="R14" s="142"/>
      <c r="S14" s="142"/>
      <c r="T14" s="142"/>
      <c r="U14" s="153"/>
      <c r="V14" s="126"/>
      <c r="W14" s="126"/>
    </row>
    <row r="15" spans="1:23" ht="25.2" customHeight="1" x14ac:dyDescent="0.25">
      <c r="A15" s="127" t="s">
        <v>79</v>
      </c>
      <c r="B15" s="128" t="s">
        <v>80</v>
      </c>
      <c r="C15" s="129">
        <v>1</v>
      </c>
      <c r="D15" s="130"/>
      <c r="E15" s="131"/>
      <c r="F15" s="131"/>
      <c r="G15" s="145"/>
      <c r="H15" s="131"/>
      <c r="I15" s="131"/>
      <c r="J15" s="134"/>
      <c r="K15" s="131"/>
      <c r="L15" s="144">
        <v>1</v>
      </c>
      <c r="M15" s="131"/>
      <c r="N15" s="131"/>
      <c r="O15" s="134"/>
      <c r="P15" s="131"/>
      <c r="Q15" s="131"/>
      <c r="R15" s="131"/>
      <c r="S15" s="131"/>
      <c r="T15" s="131"/>
      <c r="U15" s="131"/>
      <c r="V15" s="126"/>
      <c r="W15" s="126"/>
    </row>
    <row r="16" spans="1:23" ht="25.2" customHeight="1" x14ac:dyDescent="0.25">
      <c r="A16" s="135"/>
      <c r="B16" s="136"/>
      <c r="C16" s="137">
        <f>'PLANILHA RESUMIDA'!I13</f>
        <v>45730.520000000004</v>
      </c>
      <c r="D16" s="138"/>
      <c r="E16" s="142"/>
      <c r="F16" s="142"/>
      <c r="G16" s="142"/>
      <c r="H16" s="142"/>
      <c r="I16" s="142"/>
      <c r="J16" s="143"/>
      <c r="K16" s="142"/>
      <c r="L16" s="146">
        <f>L15*C16</f>
        <v>45730.520000000004</v>
      </c>
      <c r="M16" s="142"/>
      <c r="N16" s="142"/>
      <c r="O16" s="143"/>
      <c r="P16" s="142"/>
      <c r="Q16" s="142"/>
      <c r="R16" s="142"/>
      <c r="S16" s="142"/>
      <c r="T16" s="142"/>
      <c r="U16" s="142"/>
      <c r="V16" s="126"/>
      <c r="W16" s="126"/>
    </row>
    <row r="17" spans="1:23" ht="25.2" customHeight="1" x14ac:dyDescent="0.25">
      <c r="A17" s="127" t="s">
        <v>88</v>
      </c>
      <c r="B17" s="128" t="s">
        <v>89</v>
      </c>
      <c r="C17" s="129">
        <v>1</v>
      </c>
      <c r="D17" s="130"/>
      <c r="E17" s="131"/>
      <c r="F17" s="131"/>
      <c r="G17" s="132">
        <v>1</v>
      </c>
      <c r="H17" s="131"/>
      <c r="I17" s="131"/>
      <c r="J17" s="134"/>
      <c r="K17" s="131"/>
      <c r="L17" s="147"/>
      <c r="M17" s="131"/>
      <c r="N17" s="131"/>
      <c r="O17" s="134"/>
      <c r="P17" s="131"/>
      <c r="Q17" s="131"/>
      <c r="R17" s="131"/>
      <c r="S17" s="131"/>
      <c r="T17" s="131"/>
      <c r="U17" s="131"/>
      <c r="V17" s="126"/>
      <c r="W17" s="126"/>
    </row>
    <row r="18" spans="1:23" ht="25.2" customHeight="1" x14ac:dyDescent="0.25">
      <c r="A18" s="135"/>
      <c r="B18" s="136"/>
      <c r="C18" s="137">
        <f>'PLANILHA RESUMIDA'!I14</f>
        <v>28056.92</v>
      </c>
      <c r="D18" s="138"/>
      <c r="E18" s="142"/>
      <c r="F18" s="142"/>
      <c r="G18" s="146">
        <f>G17*C18</f>
        <v>28056.92</v>
      </c>
      <c r="H18" s="142"/>
      <c r="I18" s="142"/>
      <c r="J18" s="143"/>
      <c r="K18" s="142"/>
      <c r="L18" s="142"/>
      <c r="M18" s="142"/>
      <c r="N18" s="142"/>
      <c r="O18" s="143"/>
      <c r="P18" s="142"/>
      <c r="Q18" s="142"/>
      <c r="R18" s="142"/>
      <c r="S18" s="142"/>
      <c r="T18" s="142"/>
      <c r="U18" s="142"/>
      <c r="V18" s="126"/>
      <c r="W18" s="126"/>
    </row>
    <row r="19" spans="1:23" ht="25.2" customHeight="1" x14ac:dyDescent="0.25">
      <c r="A19" s="127" t="s">
        <v>98</v>
      </c>
      <c r="B19" s="128" t="s">
        <v>99</v>
      </c>
      <c r="C19" s="129">
        <v>1</v>
      </c>
      <c r="D19" s="130"/>
      <c r="E19" s="131"/>
      <c r="F19" s="131"/>
      <c r="G19" s="148">
        <v>1</v>
      </c>
      <c r="H19" s="131"/>
      <c r="I19" s="131"/>
      <c r="J19" s="134"/>
      <c r="K19" s="131"/>
      <c r="L19" s="131"/>
      <c r="M19" s="131"/>
      <c r="N19" s="131"/>
      <c r="O19" s="134"/>
      <c r="P19" s="131"/>
      <c r="Q19" s="131"/>
      <c r="R19" s="131"/>
      <c r="S19" s="131"/>
      <c r="T19" s="131"/>
      <c r="U19" s="131"/>
      <c r="V19" s="126"/>
      <c r="W19" s="126"/>
    </row>
    <row r="20" spans="1:23" ht="25.2" customHeight="1" x14ac:dyDescent="0.25">
      <c r="A20" s="135"/>
      <c r="B20" s="136"/>
      <c r="C20" s="137">
        <f>'PLANILHA RESUMIDA'!I15</f>
        <v>55964.460000000006</v>
      </c>
      <c r="D20" s="138"/>
      <c r="E20" s="142"/>
      <c r="F20" s="142"/>
      <c r="G20" s="146">
        <f>G19*C20</f>
        <v>55964.460000000006</v>
      </c>
      <c r="H20" s="142"/>
      <c r="I20" s="142"/>
      <c r="J20" s="143"/>
      <c r="K20" s="142"/>
      <c r="L20" s="142"/>
      <c r="M20" s="142"/>
      <c r="N20" s="142"/>
      <c r="O20" s="143"/>
      <c r="P20" s="142"/>
      <c r="Q20" s="142"/>
      <c r="R20" s="142"/>
      <c r="S20" s="142"/>
      <c r="T20" s="142"/>
      <c r="U20" s="142"/>
      <c r="V20" s="126"/>
      <c r="W20" s="126"/>
    </row>
    <row r="21" spans="1:23" ht="25.2" customHeight="1" x14ac:dyDescent="0.25">
      <c r="A21" s="127" t="s">
        <v>1266</v>
      </c>
      <c r="B21" s="128" t="s">
        <v>114</v>
      </c>
      <c r="C21" s="129">
        <v>1</v>
      </c>
      <c r="D21" s="130"/>
      <c r="E21" s="131"/>
      <c r="F21" s="131"/>
      <c r="G21" s="147"/>
      <c r="H21" s="132">
        <v>1</v>
      </c>
      <c r="I21" s="131"/>
      <c r="J21" s="134"/>
      <c r="K21" s="131"/>
      <c r="L21" s="131"/>
      <c r="M21" s="131"/>
      <c r="N21" s="131"/>
      <c r="O21" s="134"/>
      <c r="P21" s="131"/>
      <c r="Q21" s="131"/>
      <c r="R21" s="131"/>
      <c r="S21" s="131"/>
      <c r="T21" s="131"/>
      <c r="U21" s="131"/>
      <c r="V21" s="126"/>
      <c r="W21" s="126"/>
    </row>
    <row r="22" spans="1:23" ht="25.2" customHeight="1" x14ac:dyDescent="0.25">
      <c r="A22" s="135"/>
      <c r="B22" s="136"/>
      <c r="C22" s="137">
        <f>'PLANILHA RESUMIDA'!I16</f>
        <v>498154.44</v>
      </c>
      <c r="D22" s="138"/>
      <c r="E22" s="142"/>
      <c r="F22" s="142"/>
      <c r="G22" s="142"/>
      <c r="H22" s="140">
        <f>H21*C22</f>
        <v>498154.44</v>
      </c>
      <c r="I22" s="142"/>
      <c r="J22" s="143"/>
      <c r="K22" s="142"/>
      <c r="L22" s="142"/>
      <c r="M22" s="142"/>
      <c r="N22" s="142"/>
      <c r="O22" s="143"/>
      <c r="P22" s="142"/>
      <c r="Q22" s="142"/>
      <c r="R22" s="142"/>
      <c r="S22" s="142"/>
      <c r="T22" s="142"/>
      <c r="U22" s="142"/>
      <c r="V22" s="154"/>
      <c r="W22" s="154"/>
    </row>
    <row r="23" spans="1:23" ht="25.2" customHeight="1" x14ac:dyDescent="0.25">
      <c r="A23" s="127" t="s">
        <v>115</v>
      </c>
      <c r="B23" s="128" t="s">
        <v>116</v>
      </c>
      <c r="C23" s="129">
        <v>1</v>
      </c>
      <c r="D23" s="130"/>
      <c r="E23" s="131"/>
      <c r="F23" s="131"/>
      <c r="G23" s="131"/>
      <c r="H23" s="144">
        <v>1</v>
      </c>
      <c r="I23" s="131"/>
      <c r="J23" s="134"/>
      <c r="K23" s="131"/>
      <c r="L23" s="131"/>
      <c r="M23" s="131"/>
      <c r="N23" s="131"/>
      <c r="O23" s="134"/>
      <c r="P23" s="131"/>
      <c r="Q23" s="131"/>
      <c r="R23" s="131"/>
      <c r="S23" s="131"/>
      <c r="T23" s="131"/>
      <c r="U23" s="131"/>
      <c r="V23" s="126"/>
      <c r="W23" s="126"/>
    </row>
    <row r="24" spans="1:23" ht="25.2" customHeight="1" x14ac:dyDescent="0.25">
      <c r="A24" s="135"/>
      <c r="B24" s="136"/>
      <c r="C24" s="137">
        <f>'PLANILHA RESUMIDA'!I17</f>
        <v>32455.040000000001</v>
      </c>
      <c r="D24" s="138"/>
      <c r="E24" s="142"/>
      <c r="F24" s="142"/>
      <c r="G24" s="142"/>
      <c r="H24" s="146">
        <f>H23*C24</f>
        <v>32455.040000000001</v>
      </c>
      <c r="I24" s="142"/>
      <c r="J24" s="143"/>
      <c r="K24" s="142"/>
      <c r="L24" s="142"/>
      <c r="M24" s="142"/>
      <c r="N24" s="142"/>
      <c r="O24" s="143"/>
      <c r="P24" s="142"/>
      <c r="Q24" s="142"/>
      <c r="R24" s="142"/>
      <c r="S24" s="142"/>
      <c r="T24" s="142"/>
      <c r="U24" s="142"/>
      <c r="V24" s="154"/>
      <c r="W24" s="154"/>
    </row>
    <row r="25" spans="1:23" ht="25.2" customHeight="1" x14ac:dyDescent="0.25">
      <c r="A25" s="127" t="s">
        <v>122</v>
      </c>
      <c r="B25" s="128" t="s">
        <v>123</v>
      </c>
      <c r="C25" s="129">
        <v>1</v>
      </c>
      <c r="D25" s="130"/>
      <c r="E25" s="131"/>
      <c r="F25" s="131"/>
      <c r="G25" s="131"/>
      <c r="H25" s="148">
        <v>1</v>
      </c>
      <c r="I25" s="131"/>
      <c r="J25" s="134"/>
      <c r="K25" s="131"/>
      <c r="L25" s="131"/>
      <c r="M25" s="131"/>
      <c r="N25" s="131"/>
      <c r="O25" s="134"/>
      <c r="P25" s="131"/>
      <c r="Q25" s="131"/>
      <c r="R25" s="131"/>
      <c r="S25" s="131"/>
      <c r="T25" s="131"/>
      <c r="U25" s="131"/>
      <c r="V25" s="126"/>
      <c r="W25" s="126"/>
    </row>
    <row r="26" spans="1:23" ht="25.2" customHeight="1" x14ac:dyDescent="0.25">
      <c r="A26" s="135"/>
      <c r="B26" s="136"/>
      <c r="C26" s="137">
        <f>'PLANILHA RESUMIDA'!I18</f>
        <v>465699.4</v>
      </c>
      <c r="D26" s="138"/>
      <c r="E26" s="142"/>
      <c r="F26" s="142"/>
      <c r="G26" s="142"/>
      <c r="H26" s="146">
        <f>H25*C26</f>
        <v>465699.4</v>
      </c>
      <c r="I26" s="155"/>
      <c r="J26" s="156"/>
      <c r="K26" s="155"/>
      <c r="L26" s="155"/>
      <c r="M26" s="142"/>
      <c r="N26" s="142"/>
      <c r="O26" s="143"/>
      <c r="P26" s="142"/>
      <c r="Q26" s="142"/>
      <c r="R26" s="142"/>
      <c r="S26" s="142"/>
      <c r="T26" s="142"/>
      <c r="U26" s="142"/>
      <c r="V26" s="154"/>
      <c r="W26" s="154"/>
    </row>
    <row r="27" spans="1:23" ht="25.2" customHeight="1" x14ac:dyDescent="0.25">
      <c r="A27" s="127" t="s">
        <v>1267</v>
      </c>
      <c r="B27" s="128" t="s">
        <v>127</v>
      </c>
      <c r="C27" s="129">
        <v>1</v>
      </c>
      <c r="D27" s="130"/>
      <c r="E27" s="131"/>
      <c r="F27" s="131"/>
      <c r="G27" s="131"/>
      <c r="H27" s="147"/>
      <c r="I27" s="132">
        <v>0.13843230440823301</v>
      </c>
      <c r="J27" s="149">
        <v>9.7621693924983099E-2</v>
      </c>
      <c r="K27" s="133">
        <v>0.60525296239216497</v>
      </c>
      <c r="L27" s="133">
        <v>0.158693039274619</v>
      </c>
      <c r="M27" s="131"/>
      <c r="N27" s="131"/>
      <c r="O27" s="134"/>
      <c r="P27" s="131"/>
      <c r="Q27" s="131"/>
      <c r="R27" s="131"/>
      <c r="S27" s="131"/>
      <c r="T27" s="131"/>
      <c r="U27" s="131"/>
      <c r="V27" s="126"/>
      <c r="W27" s="126"/>
    </row>
    <row r="28" spans="1:23" ht="25.2" customHeight="1" x14ac:dyDescent="0.25">
      <c r="A28" s="135"/>
      <c r="B28" s="136"/>
      <c r="C28" s="137">
        <f>'PLANILHA RESUMIDA'!I19</f>
        <v>1522459.14</v>
      </c>
      <c r="D28" s="138"/>
      <c r="E28" s="142"/>
      <c r="F28" s="142"/>
      <c r="G28" s="142"/>
      <c r="H28" s="142"/>
      <c r="I28" s="140">
        <f>I27*$C$28</f>
        <v>210757.52711757662</v>
      </c>
      <c r="J28" s="140">
        <f t="shared" ref="J28:L28" si="1">J27*$C$28</f>
        <v>148625.04017837299</v>
      </c>
      <c r="K28" s="140">
        <f t="shared" si="1"/>
        <v>921472.90460602776</v>
      </c>
      <c r="L28" s="140">
        <f t="shared" si="1"/>
        <v>241603.66809802267</v>
      </c>
      <c r="M28" s="142"/>
      <c r="N28" s="142"/>
      <c r="O28" s="143"/>
      <c r="P28" s="142"/>
      <c r="Q28" s="142"/>
      <c r="R28" s="142"/>
      <c r="S28" s="142"/>
      <c r="T28" s="142"/>
      <c r="U28" s="142"/>
      <c r="V28" s="126"/>
      <c r="W28" s="126"/>
    </row>
    <row r="29" spans="1:23" ht="25.2" customHeight="1" x14ac:dyDescent="0.25">
      <c r="A29" s="127" t="s">
        <v>128</v>
      </c>
      <c r="B29" s="128" t="s">
        <v>129</v>
      </c>
      <c r="C29" s="129">
        <v>1</v>
      </c>
      <c r="D29" s="130"/>
      <c r="E29" s="131"/>
      <c r="F29" s="131"/>
      <c r="G29" s="131"/>
      <c r="H29" s="131"/>
      <c r="I29" s="144">
        <v>1</v>
      </c>
      <c r="J29" s="157"/>
      <c r="K29" s="145"/>
      <c r="L29" s="145"/>
      <c r="M29" s="131"/>
      <c r="N29" s="131"/>
      <c r="O29" s="134"/>
      <c r="P29" s="131"/>
      <c r="Q29" s="131"/>
      <c r="R29" s="131"/>
      <c r="S29" s="131"/>
      <c r="T29" s="131"/>
      <c r="U29" s="131"/>
      <c r="V29" s="126"/>
      <c r="W29" s="126"/>
    </row>
    <row r="30" spans="1:23" ht="25.2" customHeight="1" x14ac:dyDescent="0.25">
      <c r="A30" s="135"/>
      <c r="B30" s="136"/>
      <c r="C30" s="137">
        <f>'PLANILHA RESUMIDA'!I20</f>
        <v>210757.52999999997</v>
      </c>
      <c r="D30" s="138"/>
      <c r="E30" s="142"/>
      <c r="F30" s="142"/>
      <c r="G30" s="142"/>
      <c r="H30" s="142"/>
      <c r="I30" s="146">
        <f>I29*C30</f>
        <v>210757.52999999997</v>
      </c>
      <c r="J30" s="143"/>
      <c r="K30" s="142"/>
      <c r="L30" s="142"/>
      <c r="M30" s="142"/>
      <c r="N30" s="142"/>
      <c r="O30" s="143"/>
      <c r="P30" s="142"/>
      <c r="Q30" s="142"/>
      <c r="R30" s="142"/>
      <c r="S30" s="142"/>
      <c r="T30" s="142"/>
      <c r="U30" s="142"/>
      <c r="V30" s="126"/>
      <c r="W30" s="126"/>
    </row>
    <row r="31" spans="1:23" ht="25.2" customHeight="1" x14ac:dyDescent="0.25">
      <c r="A31" s="127" t="s">
        <v>150</v>
      </c>
      <c r="B31" s="128" t="s">
        <v>151</v>
      </c>
      <c r="C31" s="129">
        <v>1</v>
      </c>
      <c r="D31" s="130"/>
      <c r="E31" s="131"/>
      <c r="F31" s="131"/>
      <c r="G31" s="131"/>
      <c r="H31" s="131"/>
      <c r="I31" s="147"/>
      <c r="J31" s="158">
        <v>1</v>
      </c>
      <c r="K31" s="131"/>
      <c r="L31" s="131"/>
      <c r="M31" s="131"/>
      <c r="N31" s="131"/>
      <c r="O31" s="134"/>
      <c r="P31" s="131"/>
      <c r="Q31" s="131"/>
      <c r="R31" s="131"/>
      <c r="S31" s="131"/>
      <c r="T31" s="131"/>
      <c r="U31" s="131"/>
      <c r="V31" s="126"/>
      <c r="W31" s="126"/>
    </row>
    <row r="32" spans="1:23" ht="25.2" customHeight="1" x14ac:dyDescent="0.25">
      <c r="A32" s="135"/>
      <c r="B32" s="136"/>
      <c r="C32" s="137">
        <f>'PLANILHA RESUMIDA'!I21</f>
        <v>148625.05000000002</v>
      </c>
      <c r="D32" s="138"/>
      <c r="E32" s="142"/>
      <c r="F32" s="142"/>
      <c r="G32" s="142"/>
      <c r="H32" s="142"/>
      <c r="I32" s="142"/>
      <c r="J32" s="159">
        <f>J31*C32</f>
        <v>148625.05000000002</v>
      </c>
      <c r="K32" s="142"/>
      <c r="L32" s="142"/>
      <c r="M32" s="142"/>
      <c r="N32" s="142"/>
      <c r="O32" s="143"/>
      <c r="P32" s="142"/>
      <c r="Q32" s="142"/>
      <c r="R32" s="142"/>
      <c r="S32" s="142"/>
      <c r="T32" s="142"/>
      <c r="U32" s="142"/>
      <c r="V32" s="126"/>
      <c r="W32" s="126"/>
    </row>
    <row r="33" spans="1:23" ht="25.2" customHeight="1" x14ac:dyDescent="0.25">
      <c r="A33" s="127" t="s">
        <v>166</v>
      </c>
      <c r="B33" s="128" t="s">
        <v>167</v>
      </c>
      <c r="C33" s="129">
        <v>1</v>
      </c>
      <c r="D33" s="130"/>
      <c r="E33" s="131"/>
      <c r="F33" s="131"/>
      <c r="G33" s="131"/>
      <c r="H33" s="131"/>
      <c r="I33" s="131"/>
      <c r="J33" s="152"/>
      <c r="K33" s="132">
        <v>1</v>
      </c>
      <c r="L33" s="131"/>
      <c r="M33" s="131"/>
      <c r="N33" s="131"/>
      <c r="O33" s="134"/>
      <c r="P33" s="131"/>
      <c r="Q33" s="131"/>
      <c r="R33" s="131"/>
      <c r="S33" s="131"/>
      <c r="T33" s="131"/>
      <c r="U33" s="131"/>
      <c r="V33" s="126"/>
      <c r="W33" s="126"/>
    </row>
    <row r="34" spans="1:23" ht="25.2" customHeight="1" x14ac:dyDescent="0.25">
      <c r="A34" s="135"/>
      <c r="B34" s="136"/>
      <c r="C34" s="137">
        <f>'PLANILHA RESUMIDA'!I22</f>
        <v>921472.93</v>
      </c>
      <c r="D34" s="138"/>
      <c r="E34" s="142"/>
      <c r="F34" s="142"/>
      <c r="G34" s="142"/>
      <c r="H34" s="142"/>
      <c r="I34" s="142"/>
      <c r="J34" s="143"/>
      <c r="K34" s="146">
        <f>K33*C34</f>
        <v>921472.93</v>
      </c>
      <c r="L34" s="142"/>
      <c r="M34" s="142"/>
      <c r="N34" s="142"/>
      <c r="O34" s="143"/>
      <c r="P34" s="142"/>
      <c r="Q34" s="142"/>
      <c r="R34" s="142"/>
      <c r="S34" s="142"/>
      <c r="T34" s="142"/>
      <c r="U34" s="142"/>
      <c r="V34" s="126"/>
      <c r="W34" s="126"/>
    </row>
    <row r="35" spans="1:23" ht="25.2" customHeight="1" x14ac:dyDescent="0.25">
      <c r="A35" s="127" t="s">
        <v>186</v>
      </c>
      <c r="B35" s="128" t="s">
        <v>187</v>
      </c>
      <c r="C35" s="129">
        <v>1</v>
      </c>
      <c r="D35" s="130"/>
      <c r="E35" s="131"/>
      <c r="F35" s="131"/>
      <c r="G35" s="131"/>
      <c r="H35" s="131"/>
      <c r="I35" s="131"/>
      <c r="J35" s="134"/>
      <c r="K35" s="147"/>
      <c r="L35" s="132">
        <v>1</v>
      </c>
      <c r="M35" s="131"/>
      <c r="N35" s="131"/>
      <c r="O35" s="134"/>
      <c r="P35" s="131"/>
      <c r="Q35" s="131"/>
      <c r="R35" s="131"/>
      <c r="S35" s="131"/>
      <c r="T35" s="131"/>
      <c r="U35" s="131"/>
      <c r="V35" s="126"/>
      <c r="W35" s="126"/>
    </row>
    <row r="36" spans="1:23" ht="25.2" customHeight="1" x14ac:dyDescent="0.25">
      <c r="A36" s="135"/>
      <c r="B36" s="136"/>
      <c r="C36" s="137">
        <f>'PLANILHA RESUMIDA'!I23</f>
        <v>14107.949999999999</v>
      </c>
      <c r="D36" s="138"/>
      <c r="E36" s="142"/>
      <c r="F36" s="142"/>
      <c r="G36" s="142"/>
      <c r="H36" s="142"/>
      <c r="I36" s="142"/>
      <c r="J36" s="143"/>
      <c r="K36" s="142"/>
      <c r="L36" s="146">
        <f>L35*C36</f>
        <v>14107.949999999999</v>
      </c>
      <c r="M36" s="142"/>
      <c r="N36" s="142"/>
      <c r="O36" s="143"/>
      <c r="P36" s="142"/>
      <c r="Q36" s="142"/>
      <c r="R36" s="142"/>
      <c r="S36" s="142"/>
      <c r="T36" s="142"/>
      <c r="U36" s="142"/>
      <c r="V36" s="126"/>
      <c r="W36" s="126"/>
    </row>
    <row r="37" spans="1:23" ht="25.2" customHeight="1" x14ac:dyDescent="0.25">
      <c r="A37" s="127" t="s">
        <v>197</v>
      </c>
      <c r="B37" s="128" t="s">
        <v>198</v>
      </c>
      <c r="C37" s="129">
        <v>1</v>
      </c>
      <c r="D37" s="130"/>
      <c r="E37" s="131"/>
      <c r="F37" s="131"/>
      <c r="G37" s="131"/>
      <c r="H37" s="131"/>
      <c r="I37" s="131"/>
      <c r="J37" s="134"/>
      <c r="K37" s="131"/>
      <c r="L37" s="148">
        <v>1</v>
      </c>
      <c r="M37" s="131"/>
      <c r="N37" s="131"/>
      <c r="O37" s="134"/>
      <c r="P37" s="131"/>
      <c r="Q37" s="131"/>
      <c r="R37" s="131"/>
      <c r="S37" s="131"/>
      <c r="T37" s="131"/>
      <c r="U37" s="131"/>
      <c r="V37" s="126"/>
      <c r="W37" s="126"/>
    </row>
    <row r="38" spans="1:23" ht="25.2" customHeight="1" x14ac:dyDescent="0.25">
      <c r="A38" s="135"/>
      <c r="B38" s="136"/>
      <c r="C38" s="137">
        <f>'PLANILHA RESUMIDA'!I24</f>
        <v>98390.52</v>
      </c>
      <c r="D38" s="138"/>
      <c r="E38" s="142"/>
      <c r="F38" s="142"/>
      <c r="G38" s="142"/>
      <c r="H38" s="142"/>
      <c r="I38" s="142"/>
      <c r="J38" s="143"/>
      <c r="K38" s="142"/>
      <c r="L38" s="146">
        <f>L37*C38</f>
        <v>98390.52</v>
      </c>
      <c r="M38" s="142"/>
      <c r="N38" s="142"/>
      <c r="O38" s="143"/>
      <c r="P38" s="142"/>
      <c r="Q38" s="142"/>
      <c r="R38" s="142"/>
      <c r="S38" s="142"/>
      <c r="T38" s="142"/>
      <c r="U38" s="142"/>
      <c r="V38" s="126"/>
      <c r="W38" s="126"/>
    </row>
    <row r="39" spans="1:23" ht="25.2" customHeight="1" x14ac:dyDescent="0.25">
      <c r="A39" s="127" t="s">
        <v>215</v>
      </c>
      <c r="B39" s="128" t="s">
        <v>216</v>
      </c>
      <c r="C39" s="129">
        <v>1</v>
      </c>
      <c r="D39" s="130"/>
      <c r="E39" s="131"/>
      <c r="F39" s="131"/>
      <c r="G39" s="131"/>
      <c r="H39" s="131"/>
      <c r="I39" s="131"/>
      <c r="J39" s="134"/>
      <c r="K39" s="131"/>
      <c r="L39" s="148">
        <v>1</v>
      </c>
      <c r="M39" s="131"/>
      <c r="N39" s="131"/>
      <c r="O39" s="134"/>
      <c r="P39" s="131"/>
      <c r="Q39" s="131"/>
      <c r="R39" s="131"/>
      <c r="S39" s="131"/>
      <c r="T39" s="131"/>
      <c r="U39" s="131"/>
      <c r="V39" s="126"/>
      <c r="W39" s="126"/>
    </row>
    <row r="40" spans="1:23" ht="25.2" customHeight="1" x14ac:dyDescent="0.25">
      <c r="A40" s="135"/>
      <c r="B40" s="136"/>
      <c r="C40" s="137">
        <f>'PLANILHA RESUMIDA'!I25</f>
        <v>129105.16</v>
      </c>
      <c r="D40" s="138"/>
      <c r="E40" s="142"/>
      <c r="F40" s="142"/>
      <c r="G40" s="142"/>
      <c r="H40" s="142"/>
      <c r="I40" s="142"/>
      <c r="J40" s="143"/>
      <c r="K40" s="142"/>
      <c r="L40" s="146">
        <f>L39*C40</f>
        <v>129105.16</v>
      </c>
      <c r="M40" s="142"/>
      <c r="N40" s="142"/>
      <c r="O40" s="143"/>
      <c r="P40" s="142"/>
      <c r="Q40" s="142"/>
      <c r="R40" s="142"/>
      <c r="S40" s="142"/>
      <c r="T40" s="142"/>
      <c r="U40" s="142"/>
      <c r="V40" s="126"/>
      <c r="W40" s="126"/>
    </row>
    <row r="41" spans="1:23" ht="25.2" customHeight="1" x14ac:dyDescent="0.25">
      <c r="A41" s="127" t="s">
        <v>1268</v>
      </c>
      <c r="B41" s="128" t="s">
        <v>228</v>
      </c>
      <c r="C41" s="129">
        <v>1</v>
      </c>
      <c r="D41" s="130"/>
      <c r="E41" s="131"/>
      <c r="F41" s="131"/>
      <c r="G41" s="131"/>
      <c r="H41" s="131"/>
      <c r="I41" s="131"/>
      <c r="J41" s="134"/>
      <c r="K41" s="131"/>
      <c r="L41" s="148">
        <v>7.6668565201636701E-2</v>
      </c>
      <c r="M41" s="133">
        <v>0.17199099563553699</v>
      </c>
      <c r="N41" s="133">
        <v>0.17919799895390601</v>
      </c>
      <c r="O41" s="149">
        <v>0.153790613873176</v>
      </c>
      <c r="P41" s="133">
        <v>0.25051634661472999</v>
      </c>
      <c r="Q41" s="131"/>
      <c r="R41" s="131"/>
      <c r="S41" s="132">
        <v>0.16783547972101401</v>
      </c>
      <c r="T41" s="131"/>
      <c r="U41" s="131"/>
      <c r="V41" s="126"/>
      <c r="W41" s="126"/>
    </row>
    <row r="42" spans="1:23" ht="25.2" customHeight="1" x14ac:dyDescent="0.25">
      <c r="A42" s="135"/>
      <c r="B42" s="136"/>
      <c r="C42" s="137">
        <f>'PLANILHA RESUMIDA'!I26</f>
        <v>2099381.87</v>
      </c>
      <c r="D42" s="138"/>
      <c r="E42" s="142"/>
      <c r="F42" s="142"/>
      <c r="G42" s="142"/>
      <c r="H42" s="142"/>
      <c r="I42" s="142"/>
      <c r="J42" s="143"/>
      <c r="K42" s="142"/>
      <c r="L42" s="140">
        <f>L41*$C$42</f>
        <v>160956.59578322899</v>
      </c>
      <c r="M42" s="140">
        <f t="shared" ref="M42:P42" si="2">M41*$C$42</f>
        <v>361074.77804049553</v>
      </c>
      <c r="N42" s="140">
        <f t="shared" si="2"/>
        <v>376205.03014410927</v>
      </c>
      <c r="O42" s="140">
        <f t="shared" si="2"/>
        <v>322865.2265415162</v>
      </c>
      <c r="P42" s="140">
        <f t="shared" si="2"/>
        <v>525929.47622160008</v>
      </c>
      <c r="Q42" s="142"/>
      <c r="R42" s="142"/>
      <c r="S42" s="140">
        <f>S41*C42</f>
        <v>352350.76326904946</v>
      </c>
      <c r="T42" s="142"/>
      <c r="U42" s="142"/>
      <c r="V42" s="126"/>
      <c r="W42" s="126"/>
    </row>
    <row r="43" spans="1:23" ht="25.2" customHeight="1" x14ac:dyDescent="0.25">
      <c r="A43" s="127" t="s">
        <v>229</v>
      </c>
      <c r="B43" s="128" t="s">
        <v>230</v>
      </c>
      <c r="C43" s="129">
        <v>1</v>
      </c>
      <c r="D43" s="130"/>
      <c r="E43" s="131"/>
      <c r="F43" s="131"/>
      <c r="G43" s="131"/>
      <c r="H43" s="131"/>
      <c r="I43" s="131"/>
      <c r="J43" s="134"/>
      <c r="K43" s="131"/>
      <c r="L43" s="144">
        <v>1</v>
      </c>
      <c r="M43" s="145"/>
      <c r="N43" s="145"/>
      <c r="O43" s="157"/>
      <c r="P43" s="145"/>
      <c r="Q43" s="131"/>
      <c r="R43" s="131"/>
      <c r="S43" s="145"/>
      <c r="T43" s="131"/>
      <c r="U43" s="131"/>
      <c r="V43" s="126"/>
      <c r="W43" s="126"/>
    </row>
    <row r="44" spans="1:23" ht="25.2" customHeight="1" x14ac:dyDescent="0.25">
      <c r="A44" s="135"/>
      <c r="B44" s="136"/>
      <c r="C44" s="137">
        <f>'PLANILHA RESUMIDA'!I27</f>
        <v>160956.59000000003</v>
      </c>
      <c r="D44" s="138"/>
      <c r="E44" s="142"/>
      <c r="F44" s="142"/>
      <c r="G44" s="142"/>
      <c r="H44" s="142"/>
      <c r="I44" s="142"/>
      <c r="J44" s="143"/>
      <c r="K44" s="142"/>
      <c r="L44" s="146">
        <f>L43*C44</f>
        <v>160956.59000000003</v>
      </c>
      <c r="M44" s="142"/>
      <c r="N44" s="142"/>
      <c r="O44" s="143"/>
      <c r="P44" s="142"/>
      <c r="Q44" s="142"/>
      <c r="R44" s="142"/>
      <c r="S44" s="142"/>
      <c r="T44" s="142"/>
      <c r="U44" s="142"/>
      <c r="V44" s="126"/>
      <c r="W44" s="126"/>
    </row>
    <row r="45" spans="1:23" ht="25.2" customHeight="1" x14ac:dyDescent="0.25">
      <c r="A45" s="127" t="s">
        <v>242</v>
      </c>
      <c r="B45" s="128" t="s">
        <v>243</v>
      </c>
      <c r="C45" s="129">
        <v>1</v>
      </c>
      <c r="D45" s="130"/>
      <c r="E45" s="131"/>
      <c r="F45" s="131"/>
      <c r="G45" s="131"/>
      <c r="H45" s="131"/>
      <c r="I45" s="131"/>
      <c r="J45" s="134"/>
      <c r="K45" s="131"/>
      <c r="L45" s="147"/>
      <c r="M45" s="131"/>
      <c r="N45" s="132">
        <v>1</v>
      </c>
      <c r="O45" s="134"/>
      <c r="P45" s="131"/>
      <c r="Q45" s="131"/>
      <c r="R45" s="131"/>
      <c r="S45" s="131"/>
      <c r="T45" s="131"/>
      <c r="U45" s="131"/>
      <c r="V45" s="126"/>
      <c r="W45" s="126"/>
    </row>
    <row r="46" spans="1:23" ht="25.2" customHeight="1" x14ac:dyDescent="0.25">
      <c r="A46" s="135"/>
      <c r="B46" s="136"/>
      <c r="C46" s="137">
        <f>'PLANILHA RESUMIDA'!I28</f>
        <v>376205.03</v>
      </c>
      <c r="D46" s="138"/>
      <c r="E46" s="142"/>
      <c r="F46" s="142"/>
      <c r="G46" s="142"/>
      <c r="H46" s="142"/>
      <c r="I46" s="142"/>
      <c r="J46" s="143"/>
      <c r="K46" s="142"/>
      <c r="L46" s="142"/>
      <c r="M46" s="142"/>
      <c r="N46" s="146">
        <f>N45*C46</f>
        <v>376205.03</v>
      </c>
      <c r="O46" s="143"/>
      <c r="P46" s="142"/>
      <c r="Q46" s="142"/>
      <c r="R46" s="142"/>
      <c r="S46" s="142"/>
      <c r="T46" s="142"/>
      <c r="U46" s="142"/>
      <c r="V46" s="154"/>
      <c r="W46" s="154"/>
    </row>
    <row r="47" spans="1:23" ht="25.2" customHeight="1" x14ac:dyDescent="0.25">
      <c r="A47" s="127" t="s">
        <v>260</v>
      </c>
      <c r="B47" s="128" t="s">
        <v>261</v>
      </c>
      <c r="C47" s="129">
        <v>1</v>
      </c>
      <c r="D47" s="130"/>
      <c r="E47" s="131"/>
      <c r="F47" s="131"/>
      <c r="G47" s="131"/>
      <c r="H47" s="131"/>
      <c r="I47" s="131"/>
      <c r="J47" s="134"/>
      <c r="K47" s="131"/>
      <c r="L47" s="131"/>
      <c r="M47" s="132">
        <v>1</v>
      </c>
      <c r="N47" s="147"/>
      <c r="O47" s="134"/>
      <c r="P47" s="131"/>
      <c r="Q47" s="131"/>
      <c r="R47" s="131"/>
      <c r="S47" s="131"/>
      <c r="T47" s="131"/>
      <c r="U47" s="131"/>
      <c r="V47" s="126"/>
      <c r="W47" s="126"/>
    </row>
    <row r="48" spans="1:23" ht="25.2" customHeight="1" x14ac:dyDescent="0.25">
      <c r="A48" s="135"/>
      <c r="B48" s="136"/>
      <c r="C48" s="137">
        <f>'PLANILHA RESUMIDA'!I29</f>
        <v>361074.79</v>
      </c>
      <c r="D48" s="138"/>
      <c r="E48" s="142"/>
      <c r="F48" s="142"/>
      <c r="G48" s="142"/>
      <c r="H48" s="142"/>
      <c r="I48" s="142"/>
      <c r="J48" s="143"/>
      <c r="K48" s="142"/>
      <c r="L48" s="142"/>
      <c r="M48" s="146">
        <f>M47*C48</f>
        <v>361074.79</v>
      </c>
      <c r="N48" s="142"/>
      <c r="O48" s="143"/>
      <c r="P48" s="142"/>
      <c r="Q48" s="142"/>
      <c r="R48" s="142"/>
      <c r="S48" s="142"/>
      <c r="T48" s="142"/>
      <c r="U48" s="142"/>
      <c r="V48" s="154"/>
      <c r="W48" s="154"/>
    </row>
    <row r="49" spans="1:23" ht="25.2" customHeight="1" x14ac:dyDescent="0.25">
      <c r="A49" s="127" t="s">
        <v>277</v>
      </c>
      <c r="B49" s="128" t="s">
        <v>278</v>
      </c>
      <c r="C49" s="129">
        <v>1</v>
      </c>
      <c r="D49" s="130"/>
      <c r="E49" s="131"/>
      <c r="F49" s="131"/>
      <c r="G49" s="131"/>
      <c r="H49" s="131"/>
      <c r="I49" s="131"/>
      <c r="J49" s="134"/>
      <c r="K49" s="131"/>
      <c r="L49" s="131"/>
      <c r="M49" s="147"/>
      <c r="N49" s="131"/>
      <c r="O49" s="158">
        <v>1</v>
      </c>
      <c r="P49" s="131"/>
      <c r="Q49" s="131"/>
      <c r="R49" s="131"/>
      <c r="S49" s="131"/>
      <c r="T49" s="131"/>
      <c r="U49" s="131"/>
      <c r="V49" s="126"/>
      <c r="W49" s="126"/>
    </row>
    <row r="50" spans="1:23" ht="25.2" customHeight="1" x14ac:dyDescent="0.25">
      <c r="A50" s="135"/>
      <c r="B50" s="136"/>
      <c r="C50" s="137">
        <f>'PLANILHA RESUMIDA'!I30</f>
        <v>248257.64</v>
      </c>
      <c r="D50" s="138"/>
      <c r="E50" s="142"/>
      <c r="F50" s="142"/>
      <c r="G50" s="142"/>
      <c r="H50" s="142"/>
      <c r="I50" s="142"/>
      <c r="J50" s="143"/>
      <c r="K50" s="142"/>
      <c r="L50" s="142"/>
      <c r="M50" s="142"/>
      <c r="N50" s="142"/>
      <c r="O50" s="159">
        <f>O49*C50</f>
        <v>248257.64</v>
      </c>
      <c r="P50" s="142"/>
      <c r="Q50" s="142"/>
      <c r="R50" s="142"/>
      <c r="S50" s="142"/>
      <c r="T50" s="142"/>
      <c r="U50" s="142"/>
      <c r="V50" s="154"/>
      <c r="W50" s="154"/>
    </row>
    <row r="51" spans="1:23" ht="25.2" customHeight="1" x14ac:dyDescent="0.25">
      <c r="A51" s="127" t="s">
        <v>285</v>
      </c>
      <c r="B51" s="128" t="s">
        <v>286</v>
      </c>
      <c r="C51" s="129">
        <v>1</v>
      </c>
      <c r="D51" s="130"/>
      <c r="E51" s="131"/>
      <c r="F51" s="131"/>
      <c r="G51" s="131"/>
      <c r="H51" s="131"/>
      <c r="I51" s="131"/>
      <c r="J51" s="134"/>
      <c r="K51" s="131"/>
      <c r="L51" s="131"/>
      <c r="M51" s="131"/>
      <c r="N51" s="131"/>
      <c r="O51" s="152"/>
      <c r="P51" s="132">
        <v>1</v>
      </c>
      <c r="Q51" s="131"/>
      <c r="R51" s="131"/>
      <c r="S51" s="131"/>
      <c r="T51" s="131"/>
      <c r="U51" s="131"/>
      <c r="V51" s="126"/>
      <c r="W51" s="126"/>
    </row>
    <row r="52" spans="1:23" ht="25.2" customHeight="1" x14ac:dyDescent="0.25">
      <c r="A52" s="135"/>
      <c r="B52" s="136"/>
      <c r="C52" s="137">
        <f>'PLANILHA RESUMIDA'!I31</f>
        <v>154417.01</v>
      </c>
      <c r="D52" s="138"/>
      <c r="E52" s="142"/>
      <c r="F52" s="142"/>
      <c r="G52" s="142"/>
      <c r="H52" s="142"/>
      <c r="I52" s="142"/>
      <c r="J52" s="143"/>
      <c r="K52" s="142"/>
      <c r="L52" s="142"/>
      <c r="M52" s="142"/>
      <c r="N52" s="142"/>
      <c r="O52" s="143"/>
      <c r="P52" s="146">
        <f>P51*C52</f>
        <v>154417.01</v>
      </c>
      <c r="Q52" s="142"/>
      <c r="R52" s="142"/>
      <c r="S52" s="142"/>
      <c r="T52" s="142"/>
      <c r="U52" s="142"/>
      <c r="V52" s="154"/>
      <c r="W52" s="154"/>
    </row>
    <row r="53" spans="1:23" ht="25.2" customHeight="1" x14ac:dyDescent="0.25">
      <c r="A53" s="127" t="s">
        <v>292</v>
      </c>
      <c r="B53" s="128" t="s">
        <v>293</v>
      </c>
      <c r="C53" s="129">
        <v>1</v>
      </c>
      <c r="D53" s="130"/>
      <c r="E53" s="131"/>
      <c r="F53" s="131"/>
      <c r="G53" s="131"/>
      <c r="H53" s="131"/>
      <c r="I53" s="131"/>
      <c r="J53" s="134"/>
      <c r="K53" s="131"/>
      <c r="L53" s="131"/>
      <c r="M53" s="131"/>
      <c r="N53" s="131"/>
      <c r="O53" s="134"/>
      <c r="P53" s="148">
        <v>1</v>
      </c>
      <c r="Q53" s="131"/>
      <c r="R53" s="131"/>
      <c r="S53" s="131"/>
      <c r="T53" s="131"/>
      <c r="U53" s="131"/>
      <c r="V53" s="126"/>
      <c r="W53" s="126"/>
    </row>
    <row r="54" spans="1:23" ht="25.2" customHeight="1" x14ac:dyDescent="0.25">
      <c r="A54" s="135"/>
      <c r="B54" s="136"/>
      <c r="C54" s="137">
        <f>'PLANILHA RESUMIDA'!I32</f>
        <v>371512.47000000003</v>
      </c>
      <c r="D54" s="138"/>
      <c r="E54" s="142"/>
      <c r="F54" s="142"/>
      <c r="G54" s="142"/>
      <c r="H54" s="142"/>
      <c r="I54" s="142"/>
      <c r="J54" s="143"/>
      <c r="K54" s="142"/>
      <c r="L54" s="142"/>
      <c r="M54" s="142"/>
      <c r="N54" s="142"/>
      <c r="O54" s="143"/>
      <c r="P54" s="146">
        <f>P53*C54</f>
        <v>371512.47000000003</v>
      </c>
      <c r="Q54" s="142"/>
      <c r="R54" s="142"/>
      <c r="S54" s="142"/>
      <c r="T54" s="142"/>
      <c r="U54" s="142"/>
      <c r="V54" s="126"/>
      <c r="W54" s="126"/>
    </row>
    <row r="55" spans="1:23" ht="25.2" customHeight="1" x14ac:dyDescent="0.25">
      <c r="A55" s="127" t="s">
        <v>315</v>
      </c>
      <c r="B55" s="128" t="s">
        <v>316</v>
      </c>
      <c r="C55" s="129">
        <v>1</v>
      </c>
      <c r="D55" s="130"/>
      <c r="E55" s="131"/>
      <c r="F55" s="131"/>
      <c r="G55" s="131"/>
      <c r="H55" s="131"/>
      <c r="I55" s="131"/>
      <c r="J55" s="134"/>
      <c r="K55" s="131"/>
      <c r="L55" s="131"/>
      <c r="M55" s="131"/>
      <c r="N55" s="131"/>
      <c r="O55" s="134"/>
      <c r="P55" s="147"/>
      <c r="Q55" s="131"/>
      <c r="R55" s="131"/>
      <c r="S55" s="132">
        <v>1</v>
      </c>
      <c r="T55" s="131"/>
      <c r="U55" s="131"/>
      <c r="V55" s="126"/>
      <c r="W55" s="126"/>
    </row>
    <row r="56" spans="1:23" ht="25.2" customHeight="1" x14ac:dyDescent="0.25">
      <c r="A56" s="135"/>
      <c r="B56" s="136"/>
      <c r="C56" s="137">
        <f>'PLANILHA RESUMIDA'!I33</f>
        <v>352350.76</v>
      </c>
      <c r="D56" s="138"/>
      <c r="E56" s="142"/>
      <c r="F56" s="142"/>
      <c r="G56" s="142"/>
      <c r="H56" s="142"/>
      <c r="I56" s="142"/>
      <c r="J56" s="143"/>
      <c r="K56" s="142"/>
      <c r="L56" s="142"/>
      <c r="M56" s="142"/>
      <c r="N56" s="142"/>
      <c r="O56" s="143"/>
      <c r="P56" s="142"/>
      <c r="Q56" s="142"/>
      <c r="R56" s="142"/>
      <c r="S56" s="146">
        <f>S55*C56</f>
        <v>352350.76</v>
      </c>
      <c r="T56" s="142"/>
      <c r="U56" s="142"/>
      <c r="V56" s="126"/>
      <c r="W56" s="126"/>
    </row>
    <row r="57" spans="1:23" ht="25.2" customHeight="1" x14ac:dyDescent="0.25">
      <c r="A57" s="127" t="s">
        <v>325</v>
      </c>
      <c r="B57" s="128" t="s">
        <v>326</v>
      </c>
      <c r="C57" s="129">
        <v>1</v>
      </c>
      <c r="D57" s="130"/>
      <c r="E57" s="131"/>
      <c r="F57" s="131"/>
      <c r="G57" s="131"/>
      <c r="H57" s="131"/>
      <c r="I57" s="131"/>
      <c r="J57" s="134"/>
      <c r="K57" s="131"/>
      <c r="L57" s="131"/>
      <c r="M57" s="131"/>
      <c r="N57" s="131"/>
      <c r="O57" s="158">
        <v>1</v>
      </c>
      <c r="P57" s="131"/>
      <c r="Q57" s="131"/>
      <c r="R57" s="131"/>
      <c r="S57" s="147"/>
      <c r="T57" s="131"/>
      <c r="U57" s="131"/>
      <c r="V57" s="126"/>
      <c r="W57" s="126"/>
    </row>
    <row r="58" spans="1:23" ht="25.2" customHeight="1" x14ac:dyDescent="0.25">
      <c r="A58" s="135"/>
      <c r="B58" s="136"/>
      <c r="C58" s="137">
        <f>'PLANILHA RESUMIDA'!I34</f>
        <v>74607.58</v>
      </c>
      <c r="D58" s="138"/>
      <c r="E58" s="142"/>
      <c r="F58" s="142"/>
      <c r="G58" s="142"/>
      <c r="H58" s="142"/>
      <c r="I58" s="142"/>
      <c r="J58" s="143"/>
      <c r="K58" s="142"/>
      <c r="L58" s="142"/>
      <c r="M58" s="142"/>
      <c r="N58" s="142"/>
      <c r="O58" s="159">
        <f>O57*C58</f>
        <v>74607.58</v>
      </c>
      <c r="P58" s="142"/>
      <c r="Q58" s="142"/>
      <c r="R58" s="142"/>
      <c r="S58" s="142"/>
      <c r="T58" s="142"/>
      <c r="U58" s="142"/>
      <c r="V58" s="126"/>
      <c r="W58" s="126"/>
    </row>
    <row r="59" spans="1:23" ht="25.2" customHeight="1" x14ac:dyDescent="0.25">
      <c r="A59" s="127" t="s">
        <v>1269</v>
      </c>
      <c r="B59" s="128" t="s">
        <v>335</v>
      </c>
      <c r="C59" s="129">
        <v>1</v>
      </c>
      <c r="D59" s="130"/>
      <c r="E59" s="131"/>
      <c r="F59" s="131"/>
      <c r="G59" s="131"/>
      <c r="H59" s="131"/>
      <c r="I59" s="131"/>
      <c r="J59" s="134"/>
      <c r="K59" s="131"/>
      <c r="L59" s="131"/>
      <c r="M59" s="131"/>
      <c r="N59" s="131"/>
      <c r="O59" s="152"/>
      <c r="P59" s="132">
        <v>0.51976167382178695</v>
      </c>
      <c r="Q59" s="133">
        <v>8.6671775846582696E-3</v>
      </c>
      <c r="R59" s="133">
        <v>0.45012275140569802</v>
      </c>
      <c r="S59" s="133">
        <v>2.1448397187856801E-2</v>
      </c>
      <c r="T59" s="131"/>
      <c r="U59" s="131"/>
      <c r="V59" s="126"/>
      <c r="W59" s="126"/>
    </row>
    <row r="60" spans="1:23" ht="25.2" customHeight="1" x14ac:dyDescent="0.25">
      <c r="A60" s="135"/>
      <c r="B60" s="136"/>
      <c r="C60" s="137">
        <f>'PLANILHA RESUMIDA'!I35</f>
        <v>223705.16</v>
      </c>
      <c r="D60" s="138"/>
      <c r="E60" s="142"/>
      <c r="F60" s="142"/>
      <c r="G60" s="142"/>
      <c r="H60" s="142"/>
      <c r="I60" s="142"/>
      <c r="J60" s="143"/>
      <c r="K60" s="142"/>
      <c r="L60" s="142"/>
      <c r="M60" s="142"/>
      <c r="N60" s="142"/>
      <c r="O60" s="143"/>
      <c r="P60" s="140">
        <f>P59*$C$60</f>
        <v>116273.36840417066</v>
      </c>
      <c r="Q60" s="140">
        <f t="shared" ref="Q60:S60" si="3">Q59*$C$60</f>
        <v>1938.8923483243918</v>
      </c>
      <c r="R60" s="140">
        <f t="shared" si="3"/>
        <v>100694.7821228519</v>
      </c>
      <c r="S60" s="140">
        <f t="shared" si="3"/>
        <v>4798.1171246530557</v>
      </c>
      <c r="T60" s="142"/>
      <c r="U60" s="142"/>
      <c r="V60" s="126"/>
      <c r="W60" s="126"/>
    </row>
    <row r="61" spans="1:23" ht="25.2" customHeight="1" x14ac:dyDescent="0.25">
      <c r="A61" s="127" t="s">
        <v>336</v>
      </c>
      <c r="B61" s="128" t="s">
        <v>337</v>
      </c>
      <c r="C61" s="129">
        <v>1</v>
      </c>
      <c r="D61" s="130"/>
      <c r="E61" s="131"/>
      <c r="F61" s="131"/>
      <c r="G61" s="131"/>
      <c r="H61" s="131"/>
      <c r="I61" s="131"/>
      <c r="J61" s="134"/>
      <c r="K61" s="131"/>
      <c r="L61" s="131"/>
      <c r="M61" s="131"/>
      <c r="N61" s="131"/>
      <c r="O61" s="134"/>
      <c r="P61" s="145"/>
      <c r="Q61" s="145"/>
      <c r="R61" s="144">
        <v>1</v>
      </c>
      <c r="S61" s="145"/>
      <c r="T61" s="131"/>
      <c r="U61" s="131"/>
      <c r="V61" s="126"/>
      <c r="W61" s="126"/>
    </row>
    <row r="62" spans="1:23" ht="25.2" customHeight="1" x14ac:dyDescent="0.25">
      <c r="A62" s="135"/>
      <c r="B62" s="136"/>
      <c r="C62" s="137">
        <f>'PLANILHA RESUMIDA'!I36</f>
        <v>100694.79000000001</v>
      </c>
      <c r="D62" s="138"/>
      <c r="E62" s="142"/>
      <c r="F62" s="142"/>
      <c r="G62" s="142"/>
      <c r="H62" s="142"/>
      <c r="I62" s="142"/>
      <c r="J62" s="143"/>
      <c r="K62" s="142"/>
      <c r="L62" s="142"/>
      <c r="M62" s="142"/>
      <c r="N62" s="142"/>
      <c r="O62" s="143"/>
      <c r="P62" s="142"/>
      <c r="Q62" s="142"/>
      <c r="R62" s="146">
        <f>R61*C62</f>
        <v>100694.79000000001</v>
      </c>
      <c r="S62" s="142"/>
      <c r="T62" s="142"/>
      <c r="U62" s="142"/>
      <c r="V62" s="126"/>
      <c r="W62" s="126"/>
    </row>
    <row r="63" spans="1:23" ht="25.2" customHeight="1" x14ac:dyDescent="0.25">
      <c r="A63" s="127" t="s">
        <v>342</v>
      </c>
      <c r="B63" s="128" t="s">
        <v>343</v>
      </c>
      <c r="C63" s="129">
        <v>1</v>
      </c>
      <c r="D63" s="130"/>
      <c r="E63" s="131"/>
      <c r="F63" s="131"/>
      <c r="G63" s="131"/>
      <c r="H63" s="131"/>
      <c r="I63" s="131"/>
      <c r="J63" s="134"/>
      <c r="K63" s="131"/>
      <c r="L63" s="131"/>
      <c r="M63" s="131"/>
      <c r="N63" s="131"/>
      <c r="O63" s="134"/>
      <c r="P63" s="132">
        <v>1</v>
      </c>
      <c r="Q63" s="131"/>
      <c r="R63" s="147"/>
      <c r="S63" s="131"/>
      <c r="T63" s="131"/>
      <c r="U63" s="131"/>
      <c r="V63" s="126"/>
      <c r="W63" s="126"/>
    </row>
    <row r="64" spans="1:23" ht="25.2" customHeight="1" x14ac:dyDescent="0.25">
      <c r="A64" s="135"/>
      <c r="B64" s="136"/>
      <c r="C64" s="137">
        <f>'PLANILHA RESUMIDA'!I37</f>
        <v>116273.37</v>
      </c>
      <c r="D64" s="138"/>
      <c r="E64" s="142"/>
      <c r="F64" s="142"/>
      <c r="G64" s="142"/>
      <c r="H64" s="142"/>
      <c r="I64" s="142"/>
      <c r="J64" s="143"/>
      <c r="K64" s="142"/>
      <c r="L64" s="142"/>
      <c r="M64" s="142"/>
      <c r="N64" s="142"/>
      <c r="O64" s="143"/>
      <c r="P64" s="146">
        <f>P63*C64</f>
        <v>116273.37</v>
      </c>
      <c r="Q64" s="142"/>
      <c r="R64" s="142"/>
      <c r="S64" s="142"/>
      <c r="T64" s="142"/>
      <c r="U64" s="142"/>
      <c r="V64" s="126"/>
      <c r="W64" s="126"/>
    </row>
    <row r="65" spans="1:23" ht="25.2" customHeight="1" x14ac:dyDescent="0.25">
      <c r="A65" s="127" t="s">
        <v>353</v>
      </c>
      <c r="B65" s="128" t="s">
        <v>354</v>
      </c>
      <c r="C65" s="129">
        <v>1</v>
      </c>
      <c r="D65" s="130"/>
      <c r="E65" s="131"/>
      <c r="F65" s="131"/>
      <c r="G65" s="131"/>
      <c r="H65" s="131"/>
      <c r="I65" s="131"/>
      <c r="J65" s="134"/>
      <c r="K65" s="131"/>
      <c r="L65" s="131"/>
      <c r="M65" s="131"/>
      <c r="N65" s="131"/>
      <c r="O65" s="134"/>
      <c r="P65" s="147"/>
      <c r="Q65" s="131"/>
      <c r="R65" s="131"/>
      <c r="S65" s="132">
        <v>1</v>
      </c>
      <c r="T65" s="131"/>
      <c r="U65" s="131"/>
      <c r="V65" s="126"/>
      <c r="W65" s="126"/>
    </row>
    <row r="66" spans="1:23" ht="25.2" customHeight="1" x14ac:dyDescent="0.25">
      <c r="A66" s="135"/>
      <c r="B66" s="136"/>
      <c r="C66" s="137">
        <f>'PLANILHA RESUMIDA'!I38</f>
        <v>4798.12</v>
      </c>
      <c r="D66" s="138"/>
      <c r="E66" s="142"/>
      <c r="F66" s="142"/>
      <c r="G66" s="142"/>
      <c r="H66" s="142"/>
      <c r="I66" s="142"/>
      <c r="J66" s="143"/>
      <c r="K66" s="142"/>
      <c r="L66" s="142"/>
      <c r="M66" s="142"/>
      <c r="N66" s="142"/>
      <c r="O66" s="143"/>
      <c r="P66" s="142"/>
      <c r="Q66" s="142"/>
      <c r="R66" s="142"/>
      <c r="S66" s="146">
        <f>S65*C66</f>
        <v>4798.12</v>
      </c>
      <c r="T66" s="142"/>
      <c r="U66" s="142"/>
      <c r="V66" s="126"/>
      <c r="W66" s="126"/>
    </row>
    <row r="67" spans="1:23" ht="25.2" customHeight="1" x14ac:dyDescent="0.25">
      <c r="A67" s="127" t="s">
        <v>359</v>
      </c>
      <c r="B67" s="128" t="s">
        <v>360</v>
      </c>
      <c r="C67" s="129">
        <v>1</v>
      </c>
      <c r="D67" s="130"/>
      <c r="E67" s="131"/>
      <c r="F67" s="131"/>
      <c r="G67" s="131"/>
      <c r="H67" s="131"/>
      <c r="I67" s="131"/>
      <c r="J67" s="134"/>
      <c r="K67" s="131"/>
      <c r="L67" s="131"/>
      <c r="M67" s="131"/>
      <c r="N67" s="131"/>
      <c r="O67" s="134"/>
      <c r="P67" s="131"/>
      <c r="Q67" s="132">
        <v>1</v>
      </c>
      <c r="R67" s="131"/>
      <c r="S67" s="147"/>
      <c r="T67" s="131"/>
      <c r="U67" s="131"/>
      <c r="V67" s="126"/>
      <c r="W67" s="126"/>
    </row>
    <row r="68" spans="1:23" ht="25.2" customHeight="1" x14ac:dyDescent="0.25">
      <c r="A68" s="135"/>
      <c r="B68" s="136"/>
      <c r="C68" s="137">
        <f>'PLANILHA RESUMIDA'!I39</f>
        <v>1938.88</v>
      </c>
      <c r="D68" s="138"/>
      <c r="E68" s="142"/>
      <c r="F68" s="142"/>
      <c r="G68" s="142"/>
      <c r="H68" s="142"/>
      <c r="I68" s="142"/>
      <c r="J68" s="143"/>
      <c r="K68" s="142"/>
      <c r="L68" s="142"/>
      <c r="M68" s="142"/>
      <c r="N68" s="142"/>
      <c r="O68" s="143"/>
      <c r="P68" s="142"/>
      <c r="Q68" s="146">
        <f>Q67*C68</f>
        <v>1938.88</v>
      </c>
      <c r="R68" s="142"/>
      <c r="S68" s="142"/>
      <c r="T68" s="142"/>
      <c r="U68" s="142"/>
      <c r="V68" s="126"/>
      <c r="W68" s="126"/>
    </row>
    <row r="69" spans="1:23" ht="25.2" customHeight="1" x14ac:dyDescent="0.25">
      <c r="A69" s="127" t="s">
        <v>1270</v>
      </c>
      <c r="B69" s="128" t="s">
        <v>365</v>
      </c>
      <c r="C69" s="129">
        <v>1</v>
      </c>
      <c r="D69" s="130"/>
      <c r="E69" s="131"/>
      <c r="F69" s="131"/>
      <c r="G69" s="131"/>
      <c r="H69" s="131"/>
      <c r="I69" s="131"/>
      <c r="J69" s="134"/>
      <c r="K69" s="131"/>
      <c r="L69" s="131"/>
      <c r="M69" s="131"/>
      <c r="N69" s="131"/>
      <c r="O69" s="134"/>
      <c r="P69" s="131"/>
      <c r="Q69" s="148">
        <v>0.53269640220433101</v>
      </c>
      <c r="R69" s="133">
        <v>0.233554842078077</v>
      </c>
      <c r="S69" s="133">
        <v>0.210330659280864</v>
      </c>
      <c r="T69" s="131"/>
      <c r="U69" s="132">
        <v>2.3418096436727699E-2</v>
      </c>
      <c r="V69" s="126"/>
      <c r="W69" s="126"/>
    </row>
    <row r="70" spans="1:23" ht="25.2" customHeight="1" x14ac:dyDescent="0.25">
      <c r="A70" s="160"/>
      <c r="B70" s="161"/>
      <c r="C70" s="137">
        <f>'PLANILHA RESUMIDA'!I40</f>
        <v>776170.2100000002</v>
      </c>
      <c r="D70" s="138"/>
      <c r="E70" s="142"/>
      <c r="F70" s="142"/>
      <c r="G70" s="142"/>
      <c r="H70" s="142"/>
      <c r="I70" s="142"/>
      <c r="J70" s="143"/>
      <c r="K70" s="142"/>
      <c r="L70" s="142"/>
      <c r="M70" s="142"/>
      <c r="N70" s="142"/>
      <c r="O70" s="143"/>
      <c r="P70" s="142"/>
      <c r="Q70" s="140">
        <f>Q69*$C$70</f>
        <v>413463.07836518018</v>
      </c>
      <c r="R70" s="140">
        <f t="shared" ref="R70:U70" si="4">R69*$C$70</f>
        <v>181278.31082225792</v>
      </c>
      <c r="S70" s="140">
        <f t="shared" si="4"/>
        <v>163252.39198346669</v>
      </c>
      <c r="T70" s="140"/>
      <c r="U70" s="140">
        <f t="shared" si="4"/>
        <v>18176.428829095195</v>
      </c>
      <c r="V70" s="126"/>
      <c r="W70" s="126"/>
    </row>
    <row r="71" spans="1:23" ht="25.2" customHeight="1" x14ac:dyDescent="0.25">
      <c r="A71" s="127" t="s">
        <v>366</v>
      </c>
      <c r="B71" s="128" t="s">
        <v>367</v>
      </c>
      <c r="C71" s="129">
        <v>1</v>
      </c>
      <c r="D71" s="130"/>
      <c r="E71" s="131"/>
      <c r="F71" s="131"/>
      <c r="G71" s="131"/>
      <c r="H71" s="131"/>
      <c r="I71" s="131"/>
      <c r="J71" s="134"/>
      <c r="K71" s="131"/>
      <c r="L71" s="131"/>
      <c r="M71" s="131"/>
      <c r="N71" s="131"/>
      <c r="O71" s="134"/>
      <c r="P71" s="131"/>
      <c r="Q71" s="144">
        <v>1</v>
      </c>
      <c r="R71" s="145"/>
      <c r="S71" s="145"/>
      <c r="T71" s="131"/>
      <c r="U71" s="145"/>
      <c r="V71" s="126"/>
      <c r="W71" s="126"/>
    </row>
    <row r="72" spans="1:23" ht="25.2" customHeight="1" x14ac:dyDescent="0.25">
      <c r="A72" s="135"/>
      <c r="B72" s="136"/>
      <c r="C72" s="137">
        <f>'PLANILHA RESUMIDA'!I41</f>
        <v>203394.77000000002</v>
      </c>
      <c r="D72" s="138"/>
      <c r="E72" s="142"/>
      <c r="F72" s="142"/>
      <c r="G72" s="142"/>
      <c r="H72" s="142"/>
      <c r="I72" s="142"/>
      <c r="J72" s="143"/>
      <c r="K72" s="142"/>
      <c r="L72" s="142"/>
      <c r="M72" s="142"/>
      <c r="N72" s="142"/>
      <c r="O72" s="143"/>
      <c r="P72" s="142"/>
      <c r="Q72" s="146">
        <f>Q71*C72</f>
        <v>203394.77000000002</v>
      </c>
      <c r="R72" s="142"/>
      <c r="S72" s="142"/>
      <c r="T72" s="142"/>
      <c r="U72" s="142"/>
      <c r="V72" s="154"/>
      <c r="W72" s="154"/>
    </row>
    <row r="73" spans="1:23" ht="25.2" customHeight="1" x14ac:dyDescent="0.25">
      <c r="A73" s="127" t="s">
        <v>388</v>
      </c>
      <c r="B73" s="128" t="s">
        <v>389</v>
      </c>
      <c r="C73" s="129">
        <v>1</v>
      </c>
      <c r="D73" s="130"/>
      <c r="E73" s="131"/>
      <c r="F73" s="131"/>
      <c r="G73" s="131"/>
      <c r="H73" s="131"/>
      <c r="I73" s="131"/>
      <c r="J73" s="134"/>
      <c r="K73" s="131"/>
      <c r="L73" s="131"/>
      <c r="M73" s="131"/>
      <c r="N73" s="131"/>
      <c r="O73" s="134"/>
      <c r="P73" s="131"/>
      <c r="Q73" s="148">
        <v>1</v>
      </c>
      <c r="R73" s="131"/>
      <c r="S73" s="131"/>
      <c r="T73" s="131"/>
      <c r="U73" s="131"/>
      <c r="V73" s="126"/>
      <c r="W73" s="126"/>
    </row>
    <row r="74" spans="1:23" ht="25.2" customHeight="1" x14ac:dyDescent="0.25">
      <c r="A74" s="135"/>
      <c r="B74" s="136"/>
      <c r="C74" s="137">
        <f>'PLANILHA RESUMIDA'!I42</f>
        <v>210068.30000000002</v>
      </c>
      <c r="D74" s="138"/>
      <c r="E74" s="142"/>
      <c r="F74" s="142"/>
      <c r="G74" s="142"/>
      <c r="H74" s="142"/>
      <c r="I74" s="142"/>
      <c r="J74" s="143"/>
      <c r="K74" s="142"/>
      <c r="L74" s="142"/>
      <c r="M74" s="142"/>
      <c r="N74" s="142"/>
      <c r="O74" s="143"/>
      <c r="P74" s="142"/>
      <c r="Q74" s="146">
        <f>Q73*C74</f>
        <v>210068.30000000002</v>
      </c>
      <c r="R74" s="142"/>
      <c r="S74" s="142"/>
      <c r="T74" s="142"/>
      <c r="U74" s="142"/>
      <c r="V74" s="126"/>
      <c r="W74" s="126"/>
    </row>
    <row r="75" spans="1:23" ht="25.2" customHeight="1" x14ac:dyDescent="0.25">
      <c r="A75" s="127" t="s">
        <v>405</v>
      </c>
      <c r="B75" s="128" t="s">
        <v>406</v>
      </c>
      <c r="C75" s="129">
        <v>1</v>
      </c>
      <c r="D75" s="130"/>
      <c r="E75" s="131"/>
      <c r="F75" s="131"/>
      <c r="G75" s="131"/>
      <c r="H75" s="131"/>
      <c r="I75" s="131"/>
      <c r="J75" s="134"/>
      <c r="K75" s="131"/>
      <c r="L75" s="131"/>
      <c r="M75" s="131"/>
      <c r="N75" s="131"/>
      <c r="O75" s="134"/>
      <c r="P75" s="131"/>
      <c r="Q75" s="147"/>
      <c r="R75" s="132">
        <v>1</v>
      </c>
      <c r="S75" s="131"/>
      <c r="T75" s="131"/>
      <c r="U75" s="131"/>
      <c r="V75" s="126"/>
      <c r="W75" s="126"/>
    </row>
    <row r="76" spans="1:23" ht="25.2" customHeight="1" x14ac:dyDescent="0.25">
      <c r="A76" s="135"/>
      <c r="B76" s="136"/>
      <c r="C76" s="137">
        <f>'PLANILHA RESUMIDA'!I43</f>
        <v>181278.31</v>
      </c>
      <c r="D76" s="138"/>
      <c r="E76" s="142"/>
      <c r="F76" s="142"/>
      <c r="G76" s="142"/>
      <c r="H76" s="142"/>
      <c r="I76" s="142"/>
      <c r="J76" s="143"/>
      <c r="K76" s="142"/>
      <c r="L76" s="142"/>
      <c r="M76" s="142"/>
      <c r="N76" s="142"/>
      <c r="O76" s="143"/>
      <c r="P76" s="142"/>
      <c r="Q76" s="142"/>
      <c r="R76" s="146">
        <f>R75*C76</f>
        <v>181278.31</v>
      </c>
      <c r="S76" s="142"/>
      <c r="T76" s="142"/>
      <c r="U76" s="142"/>
      <c r="V76" s="126"/>
      <c r="W76" s="126"/>
    </row>
    <row r="77" spans="1:23" ht="25.2" customHeight="1" x14ac:dyDescent="0.25">
      <c r="A77" s="127" t="s">
        <v>429</v>
      </c>
      <c r="B77" s="128" t="s">
        <v>430</v>
      </c>
      <c r="C77" s="129">
        <v>1</v>
      </c>
      <c r="D77" s="130"/>
      <c r="E77" s="131"/>
      <c r="F77" s="131"/>
      <c r="G77" s="131"/>
      <c r="H77" s="131"/>
      <c r="I77" s="131"/>
      <c r="J77" s="134"/>
      <c r="K77" s="131"/>
      <c r="L77" s="131"/>
      <c r="M77" s="131"/>
      <c r="N77" s="131"/>
      <c r="O77" s="134"/>
      <c r="P77" s="131"/>
      <c r="Q77" s="131"/>
      <c r="R77" s="147"/>
      <c r="S77" s="132">
        <v>1</v>
      </c>
      <c r="T77" s="131"/>
      <c r="U77" s="131"/>
      <c r="V77" s="126"/>
      <c r="W77" s="126"/>
    </row>
    <row r="78" spans="1:23" ht="25.2" customHeight="1" x14ac:dyDescent="0.25">
      <c r="A78" s="135"/>
      <c r="B78" s="136"/>
      <c r="C78" s="137">
        <f>'PLANILHA RESUMIDA'!I44</f>
        <v>163252.4</v>
      </c>
      <c r="D78" s="138"/>
      <c r="E78" s="142"/>
      <c r="F78" s="142"/>
      <c r="G78" s="142"/>
      <c r="H78" s="142"/>
      <c r="I78" s="142"/>
      <c r="J78" s="143"/>
      <c r="K78" s="142"/>
      <c r="L78" s="142"/>
      <c r="M78" s="142"/>
      <c r="N78" s="142"/>
      <c r="O78" s="143"/>
      <c r="P78" s="142"/>
      <c r="Q78" s="142"/>
      <c r="R78" s="142"/>
      <c r="S78" s="146">
        <f>S77*C78</f>
        <v>163252.4</v>
      </c>
      <c r="T78" s="142"/>
      <c r="U78" s="142"/>
      <c r="V78" s="126"/>
      <c r="W78" s="126"/>
    </row>
    <row r="79" spans="1:23" ht="25.2" customHeight="1" x14ac:dyDescent="0.25">
      <c r="A79" s="127" t="s">
        <v>441</v>
      </c>
      <c r="B79" s="128" t="s">
        <v>442</v>
      </c>
      <c r="C79" s="129">
        <v>1</v>
      </c>
      <c r="D79" s="130"/>
      <c r="E79" s="131"/>
      <c r="F79" s="131"/>
      <c r="G79" s="131"/>
      <c r="H79" s="131"/>
      <c r="I79" s="131"/>
      <c r="J79" s="134"/>
      <c r="K79" s="131"/>
      <c r="L79" s="131"/>
      <c r="M79" s="131"/>
      <c r="N79" s="131"/>
      <c r="O79" s="134"/>
      <c r="P79" s="131"/>
      <c r="Q79" s="131"/>
      <c r="R79" s="131"/>
      <c r="S79" s="147"/>
      <c r="T79" s="131"/>
      <c r="U79" s="132">
        <v>1</v>
      </c>
      <c r="V79" s="126"/>
      <c r="W79" s="126"/>
    </row>
    <row r="80" spans="1:23" ht="25.2" customHeight="1" x14ac:dyDescent="0.25">
      <c r="A80" s="135"/>
      <c r="B80" s="136"/>
      <c r="C80" s="137">
        <f>'PLANILHA RESUMIDA'!I45</f>
        <v>18176.43</v>
      </c>
      <c r="D80" s="138"/>
      <c r="E80" s="142"/>
      <c r="F80" s="142"/>
      <c r="G80" s="142"/>
      <c r="H80" s="142"/>
      <c r="I80" s="142"/>
      <c r="J80" s="143"/>
      <c r="K80" s="142"/>
      <c r="L80" s="142"/>
      <c r="M80" s="142"/>
      <c r="N80" s="142"/>
      <c r="O80" s="143"/>
      <c r="P80" s="142"/>
      <c r="Q80" s="142"/>
      <c r="R80" s="142"/>
      <c r="S80" s="142"/>
      <c r="T80" s="142"/>
      <c r="U80" s="146">
        <f>U79*C80</f>
        <v>18176.43</v>
      </c>
      <c r="V80" s="126"/>
      <c r="W80" s="126"/>
    </row>
    <row r="81" spans="1:23" ht="25.2" customHeight="1" x14ac:dyDescent="0.25">
      <c r="A81" s="127" t="s">
        <v>1271</v>
      </c>
      <c r="B81" s="128" t="s">
        <v>446</v>
      </c>
      <c r="C81" s="129">
        <v>1</v>
      </c>
      <c r="D81" s="130"/>
      <c r="E81" s="131"/>
      <c r="F81" s="131"/>
      <c r="G81" s="131"/>
      <c r="H81" s="131"/>
      <c r="I81" s="131"/>
      <c r="J81" s="134"/>
      <c r="K81" s="131"/>
      <c r="L81" s="132">
        <v>5.34036130357297E-2</v>
      </c>
      <c r="M81" s="131"/>
      <c r="N81" s="131"/>
      <c r="O81" s="134"/>
      <c r="P81" s="132">
        <v>7.9650435336944103E-2</v>
      </c>
      <c r="Q81" s="133">
        <v>0.112249694646191</v>
      </c>
      <c r="R81" s="133">
        <v>0.50757650233663798</v>
      </c>
      <c r="S81" s="133">
        <v>3.6279560806783802E-2</v>
      </c>
      <c r="T81" s="133">
        <v>0.21084019383771299</v>
      </c>
      <c r="U81" s="147"/>
      <c r="V81" s="126"/>
      <c r="W81" s="126"/>
    </row>
    <row r="82" spans="1:23" ht="25.2" customHeight="1" x14ac:dyDescent="0.25">
      <c r="A82" s="135"/>
      <c r="B82" s="136"/>
      <c r="C82" s="137">
        <f>'PLANILHA RESUMIDA'!I46</f>
        <v>338195.32000000007</v>
      </c>
      <c r="D82" s="138"/>
      <c r="E82" s="142"/>
      <c r="F82" s="142"/>
      <c r="G82" s="142"/>
      <c r="H82" s="142"/>
      <c r="I82" s="142"/>
      <c r="J82" s="143"/>
      <c r="K82" s="142"/>
      <c r="L82" s="140">
        <f>L81*$C$82</f>
        <v>18060.851999774779</v>
      </c>
      <c r="M82" s="140"/>
      <c r="N82" s="140"/>
      <c r="O82" s="140"/>
      <c r="P82" s="140">
        <f t="shared" ref="P82:T82" si="5">P81*$C$82</f>
        <v>26937.404466917124</v>
      </c>
      <c r="Q82" s="140">
        <f t="shared" si="5"/>
        <v>37962.321400770859</v>
      </c>
      <c r="R82" s="140">
        <f t="shared" si="5"/>
        <v>171659.99763222007</v>
      </c>
      <c r="S82" s="140">
        <f t="shared" si="5"/>
        <v>12269.577676509709</v>
      </c>
      <c r="T82" s="140">
        <f t="shared" si="5"/>
        <v>71305.166823807391</v>
      </c>
      <c r="U82" s="142"/>
      <c r="V82" s="126"/>
      <c r="W82" s="126"/>
    </row>
    <row r="83" spans="1:23" ht="25.2" customHeight="1" x14ac:dyDescent="0.25">
      <c r="A83" s="127" t="s">
        <v>447</v>
      </c>
      <c r="B83" s="128" t="s">
        <v>448</v>
      </c>
      <c r="C83" s="129">
        <v>1</v>
      </c>
      <c r="D83" s="130"/>
      <c r="E83" s="131"/>
      <c r="F83" s="131"/>
      <c r="G83" s="131"/>
      <c r="H83" s="131"/>
      <c r="I83" s="131"/>
      <c r="J83" s="134"/>
      <c r="K83" s="131"/>
      <c r="L83" s="144">
        <v>1</v>
      </c>
      <c r="M83" s="131"/>
      <c r="N83" s="131"/>
      <c r="O83" s="134"/>
      <c r="P83" s="145"/>
      <c r="Q83" s="145"/>
      <c r="R83" s="145"/>
      <c r="S83" s="145"/>
      <c r="T83" s="145"/>
      <c r="U83" s="131"/>
      <c r="V83" s="126"/>
      <c r="W83" s="126"/>
    </row>
    <row r="84" spans="1:23" ht="25.2" customHeight="1" x14ac:dyDescent="0.25">
      <c r="A84" s="135"/>
      <c r="B84" s="136"/>
      <c r="C84" s="137">
        <f>'PLANILHA RESUMIDA'!I47</f>
        <v>18060.789999999994</v>
      </c>
      <c r="D84" s="138"/>
      <c r="E84" s="142"/>
      <c r="F84" s="142"/>
      <c r="G84" s="142"/>
      <c r="H84" s="142"/>
      <c r="I84" s="142"/>
      <c r="J84" s="143"/>
      <c r="K84" s="142"/>
      <c r="L84" s="146">
        <f>L83*C84</f>
        <v>18060.789999999994</v>
      </c>
      <c r="M84" s="142"/>
      <c r="N84" s="142"/>
      <c r="O84" s="143"/>
      <c r="P84" s="142"/>
      <c r="Q84" s="142"/>
      <c r="R84" s="142"/>
      <c r="S84" s="142"/>
      <c r="T84" s="142"/>
      <c r="U84" s="142"/>
      <c r="V84" s="126"/>
      <c r="W84" s="126"/>
    </row>
    <row r="85" spans="1:23" ht="25.2" customHeight="1" x14ac:dyDescent="0.25">
      <c r="A85" s="127" t="s">
        <v>486</v>
      </c>
      <c r="B85" s="128" t="s">
        <v>487</v>
      </c>
      <c r="C85" s="129">
        <v>1</v>
      </c>
      <c r="D85" s="130"/>
      <c r="E85" s="131"/>
      <c r="F85" s="131"/>
      <c r="G85" s="131"/>
      <c r="H85" s="131"/>
      <c r="I85" s="131"/>
      <c r="J85" s="134"/>
      <c r="K85" s="131"/>
      <c r="L85" s="147"/>
      <c r="M85" s="131"/>
      <c r="N85" s="131"/>
      <c r="O85" s="134"/>
      <c r="P85" s="132">
        <v>1</v>
      </c>
      <c r="Q85" s="131"/>
      <c r="R85" s="131"/>
      <c r="S85" s="131"/>
      <c r="T85" s="131"/>
      <c r="U85" s="131"/>
      <c r="V85" s="126"/>
      <c r="W85" s="126"/>
    </row>
    <row r="86" spans="1:23" ht="25.2" customHeight="1" x14ac:dyDescent="0.25">
      <c r="A86" s="135"/>
      <c r="B86" s="136"/>
      <c r="C86" s="137">
        <f>'PLANILHA RESUMIDA'!I48</f>
        <v>21390.739999999994</v>
      </c>
      <c r="D86" s="138"/>
      <c r="E86" s="142"/>
      <c r="F86" s="142"/>
      <c r="G86" s="142"/>
      <c r="H86" s="142"/>
      <c r="I86" s="142"/>
      <c r="J86" s="143"/>
      <c r="K86" s="142"/>
      <c r="L86" s="142"/>
      <c r="M86" s="142"/>
      <c r="N86" s="142"/>
      <c r="O86" s="143"/>
      <c r="P86" s="146">
        <f>P85*C86</f>
        <v>21390.739999999994</v>
      </c>
      <c r="Q86" s="142"/>
      <c r="R86" s="142"/>
      <c r="S86" s="142"/>
      <c r="T86" s="142"/>
      <c r="U86" s="142"/>
      <c r="V86" s="126"/>
      <c r="W86" s="126"/>
    </row>
    <row r="87" spans="1:23" ht="25.2" customHeight="1" x14ac:dyDescent="0.25">
      <c r="A87" s="127" t="s">
        <v>515</v>
      </c>
      <c r="B87" s="128" t="s">
        <v>516</v>
      </c>
      <c r="C87" s="129">
        <v>1</v>
      </c>
      <c r="D87" s="130"/>
      <c r="E87" s="131"/>
      <c r="F87" s="131"/>
      <c r="G87" s="131"/>
      <c r="H87" s="131"/>
      <c r="I87" s="131"/>
      <c r="J87" s="134"/>
      <c r="K87" s="131"/>
      <c r="L87" s="131"/>
      <c r="M87" s="131"/>
      <c r="N87" s="131"/>
      <c r="O87" s="134"/>
      <c r="P87" s="148">
        <v>1</v>
      </c>
      <c r="Q87" s="131"/>
      <c r="R87" s="131"/>
      <c r="S87" s="131"/>
      <c r="T87" s="131"/>
      <c r="U87" s="131"/>
      <c r="V87" s="126"/>
      <c r="W87" s="126"/>
    </row>
    <row r="88" spans="1:23" ht="25.2" customHeight="1" x14ac:dyDescent="0.25">
      <c r="A88" s="135"/>
      <c r="B88" s="136"/>
      <c r="C88" s="137">
        <f>'PLANILHA RESUMIDA'!I49</f>
        <v>5546.58</v>
      </c>
      <c r="D88" s="138"/>
      <c r="E88" s="142"/>
      <c r="F88" s="142"/>
      <c r="G88" s="142"/>
      <c r="H88" s="142"/>
      <c r="I88" s="142"/>
      <c r="J88" s="143"/>
      <c r="K88" s="142"/>
      <c r="L88" s="142"/>
      <c r="M88" s="142"/>
      <c r="N88" s="142"/>
      <c r="O88" s="143"/>
      <c r="P88" s="146">
        <f>P87*C88</f>
        <v>5546.58</v>
      </c>
      <c r="Q88" s="142"/>
      <c r="R88" s="142"/>
      <c r="S88" s="142"/>
      <c r="T88" s="142"/>
      <c r="U88" s="142"/>
      <c r="V88" s="126"/>
      <c r="W88" s="126"/>
    </row>
    <row r="89" spans="1:23" ht="25.2" customHeight="1" x14ac:dyDescent="0.25">
      <c r="A89" s="127" t="s">
        <v>535</v>
      </c>
      <c r="B89" s="128" t="s">
        <v>536</v>
      </c>
      <c r="C89" s="129">
        <v>1</v>
      </c>
      <c r="D89" s="130"/>
      <c r="E89" s="131"/>
      <c r="F89" s="131"/>
      <c r="G89" s="131"/>
      <c r="H89" s="131"/>
      <c r="I89" s="131"/>
      <c r="J89" s="134"/>
      <c r="K89" s="131"/>
      <c r="L89" s="131"/>
      <c r="M89" s="131"/>
      <c r="N89" s="131"/>
      <c r="O89" s="134"/>
      <c r="P89" s="147"/>
      <c r="Q89" s="132">
        <v>1</v>
      </c>
      <c r="R89" s="131"/>
      <c r="S89" s="131"/>
      <c r="T89" s="131"/>
      <c r="U89" s="131"/>
      <c r="V89" s="126"/>
      <c r="W89" s="126"/>
    </row>
    <row r="90" spans="1:23" ht="25.2" customHeight="1" x14ac:dyDescent="0.25">
      <c r="A90" s="135"/>
      <c r="B90" s="136"/>
      <c r="C90" s="137">
        <f>'PLANILHA RESUMIDA'!I50</f>
        <v>33074.689999999995</v>
      </c>
      <c r="D90" s="138"/>
      <c r="E90" s="142"/>
      <c r="F90" s="142"/>
      <c r="G90" s="142"/>
      <c r="H90" s="142"/>
      <c r="I90" s="142"/>
      <c r="J90" s="143"/>
      <c r="K90" s="142"/>
      <c r="L90" s="142"/>
      <c r="M90" s="142"/>
      <c r="N90" s="142"/>
      <c r="O90" s="143"/>
      <c r="P90" s="142"/>
      <c r="Q90" s="146">
        <f>Q89*C90</f>
        <v>33074.689999999995</v>
      </c>
      <c r="R90" s="142"/>
      <c r="S90" s="142"/>
      <c r="T90" s="142"/>
      <c r="U90" s="142"/>
      <c r="V90" s="126"/>
      <c r="W90" s="126"/>
    </row>
    <row r="91" spans="1:23" ht="25.2" customHeight="1" x14ac:dyDescent="0.25">
      <c r="A91" s="127" t="s">
        <v>573</v>
      </c>
      <c r="B91" s="128" t="s">
        <v>574</v>
      </c>
      <c r="C91" s="129">
        <v>1</v>
      </c>
      <c r="D91" s="131"/>
      <c r="E91" s="131"/>
      <c r="F91" s="131"/>
      <c r="G91" s="131"/>
      <c r="H91" s="131"/>
      <c r="I91" s="131"/>
      <c r="J91" s="134"/>
      <c r="K91" s="131"/>
      <c r="L91" s="131"/>
      <c r="M91" s="131"/>
      <c r="N91" s="131"/>
      <c r="O91" s="134"/>
      <c r="P91" s="131"/>
      <c r="Q91" s="162">
        <v>1</v>
      </c>
      <c r="R91" s="131"/>
      <c r="S91" s="131"/>
      <c r="T91" s="131"/>
      <c r="U91" s="131"/>
    </row>
    <row r="92" spans="1:23" ht="25.2" customHeight="1" x14ac:dyDescent="0.25">
      <c r="A92" s="135"/>
      <c r="B92" s="136"/>
      <c r="C92" s="137">
        <f>'PLANILHA RESUMIDA'!I51</f>
        <v>4887.5600000000004</v>
      </c>
      <c r="D92" s="142"/>
      <c r="E92" s="142"/>
      <c r="F92" s="142"/>
      <c r="G92" s="142"/>
      <c r="H92" s="142"/>
      <c r="I92" s="142"/>
      <c r="J92" s="143"/>
      <c r="K92" s="142"/>
      <c r="L92" s="142"/>
      <c r="M92" s="142"/>
      <c r="N92" s="142"/>
      <c r="O92" s="143"/>
      <c r="P92" s="142"/>
      <c r="Q92" s="146">
        <f>Q91*C92</f>
        <v>4887.5600000000004</v>
      </c>
      <c r="R92" s="142"/>
      <c r="S92" s="142"/>
      <c r="T92" s="142"/>
      <c r="U92" s="142"/>
    </row>
    <row r="93" spans="1:23" ht="25.2" customHeight="1" x14ac:dyDescent="0.25">
      <c r="A93" s="127" t="s">
        <v>596</v>
      </c>
      <c r="B93" s="128" t="s">
        <v>597</v>
      </c>
      <c r="C93" s="129">
        <v>1</v>
      </c>
      <c r="D93" s="131"/>
      <c r="E93" s="131"/>
      <c r="F93" s="131"/>
      <c r="G93" s="131"/>
      <c r="H93" s="131"/>
      <c r="I93" s="131"/>
      <c r="J93" s="134"/>
      <c r="K93" s="131"/>
      <c r="L93" s="131"/>
      <c r="M93" s="131"/>
      <c r="N93" s="131"/>
      <c r="O93" s="134"/>
      <c r="P93" s="131"/>
      <c r="Q93" s="147"/>
      <c r="R93" s="132">
        <v>1</v>
      </c>
      <c r="S93" s="131"/>
      <c r="T93" s="131"/>
      <c r="U93" s="131"/>
    </row>
    <row r="94" spans="1:23" ht="33.6" customHeight="1" x14ac:dyDescent="0.25">
      <c r="A94" s="135"/>
      <c r="B94" s="136"/>
      <c r="C94" s="137">
        <f>'PLANILHA RESUMIDA'!I52</f>
        <v>136557.19000000003</v>
      </c>
      <c r="D94" s="142"/>
      <c r="E94" s="142"/>
      <c r="F94" s="142"/>
      <c r="G94" s="142"/>
      <c r="H94" s="142"/>
      <c r="I94" s="142"/>
      <c r="J94" s="143"/>
      <c r="K94" s="142"/>
      <c r="L94" s="142"/>
      <c r="M94" s="142"/>
      <c r="N94" s="142"/>
      <c r="O94" s="143"/>
      <c r="P94" s="142"/>
      <c r="Q94" s="142"/>
      <c r="R94" s="146">
        <f>R93*C94</f>
        <v>136557.19000000003</v>
      </c>
      <c r="S94" s="142"/>
      <c r="T94" s="142"/>
      <c r="U94" s="142"/>
    </row>
    <row r="95" spans="1:23" ht="25.2" customHeight="1" x14ac:dyDescent="0.25">
      <c r="A95" s="127" t="s">
        <v>627</v>
      </c>
      <c r="B95" s="128" t="s">
        <v>628</v>
      </c>
      <c r="C95" s="129">
        <v>1</v>
      </c>
      <c r="D95" s="131"/>
      <c r="E95" s="131"/>
      <c r="F95" s="131"/>
      <c r="G95" s="131"/>
      <c r="H95" s="131"/>
      <c r="I95" s="131"/>
      <c r="J95" s="134"/>
      <c r="K95" s="131"/>
      <c r="L95" s="131"/>
      <c r="M95" s="131"/>
      <c r="N95" s="131"/>
      <c r="O95" s="134"/>
      <c r="P95" s="131"/>
      <c r="Q95" s="131"/>
      <c r="R95" s="147"/>
      <c r="S95" s="132">
        <v>1</v>
      </c>
      <c r="T95" s="131"/>
      <c r="U95" s="131"/>
    </row>
    <row r="96" spans="1:23" ht="25.2" customHeight="1" x14ac:dyDescent="0.25">
      <c r="A96" s="135"/>
      <c r="B96" s="136"/>
      <c r="C96" s="137">
        <f>'PLANILHA RESUMIDA'!I53</f>
        <v>12269.570000000003</v>
      </c>
      <c r="D96" s="142"/>
      <c r="E96" s="142"/>
      <c r="F96" s="142"/>
      <c r="G96" s="142"/>
      <c r="H96" s="142"/>
      <c r="I96" s="142"/>
      <c r="J96" s="143"/>
      <c r="K96" s="142"/>
      <c r="L96" s="142"/>
      <c r="M96" s="142"/>
      <c r="N96" s="142"/>
      <c r="O96" s="143"/>
      <c r="P96" s="142"/>
      <c r="Q96" s="142"/>
      <c r="R96" s="142"/>
      <c r="S96" s="146">
        <f>S95*C96</f>
        <v>12269.570000000003</v>
      </c>
      <c r="T96" s="142"/>
      <c r="U96" s="142"/>
    </row>
    <row r="97" spans="1:21" ht="25.2" customHeight="1" x14ac:dyDescent="0.25">
      <c r="A97" s="127" t="s">
        <v>646</v>
      </c>
      <c r="B97" s="128" t="s">
        <v>647</v>
      </c>
      <c r="C97" s="129">
        <v>1</v>
      </c>
      <c r="D97" s="131"/>
      <c r="E97" s="131"/>
      <c r="F97" s="131"/>
      <c r="G97" s="131"/>
      <c r="H97" s="131"/>
      <c r="I97" s="131"/>
      <c r="J97" s="134"/>
      <c r="K97" s="131"/>
      <c r="L97" s="131"/>
      <c r="M97" s="131"/>
      <c r="N97" s="131"/>
      <c r="O97" s="134"/>
      <c r="P97" s="131"/>
      <c r="Q97" s="131"/>
      <c r="R97" s="132">
        <v>1</v>
      </c>
      <c r="S97" s="147"/>
      <c r="T97" s="131"/>
      <c r="U97" s="131"/>
    </row>
    <row r="98" spans="1:21" ht="25.2" customHeight="1" x14ac:dyDescent="0.25">
      <c r="A98" s="135"/>
      <c r="B98" s="136"/>
      <c r="C98" s="137">
        <f>'PLANILHA RESUMIDA'!I54</f>
        <v>35102.980000000003</v>
      </c>
      <c r="D98" s="142"/>
      <c r="E98" s="142"/>
      <c r="F98" s="142"/>
      <c r="G98" s="142"/>
      <c r="H98" s="142"/>
      <c r="I98" s="142"/>
      <c r="J98" s="143"/>
      <c r="K98" s="142"/>
      <c r="L98" s="142"/>
      <c r="M98" s="142"/>
      <c r="N98" s="142"/>
      <c r="O98" s="143"/>
      <c r="P98" s="142"/>
      <c r="Q98" s="142"/>
      <c r="R98" s="146">
        <f>R97*C98</f>
        <v>35102.980000000003</v>
      </c>
      <c r="S98" s="142"/>
      <c r="T98" s="142"/>
      <c r="U98" s="142"/>
    </row>
    <row r="99" spans="1:21" ht="25.2" customHeight="1" x14ac:dyDescent="0.25">
      <c r="A99" s="127" t="s">
        <v>655</v>
      </c>
      <c r="B99" s="128" t="s">
        <v>656</v>
      </c>
      <c r="C99" s="129">
        <v>1</v>
      </c>
      <c r="D99" s="131"/>
      <c r="E99" s="131"/>
      <c r="F99" s="131"/>
      <c r="G99" s="131"/>
      <c r="H99" s="131"/>
      <c r="I99" s="131"/>
      <c r="J99" s="134"/>
      <c r="K99" s="131"/>
      <c r="L99" s="131"/>
      <c r="M99" s="131"/>
      <c r="N99" s="131"/>
      <c r="O99" s="134"/>
      <c r="P99" s="131"/>
      <c r="Q99" s="131"/>
      <c r="R99" s="147"/>
      <c r="S99" s="131"/>
      <c r="T99" s="132">
        <v>1</v>
      </c>
      <c r="U99" s="131"/>
    </row>
    <row r="100" spans="1:21" ht="25.2" customHeight="1" x14ac:dyDescent="0.25">
      <c r="A100" s="135"/>
      <c r="B100" s="136"/>
      <c r="C100" s="137">
        <f>'PLANILHA RESUMIDA'!I55</f>
        <v>71305.22</v>
      </c>
      <c r="D100" s="142"/>
      <c r="E100" s="142"/>
      <c r="F100" s="142"/>
      <c r="G100" s="142"/>
      <c r="H100" s="142"/>
      <c r="I100" s="142"/>
      <c r="J100" s="143"/>
      <c r="K100" s="142"/>
      <c r="L100" s="142"/>
      <c r="M100" s="142"/>
      <c r="N100" s="142"/>
      <c r="O100" s="143"/>
      <c r="P100" s="142"/>
      <c r="Q100" s="142"/>
      <c r="R100" s="142"/>
      <c r="S100" s="142"/>
      <c r="T100" s="146">
        <f>T99*C100</f>
        <v>71305.22</v>
      </c>
      <c r="U100" s="142"/>
    </row>
    <row r="101" spans="1:21" ht="25.2" customHeight="1" x14ac:dyDescent="0.25">
      <c r="A101" s="163">
        <v>10</v>
      </c>
      <c r="B101" s="128" t="s">
        <v>682</v>
      </c>
      <c r="C101" s="129">
        <v>1</v>
      </c>
      <c r="D101" s="131"/>
      <c r="E101" s="131"/>
      <c r="F101" s="131"/>
      <c r="G101" s="131"/>
      <c r="H101" s="131"/>
      <c r="I101" s="131"/>
      <c r="J101" s="134"/>
      <c r="K101" s="131"/>
      <c r="L101" s="131"/>
      <c r="M101" s="131"/>
      <c r="N101" s="131"/>
      <c r="O101" s="164">
        <v>4.8243444628207302E-2</v>
      </c>
      <c r="P101" s="133">
        <v>7.7956890736672294E-2</v>
      </c>
      <c r="Q101" s="133">
        <v>0.404979478706886</v>
      </c>
      <c r="R101" s="133">
        <v>8.9772391269429305E-2</v>
      </c>
      <c r="S101" s="133">
        <v>7.4891925106339005E-2</v>
      </c>
      <c r="T101" s="165">
        <v>0.27234062633005202</v>
      </c>
      <c r="U101" s="133">
        <v>3.1815243222416002E-2</v>
      </c>
    </row>
    <row r="102" spans="1:21" ht="25.2" customHeight="1" x14ac:dyDescent="0.25">
      <c r="A102" s="166"/>
      <c r="B102" s="136"/>
      <c r="C102" s="137">
        <f>'PLANILHA RESUMIDA'!I56</f>
        <v>1607202.81</v>
      </c>
      <c r="D102" s="142"/>
      <c r="E102" s="142"/>
      <c r="F102" s="142"/>
      <c r="G102" s="142"/>
      <c r="H102" s="142"/>
      <c r="I102" s="142"/>
      <c r="J102" s="143"/>
      <c r="K102" s="142"/>
      <c r="L102" s="142"/>
      <c r="M102" s="142"/>
      <c r="N102" s="142"/>
      <c r="O102" s="167">
        <f>O101*$C$102</f>
        <v>77536.999770534181</v>
      </c>
      <c r="P102" s="167">
        <f t="shared" ref="P102:U102" si="6">P101*$C$102</f>
        <v>125292.53385084268</v>
      </c>
      <c r="Q102" s="167">
        <f t="shared" si="6"/>
        <v>650884.15617004235</v>
      </c>
      <c r="R102" s="167">
        <f t="shared" si="6"/>
        <v>144282.43950864626</v>
      </c>
      <c r="S102" s="167">
        <f t="shared" si="6"/>
        <v>120366.51247721761</v>
      </c>
      <c r="T102" s="167">
        <f t="shared" si="6"/>
        <v>437706.6199148196</v>
      </c>
      <c r="U102" s="167">
        <f t="shared" si="6"/>
        <v>51133.548307900455</v>
      </c>
    </row>
    <row r="103" spans="1:21" ht="25.2" customHeight="1" x14ac:dyDescent="0.25">
      <c r="A103" s="127" t="s">
        <v>683</v>
      </c>
      <c r="B103" s="128" t="s">
        <v>684</v>
      </c>
      <c r="C103" s="129">
        <v>1</v>
      </c>
      <c r="D103" s="131"/>
      <c r="E103" s="131"/>
      <c r="F103" s="131"/>
      <c r="G103" s="131"/>
      <c r="H103" s="131"/>
      <c r="I103" s="131"/>
      <c r="J103" s="134"/>
      <c r="K103" s="131"/>
      <c r="L103" s="131"/>
      <c r="M103" s="131"/>
      <c r="N103" s="131"/>
      <c r="O103" s="157"/>
      <c r="P103" s="145"/>
      <c r="Q103" s="145"/>
      <c r="R103" s="145"/>
      <c r="S103" s="144">
        <v>1</v>
      </c>
      <c r="T103" s="145"/>
      <c r="U103" s="145"/>
    </row>
    <row r="104" spans="1:21" ht="25.2" customHeight="1" x14ac:dyDescent="0.25">
      <c r="A104" s="135"/>
      <c r="B104" s="136"/>
      <c r="C104" s="137">
        <f>'PLANILHA RESUMIDA'!I57</f>
        <v>120366.5</v>
      </c>
      <c r="D104" s="142"/>
      <c r="E104" s="142"/>
      <c r="F104" s="142"/>
      <c r="G104" s="142"/>
      <c r="H104" s="142"/>
      <c r="I104" s="142"/>
      <c r="J104" s="143"/>
      <c r="K104" s="142"/>
      <c r="L104" s="142"/>
      <c r="M104" s="142"/>
      <c r="N104" s="142"/>
      <c r="O104" s="143"/>
      <c r="P104" s="142"/>
      <c r="Q104" s="142"/>
      <c r="R104" s="142"/>
      <c r="S104" s="146">
        <f>S103*C104</f>
        <v>120366.5</v>
      </c>
      <c r="T104" s="142"/>
      <c r="U104" s="142"/>
    </row>
    <row r="105" spans="1:21" ht="25.2" customHeight="1" x14ac:dyDescent="0.25">
      <c r="A105" s="127" t="s">
        <v>705</v>
      </c>
      <c r="B105" s="128" t="s">
        <v>706</v>
      </c>
      <c r="C105" s="129">
        <v>1</v>
      </c>
      <c r="D105" s="131"/>
      <c r="E105" s="131"/>
      <c r="F105" s="131"/>
      <c r="G105" s="131"/>
      <c r="H105" s="131"/>
      <c r="I105" s="131"/>
      <c r="J105" s="134"/>
      <c r="K105" s="131"/>
      <c r="L105" s="131"/>
      <c r="M105" s="131"/>
      <c r="N105" s="131"/>
      <c r="O105" s="134"/>
      <c r="P105" s="131"/>
      <c r="Q105" s="131"/>
      <c r="R105" s="131"/>
      <c r="S105" s="147"/>
      <c r="T105" s="132">
        <v>1</v>
      </c>
      <c r="U105" s="131"/>
    </row>
    <row r="106" spans="1:21" ht="25.2" customHeight="1" x14ac:dyDescent="0.25">
      <c r="A106" s="135"/>
      <c r="B106" s="136"/>
      <c r="C106" s="137">
        <f>'PLANILHA RESUMIDA'!I58</f>
        <v>437706.68999999994</v>
      </c>
      <c r="D106" s="142"/>
      <c r="E106" s="142"/>
      <c r="F106" s="142"/>
      <c r="G106" s="142"/>
      <c r="H106" s="142"/>
      <c r="I106" s="142"/>
      <c r="J106" s="143"/>
      <c r="K106" s="142"/>
      <c r="L106" s="142"/>
      <c r="M106" s="142"/>
      <c r="N106" s="142"/>
      <c r="O106" s="143"/>
      <c r="P106" s="142"/>
      <c r="Q106" s="142"/>
      <c r="R106" s="142"/>
      <c r="S106" s="142"/>
      <c r="T106" s="146">
        <f>T105*C106</f>
        <v>437706.68999999994</v>
      </c>
      <c r="U106" s="142"/>
    </row>
    <row r="107" spans="1:21" ht="25.2" customHeight="1" x14ac:dyDescent="0.25">
      <c r="A107" s="127" t="s">
        <v>715</v>
      </c>
      <c r="B107" s="128" t="s">
        <v>716</v>
      </c>
      <c r="C107" s="129">
        <v>1</v>
      </c>
      <c r="D107" s="131"/>
      <c r="E107" s="131"/>
      <c r="F107" s="131"/>
      <c r="G107" s="131"/>
      <c r="H107" s="131"/>
      <c r="I107" s="131"/>
      <c r="J107" s="134"/>
      <c r="K107" s="131"/>
      <c r="L107" s="131"/>
      <c r="M107" s="131"/>
      <c r="N107" s="131"/>
      <c r="O107" s="134"/>
      <c r="P107" s="131"/>
      <c r="Q107" s="131"/>
      <c r="R107" s="131"/>
      <c r="S107" s="131"/>
      <c r="T107" s="147"/>
      <c r="U107" s="132">
        <v>1</v>
      </c>
    </row>
    <row r="108" spans="1:21" ht="25.2" customHeight="1" x14ac:dyDescent="0.25">
      <c r="A108" s="135"/>
      <c r="B108" s="136"/>
      <c r="C108" s="137">
        <f>'PLANILHA RESUMIDA'!I59</f>
        <v>51133.540000000008</v>
      </c>
      <c r="D108" s="142"/>
      <c r="E108" s="142"/>
      <c r="F108" s="142"/>
      <c r="G108" s="142"/>
      <c r="H108" s="142"/>
      <c r="I108" s="142"/>
      <c r="J108" s="143"/>
      <c r="K108" s="142"/>
      <c r="L108" s="142"/>
      <c r="M108" s="142"/>
      <c r="N108" s="142"/>
      <c r="O108" s="143"/>
      <c r="P108" s="142"/>
      <c r="Q108" s="142"/>
      <c r="R108" s="142"/>
      <c r="S108" s="142"/>
      <c r="T108" s="142"/>
      <c r="U108" s="146">
        <f>U107*C108</f>
        <v>51133.540000000008</v>
      </c>
    </row>
    <row r="109" spans="1:21" ht="25.2" customHeight="1" x14ac:dyDescent="0.25">
      <c r="A109" s="127" t="s">
        <v>724</v>
      </c>
      <c r="B109" s="128" t="s">
        <v>725</v>
      </c>
      <c r="C109" s="129">
        <v>1</v>
      </c>
      <c r="D109" s="131"/>
      <c r="E109" s="131"/>
      <c r="F109" s="131"/>
      <c r="G109" s="131"/>
      <c r="H109" s="131"/>
      <c r="I109" s="131"/>
      <c r="J109" s="134"/>
      <c r="K109" s="131"/>
      <c r="L109" s="131"/>
      <c r="M109" s="131"/>
      <c r="N109" s="131"/>
      <c r="O109" s="168">
        <v>1</v>
      </c>
      <c r="P109" s="131"/>
      <c r="Q109" s="131"/>
      <c r="R109" s="131"/>
      <c r="S109" s="131"/>
      <c r="T109" s="131"/>
      <c r="U109" s="147"/>
    </row>
    <row r="110" spans="1:21" ht="25.2" customHeight="1" x14ac:dyDescent="0.25">
      <c r="A110" s="135"/>
      <c r="B110" s="136"/>
      <c r="C110" s="137">
        <f>'PLANILHA RESUMIDA'!I60</f>
        <v>77537.009999999995</v>
      </c>
      <c r="D110" s="142"/>
      <c r="E110" s="142"/>
      <c r="F110" s="142"/>
      <c r="G110" s="142"/>
      <c r="H110" s="142"/>
      <c r="I110" s="142"/>
      <c r="J110" s="143"/>
      <c r="K110" s="142"/>
      <c r="L110" s="142"/>
      <c r="M110" s="142"/>
      <c r="N110" s="142"/>
      <c r="O110" s="169">
        <f>O109*C110</f>
        <v>77537.009999999995</v>
      </c>
      <c r="P110" s="142"/>
      <c r="Q110" s="142"/>
      <c r="R110" s="142"/>
      <c r="S110" s="142"/>
      <c r="T110" s="142"/>
      <c r="U110" s="142"/>
    </row>
    <row r="111" spans="1:21" ht="25.2" customHeight="1" x14ac:dyDescent="0.25">
      <c r="A111" s="127" t="s">
        <v>727</v>
      </c>
      <c r="B111" s="128" t="s">
        <v>728</v>
      </c>
      <c r="C111" s="129">
        <v>1</v>
      </c>
      <c r="D111" s="131"/>
      <c r="E111" s="131"/>
      <c r="F111" s="131"/>
      <c r="G111" s="131"/>
      <c r="H111" s="131"/>
      <c r="I111" s="131"/>
      <c r="J111" s="134"/>
      <c r="K111" s="131"/>
      <c r="L111" s="131"/>
      <c r="M111" s="131"/>
      <c r="N111" s="131"/>
      <c r="O111" s="152"/>
      <c r="P111" s="132">
        <v>1</v>
      </c>
      <c r="Q111" s="131"/>
      <c r="R111" s="131"/>
      <c r="S111" s="131"/>
      <c r="T111" s="131"/>
      <c r="U111" s="131"/>
    </row>
    <row r="112" spans="1:21" ht="25.2" customHeight="1" x14ac:dyDescent="0.25">
      <c r="A112" s="135"/>
      <c r="B112" s="136"/>
      <c r="C112" s="137">
        <f>'PLANILHA RESUMIDA'!I61</f>
        <v>125292.50999999998</v>
      </c>
      <c r="D112" s="142"/>
      <c r="E112" s="142"/>
      <c r="F112" s="142"/>
      <c r="G112" s="142"/>
      <c r="H112" s="142"/>
      <c r="I112" s="142"/>
      <c r="J112" s="143"/>
      <c r="K112" s="142"/>
      <c r="L112" s="142"/>
      <c r="M112" s="142"/>
      <c r="N112" s="142"/>
      <c r="O112" s="143"/>
      <c r="P112" s="146">
        <f>P111*C112</f>
        <v>125292.50999999998</v>
      </c>
      <c r="Q112" s="142"/>
      <c r="R112" s="142"/>
      <c r="S112" s="142"/>
      <c r="T112" s="142"/>
      <c r="U112" s="142"/>
    </row>
    <row r="113" spans="1:21" ht="25.2" customHeight="1" x14ac:dyDescent="0.25">
      <c r="A113" s="127" t="s">
        <v>760</v>
      </c>
      <c r="B113" s="128" t="s">
        <v>761</v>
      </c>
      <c r="C113" s="129">
        <v>1</v>
      </c>
      <c r="D113" s="131"/>
      <c r="E113" s="131"/>
      <c r="F113" s="131"/>
      <c r="G113" s="131"/>
      <c r="H113" s="131"/>
      <c r="I113" s="131"/>
      <c r="J113" s="134"/>
      <c r="K113" s="131"/>
      <c r="L113" s="131"/>
      <c r="M113" s="131"/>
      <c r="N113" s="131"/>
      <c r="O113" s="134"/>
      <c r="P113" s="147"/>
      <c r="Q113" s="132">
        <v>1</v>
      </c>
      <c r="R113" s="131"/>
      <c r="S113" s="131"/>
      <c r="T113" s="131"/>
      <c r="U113" s="131"/>
    </row>
    <row r="114" spans="1:21" ht="25.2" customHeight="1" x14ac:dyDescent="0.25">
      <c r="A114" s="135"/>
      <c r="B114" s="136"/>
      <c r="C114" s="137">
        <f>'PLANILHA RESUMIDA'!I62</f>
        <v>524810.36</v>
      </c>
      <c r="D114" s="142"/>
      <c r="E114" s="142"/>
      <c r="F114" s="142"/>
      <c r="G114" s="142"/>
      <c r="H114" s="142"/>
      <c r="I114" s="142"/>
      <c r="J114" s="143"/>
      <c r="K114" s="142"/>
      <c r="L114" s="142"/>
      <c r="M114" s="142"/>
      <c r="N114" s="142"/>
      <c r="O114" s="143"/>
      <c r="P114" s="142"/>
      <c r="Q114" s="146">
        <f>Q113*C114</f>
        <v>524810.36</v>
      </c>
      <c r="R114" s="142"/>
      <c r="S114" s="142"/>
      <c r="T114" s="142"/>
      <c r="U114" s="142"/>
    </row>
    <row r="115" spans="1:21" ht="25.2" customHeight="1" x14ac:dyDescent="0.25">
      <c r="A115" s="127" t="s">
        <v>772</v>
      </c>
      <c r="B115" s="128" t="s">
        <v>773</v>
      </c>
      <c r="C115" s="129">
        <v>1</v>
      </c>
      <c r="D115" s="131"/>
      <c r="E115" s="131"/>
      <c r="F115" s="131"/>
      <c r="G115" s="131"/>
      <c r="H115" s="131"/>
      <c r="I115" s="131"/>
      <c r="J115" s="134"/>
      <c r="K115" s="131"/>
      <c r="L115" s="131"/>
      <c r="M115" s="131"/>
      <c r="N115" s="131"/>
      <c r="O115" s="134"/>
      <c r="P115" s="131"/>
      <c r="Q115" s="147"/>
      <c r="R115" s="132">
        <v>1</v>
      </c>
      <c r="S115" s="131"/>
      <c r="T115" s="131"/>
      <c r="U115" s="131"/>
    </row>
    <row r="116" spans="1:21" ht="25.2" customHeight="1" x14ac:dyDescent="0.25">
      <c r="A116" s="135"/>
      <c r="B116" s="136"/>
      <c r="C116" s="137">
        <f>'PLANILHA RESUMIDA'!I63</f>
        <v>30066.489999999998</v>
      </c>
      <c r="D116" s="142"/>
      <c r="E116" s="142"/>
      <c r="F116" s="142"/>
      <c r="G116" s="142"/>
      <c r="H116" s="142"/>
      <c r="I116" s="142"/>
      <c r="J116" s="143"/>
      <c r="K116" s="142"/>
      <c r="L116" s="142"/>
      <c r="M116" s="142"/>
      <c r="N116" s="142"/>
      <c r="O116" s="143"/>
      <c r="P116" s="142"/>
      <c r="Q116" s="142"/>
      <c r="R116" s="146">
        <f>R115*C116</f>
        <v>30066.489999999998</v>
      </c>
      <c r="S116" s="142"/>
      <c r="T116" s="142"/>
      <c r="U116" s="142"/>
    </row>
    <row r="117" spans="1:21" ht="25.2" customHeight="1" x14ac:dyDescent="0.25">
      <c r="A117" s="127" t="s">
        <v>787</v>
      </c>
      <c r="B117" s="128" t="s">
        <v>788</v>
      </c>
      <c r="C117" s="129">
        <v>1</v>
      </c>
      <c r="D117" s="131"/>
      <c r="E117" s="131"/>
      <c r="F117" s="131"/>
      <c r="G117" s="131"/>
      <c r="H117" s="131"/>
      <c r="I117" s="131"/>
      <c r="J117" s="134"/>
      <c r="K117" s="131"/>
      <c r="L117" s="131"/>
      <c r="M117" s="131"/>
      <c r="N117" s="131"/>
      <c r="O117" s="134"/>
      <c r="P117" s="131"/>
      <c r="Q117" s="132">
        <v>1</v>
      </c>
      <c r="R117" s="147"/>
      <c r="S117" s="131"/>
      <c r="T117" s="131"/>
      <c r="U117" s="131"/>
    </row>
    <row r="118" spans="1:21" ht="25.2" customHeight="1" x14ac:dyDescent="0.25">
      <c r="A118" s="135"/>
      <c r="B118" s="136"/>
      <c r="C118" s="137">
        <f>'PLANILHA RESUMIDA'!I64</f>
        <v>126073.88000000002</v>
      </c>
      <c r="D118" s="142"/>
      <c r="E118" s="142"/>
      <c r="F118" s="142"/>
      <c r="G118" s="142"/>
      <c r="H118" s="142"/>
      <c r="I118" s="142"/>
      <c r="J118" s="143"/>
      <c r="K118" s="142"/>
      <c r="L118" s="142"/>
      <c r="M118" s="142"/>
      <c r="N118" s="142"/>
      <c r="O118" s="143"/>
      <c r="P118" s="142"/>
      <c r="Q118" s="146">
        <f>Q117*C118</f>
        <v>126073.88000000002</v>
      </c>
      <c r="R118" s="142"/>
      <c r="S118" s="142"/>
      <c r="T118" s="142"/>
      <c r="U118" s="142"/>
    </row>
    <row r="119" spans="1:21" ht="25.2" customHeight="1" x14ac:dyDescent="0.25">
      <c r="A119" s="127" t="s">
        <v>801</v>
      </c>
      <c r="B119" s="128" t="s">
        <v>802</v>
      </c>
      <c r="C119" s="129">
        <v>1</v>
      </c>
      <c r="D119" s="131"/>
      <c r="E119" s="131"/>
      <c r="F119" s="131"/>
      <c r="G119" s="131"/>
      <c r="H119" s="131"/>
      <c r="I119" s="131"/>
      <c r="J119" s="134"/>
      <c r="K119" s="131"/>
      <c r="L119" s="131"/>
      <c r="M119" s="131"/>
      <c r="N119" s="131"/>
      <c r="O119" s="134"/>
      <c r="P119" s="131"/>
      <c r="Q119" s="147"/>
      <c r="R119" s="132">
        <v>1</v>
      </c>
      <c r="S119" s="131"/>
      <c r="T119" s="131"/>
      <c r="U119" s="131"/>
    </row>
    <row r="120" spans="1:21" ht="25.2" customHeight="1" x14ac:dyDescent="0.25">
      <c r="A120" s="135"/>
      <c r="B120" s="136"/>
      <c r="C120" s="137">
        <f>'PLANILHA RESUMIDA'!I65</f>
        <v>63353.850000000006</v>
      </c>
      <c r="D120" s="142"/>
      <c r="E120" s="142"/>
      <c r="F120" s="142"/>
      <c r="G120" s="142"/>
      <c r="H120" s="142"/>
      <c r="I120" s="142"/>
      <c r="J120" s="143"/>
      <c r="K120" s="142"/>
      <c r="L120" s="142"/>
      <c r="M120" s="142"/>
      <c r="N120" s="142"/>
      <c r="O120" s="143"/>
      <c r="P120" s="142"/>
      <c r="Q120" s="142"/>
      <c r="R120" s="146">
        <f>R119*C120</f>
        <v>63353.850000000006</v>
      </c>
      <c r="S120" s="142"/>
      <c r="T120" s="142"/>
      <c r="U120" s="142"/>
    </row>
    <row r="121" spans="1:21" ht="25.2" customHeight="1" x14ac:dyDescent="0.25">
      <c r="A121" s="127" t="s">
        <v>820</v>
      </c>
      <c r="B121" s="128" t="s">
        <v>821</v>
      </c>
      <c r="C121" s="129">
        <v>1</v>
      </c>
      <c r="D121" s="131"/>
      <c r="E121" s="131"/>
      <c r="F121" s="131"/>
      <c r="G121" s="131"/>
      <c r="H121" s="131"/>
      <c r="I121" s="131"/>
      <c r="J121" s="134"/>
      <c r="K121" s="131"/>
      <c r="L121" s="131"/>
      <c r="M121" s="131"/>
      <c r="N121" s="131"/>
      <c r="O121" s="134"/>
      <c r="P121" s="131"/>
      <c r="Q121" s="131"/>
      <c r="R121" s="148">
        <v>1</v>
      </c>
      <c r="S121" s="131"/>
      <c r="T121" s="131"/>
      <c r="U121" s="131"/>
    </row>
    <row r="122" spans="1:21" ht="25.2" customHeight="1" x14ac:dyDescent="0.25">
      <c r="A122" s="135"/>
      <c r="B122" s="136"/>
      <c r="C122" s="137">
        <f>'PLANILHA RESUMIDA'!I66</f>
        <v>50861.98</v>
      </c>
      <c r="D122" s="142"/>
      <c r="E122" s="142"/>
      <c r="F122" s="142"/>
      <c r="G122" s="142"/>
      <c r="H122" s="142"/>
      <c r="I122" s="142"/>
      <c r="J122" s="143"/>
      <c r="K122" s="142"/>
      <c r="L122" s="142"/>
      <c r="M122" s="142"/>
      <c r="N122" s="142"/>
      <c r="O122" s="143"/>
      <c r="P122" s="142"/>
      <c r="Q122" s="142"/>
      <c r="R122" s="146">
        <f>R121*C122</f>
        <v>50861.98</v>
      </c>
      <c r="S122" s="142"/>
      <c r="T122" s="142"/>
      <c r="U122" s="142"/>
    </row>
    <row r="123" spans="1:21" ht="42.6" customHeight="1" x14ac:dyDescent="0.25">
      <c r="A123" s="163">
        <v>11</v>
      </c>
      <c r="B123" s="128" t="s">
        <v>831</v>
      </c>
      <c r="C123" s="129">
        <v>1</v>
      </c>
      <c r="D123" s="131"/>
      <c r="E123" s="131"/>
      <c r="F123" s="131"/>
      <c r="G123" s="131"/>
      <c r="H123" s="131"/>
      <c r="I123" s="131"/>
      <c r="J123" s="134"/>
      <c r="K123" s="131"/>
      <c r="L123" s="131"/>
      <c r="M123" s="131"/>
      <c r="N123" s="131"/>
      <c r="O123" s="134"/>
      <c r="P123" s="131"/>
      <c r="Q123" s="131"/>
      <c r="R123" s="148">
        <v>1</v>
      </c>
      <c r="S123" s="131"/>
      <c r="T123" s="131"/>
      <c r="U123" s="131"/>
    </row>
    <row r="124" spans="1:21" ht="25.2" customHeight="1" x14ac:dyDescent="0.25">
      <c r="A124" s="166"/>
      <c r="B124" s="136"/>
      <c r="C124" s="137">
        <f>'PLANILHA RESUMIDA'!I67</f>
        <v>454156.92000000004</v>
      </c>
      <c r="D124" s="142"/>
      <c r="E124" s="142"/>
      <c r="F124" s="142"/>
      <c r="G124" s="142"/>
      <c r="H124" s="142"/>
      <c r="I124" s="142"/>
      <c r="J124" s="143"/>
      <c r="K124" s="142"/>
      <c r="L124" s="142"/>
      <c r="M124" s="142"/>
      <c r="N124" s="142"/>
      <c r="O124" s="143"/>
      <c r="P124" s="142"/>
      <c r="Q124" s="142"/>
      <c r="R124" s="140">
        <f>R123*C124</f>
        <v>454156.92000000004</v>
      </c>
      <c r="S124" s="142"/>
      <c r="T124" s="142"/>
      <c r="U124" s="142"/>
    </row>
    <row r="125" spans="1:21" ht="25.2" customHeight="1" x14ac:dyDescent="0.25">
      <c r="A125" s="127" t="s">
        <v>832</v>
      </c>
      <c r="B125" s="128" t="s">
        <v>833</v>
      </c>
      <c r="C125" s="129">
        <v>1</v>
      </c>
      <c r="D125" s="131"/>
      <c r="E125" s="131"/>
      <c r="F125" s="131"/>
      <c r="G125" s="131"/>
      <c r="H125" s="131"/>
      <c r="I125" s="131"/>
      <c r="J125" s="134"/>
      <c r="K125" s="131"/>
      <c r="L125" s="131"/>
      <c r="M125" s="131"/>
      <c r="N125" s="131"/>
      <c r="O125" s="134"/>
      <c r="P125" s="131"/>
      <c r="Q125" s="131"/>
      <c r="R125" s="144">
        <v>1</v>
      </c>
      <c r="S125" s="131"/>
      <c r="T125" s="131"/>
      <c r="U125" s="131"/>
    </row>
    <row r="126" spans="1:21" ht="25.2" customHeight="1" x14ac:dyDescent="0.25">
      <c r="A126" s="135"/>
      <c r="B126" s="136"/>
      <c r="C126" s="137">
        <f>'PLANILHA RESUMIDA'!I68</f>
        <v>303157.58</v>
      </c>
      <c r="D126" s="142"/>
      <c r="E126" s="142"/>
      <c r="F126" s="142"/>
      <c r="G126" s="142"/>
      <c r="H126" s="142"/>
      <c r="I126" s="142"/>
      <c r="J126" s="143"/>
      <c r="K126" s="142"/>
      <c r="L126" s="142"/>
      <c r="M126" s="142"/>
      <c r="N126" s="142"/>
      <c r="O126" s="143"/>
      <c r="P126" s="142"/>
      <c r="Q126" s="142"/>
      <c r="R126" s="146">
        <f>R125*C126</f>
        <v>303157.58</v>
      </c>
      <c r="S126" s="142"/>
      <c r="T126" s="142"/>
      <c r="U126" s="142"/>
    </row>
    <row r="127" spans="1:21" ht="25.2" customHeight="1" x14ac:dyDescent="0.25">
      <c r="A127" s="127" t="s">
        <v>840</v>
      </c>
      <c r="B127" s="128" t="s">
        <v>841</v>
      </c>
      <c r="C127" s="129">
        <v>1</v>
      </c>
      <c r="D127" s="131"/>
      <c r="E127" s="131"/>
      <c r="F127" s="131"/>
      <c r="G127" s="131"/>
      <c r="H127" s="131"/>
      <c r="I127" s="131"/>
      <c r="J127" s="134"/>
      <c r="K127" s="131"/>
      <c r="L127" s="131"/>
      <c r="M127" s="131"/>
      <c r="N127" s="131"/>
      <c r="O127" s="134"/>
      <c r="P127" s="131"/>
      <c r="Q127" s="131"/>
      <c r="R127" s="148">
        <v>1</v>
      </c>
      <c r="S127" s="131"/>
      <c r="T127" s="131"/>
      <c r="U127" s="131"/>
    </row>
    <row r="128" spans="1:21" ht="25.2" customHeight="1" x14ac:dyDescent="0.25">
      <c r="A128" s="135"/>
      <c r="B128" s="136"/>
      <c r="C128" s="137">
        <f>'PLANILHA RESUMIDA'!I69</f>
        <v>150999.34</v>
      </c>
      <c r="D128" s="142"/>
      <c r="E128" s="142"/>
      <c r="F128" s="142"/>
      <c r="G128" s="142"/>
      <c r="H128" s="142"/>
      <c r="I128" s="142"/>
      <c r="J128" s="143"/>
      <c r="K128" s="142"/>
      <c r="L128" s="142"/>
      <c r="M128" s="142"/>
      <c r="N128" s="142"/>
      <c r="O128" s="143"/>
      <c r="P128" s="142"/>
      <c r="Q128" s="142"/>
      <c r="R128" s="146">
        <f>R127*C128</f>
        <v>150999.34</v>
      </c>
      <c r="S128" s="142"/>
      <c r="T128" s="142"/>
      <c r="U128" s="142"/>
    </row>
    <row r="129" spans="1:21" ht="25.2" customHeight="1" x14ac:dyDescent="0.25">
      <c r="A129" s="163">
        <v>12</v>
      </c>
      <c r="B129" s="128" t="s">
        <v>846</v>
      </c>
      <c r="C129" s="129">
        <v>1</v>
      </c>
      <c r="D129" s="131"/>
      <c r="E129" s="131"/>
      <c r="F129" s="131"/>
      <c r="G129" s="131"/>
      <c r="H129" s="131"/>
      <c r="I129" s="131"/>
      <c r="J129" s="134"/>
      <c r="K129" s="131"/>
      <c r="L129" s="131"/>
      <c r="M129" s="131"/>
      <c r="N129" s="131"/>
      <c r="O129" s="134"/>
      <c r="P129" s="131"/>
      <c r="Q129" s="170"/>
      <c r="R129" s="148">
        <v>0.71989489443207</v>
      </c>
      <c r="S129" s="133">
        <v>0.28010510556793</v>
      </c>
      <c r="T129" s="131"/>
      <c r="U129" s="131"/>
    </row>
    <row r="130" spans="1:21" ht="25.2" customHeight="1" x14ac:dyDescent="0.25">
      <c r="A130" s="166"/>
      <c r="B130" s="136"/>
      <c r="C130" s="137">
        <f>'PLANILHA RESUMIDA'!I70</f>
        <v>47446.460000000006</v>
      </c>
      <c r="D130" s="142"/>
      <c r="E130" s="142"/>
      <c r="F130" s="142"/>
      <c r="G130" s="142"/>
      <c r="H130" s="142"/>
      <c r="I130" s="142"/>
      <c r="J130" s="143"/>
      <c r="K130" s="142"/>
      <c r="L130" s="142"/>
      <c r="M130" s="142"/>
      <c r="N130" s="142"/>
      <c r="O130" s="143"/>
      <c r="P130" s="142"/>
      <c r="Q130" s="142"/>
      <c r="R130" s="140">
        <f>R129*C130</f>
        <v>34156.46431287544</v>
      </c>
      <c r="S130" s="141">
        <f>S129*C130</f>
        <v>13289.99568712457</v>
      </c>
      <c r="T130" s="155"/>
      <c r="U130" s="142"/>
    </row>
    <row r="131" spans="1:21" ht="25.2" customHeight="1" x14ac:dyDescent="0.25">
      <c r="A131" s="127" t="s">
        <v>847</v>
      </c>
      <c r="B131" s="128" t="s">
        <v>848</v>
      </c>
      <c r="C131" s="129">
        <v>1</v>
      </c>
      <c r="D131" s="131"/>
      <c r="E131" s="131"/>
      <c r="F131" s="131"/>
      <c r="G131" s="131"/>
      <c r="H131" s="131"/>
      <c r="I131" s="131"/>
      <c r="J131" s="134"/>
      <c r="K131" s="131"/>
      <c r="L131" s="131"/>
      <c r="M131" s="131"/>
      <c r="N131" s="131"/>
      <c r="O131" s="134"/>
      <c r="P131" s="131"/>
      <c r="Q131" s="131"/>
      <c r="R131" s="144">
        <v>1</v>
      </c>
      <c r="S131" s="145"/>
      <c r="T131" s="131"/>
      <c r="U131" s="131"/>
    </row>
    <row r="132" spans="1:21" ht="25.2" customHeight="1" x14ac:dyDescent="0.25">
      <c r="A132" s="135"/>
      <c r="B132" s="136"/>
      <c r="C132" s="137">
        <f>'PLANILHA RESUMIDA'!I71</f>
        <v>34156.490000000005</v>
      </c>
      <c r="D132" s="142"/>
      <c r="E132" s="142"/>
      <c r="F132" s="142"/>
      <c r="G132" s="142"/>
      <c r="H132" s="142"/>
      <c r="I132" s="142"/>
      <c r="J132" s="143"/>
      <c r="K132" s="142"/>
      <c r="L132" s="142"/>
      <c r="M132" s="142"/>
      <c r="N132" s="142"/>
      <c r="O132" s="143"/>
      <c r="P132" s="142"/>
      <c r="Q132" s="142"/>
      <c r="R132" s="146">
        <f>R131*C132</f>
        <v>34156.490000000005</v>
      </c>
      <c r="S132" s="142"/>
      <c r="T132" s="142"/>
      <c r="U132" s="142"/>
    </row>
    <row r="133" spans="1:21" ht="25.2" customHeight="1" x14ac:dyDescent="0.25">
      <c r="A133" s="127" t="s">
        <v>868</v>
      </c>
      <c r="B133" s="128" t="s">
        <v>869</v>
      </c>
      <c r="C133" s="129">
        <v>1</v>
      </c>
      <c r="D133" s="131"/>
      <c r="E133" s="131"/>
      <c r="F133" s="131"/>
      <c r="G133" s="131"/>
      <c r="H133" s="131"/>
      <c r="I133" s="131"/>
      <c r="J133" s="134"/>
      <c r="K133" s="131"/>
      <c r="L133" s="131"/>
      <c r="M133" s="131"/>
      <c r="N133" s="131"/>
      <c r="O133" s="134"/>
      <c r="P133" s="131"/>
      <c r="Q133" s="131"/>
      <c r="R133" s="147"/>
      <c r="S133" s="132">
        <v>1</v>
      </c>
      <c r="T133" s="131"/>
      <c r="U133" s="131"/>
    </row>
    <row r="134" spans="1:21" ht="25.2" customHeight="1" x14ac:dyDescent="0.25">
      <c r="A134" s="135"/>
      <c r="B134" s="136"/>
      <c r="C134" s="137">
        <f>'PLANILHA RESUMIDA'!I72</f>
        <v>6431.69</v>
      </c>
      <c r="D134" s="142"/>
      <c r="E134" s="142"/>
      <c r="F134" s="142"/>
      <c r="G134" s="142"/>
      <c r="H134" s="142"/>
      <c r="I134" s="142"/>
      <c r="J134" s="143"/>
      <c r="K134" s="142"/>
      <c r="L134" s="142"/>
      <c r="M134" s="142"/>
      <c r="N134" s="142"/>
      <c r="O134" s="143"/>
      <c r="P134" s="142"/>
      <c r="Q134" s="142"/>
      <c r="R134" s="142"/>
      <c r="S134" s="146">
        <f>S133*C134</f>
        <v>6431.69</v>
      </c>
      <c r="T134" s="142"/>
      <c r="U134" s="142"/>
    </row>
    <row r="135" spans="1:21" ht="25.2" customHeight="1" x14ac:dyDescent="0.25">
      <c r="A135" s="127" t="s">
        <v>873</v>
      </c>
      <c r="B135" s="128" t="s">
        <v>874</v>
      </c>
      <c r="C135" s="129">
        <v>1</v>
      </c>
      <c r="D135" s="131"/>
      <c r="E135" s="131"/>
      <c r="F135" s="131"/>
      <c r="G135" s="131"/>
      <c r="H135" s="131"/>
      <c r="I135" s="131"/>
      <c r="J135" s="134"/>
      <c r="K135" s="131"/>
      <c r="L135" s="131"/>
      <c r="M135" s="131"/>
      <c r="N135" s="131"/>
      <c r="O135" s="134"/>
      <c r="P135" s="131"/>
      <c r="Q135" s="131"/>
      <c r="R135" s="131"/>
      <c r="S135" s="148">
        <v>1</v>
      </c>
      <c r="T135" s="131"/>
      <c r="U135" s="131"/>
    </row>
    <row r="136" spans="1:21" ht="25.2" customHeight="1" x14ac:dyDescent="0.25">
      <c r="A136" s="135"/>
      <c r="B136" s="136"/>
      <c r="C136" s="137">
        <f>'PLANILHA RESUMIDA'!I73</f>
        <v>1493.3700000000001</v>
      </c>
      <c r="D136" s="142"/>
      <c r="E136" s="142"/>
      <c r="F136" s="142"/>
      <c r="G136" s="142"/>
      <c r="H136" s="142"/>
      <c r="I136" s="142"/>
      <c r="J136" s="143"/>
      <c r="K136" s="142"/>
      <c r="L136" s="142"/>
      <c r="M136" s="142"/>
      <c r="N136" s="142"/>
      <c r="O136" s="143"/>
      <c r="P136" s="142"/>
      <c r="Q136" s="142"/>
      <c r="R136" s="142"/>
      <c r="S136" s="146">
        <f>S135*C136</f>
        <v>1493.3700000000001</v>
      </c>
      <c r="T136" s="142"/>
      <c r="U136" s="142"/>
    </row>
    <row r="137" spans="1:21" ht="25.2" customHeight="1" x14ac:dyDescent="0.25">
      <c r="A137" s="127" t="s">
        <v>879</v>
      </c>
      <c r="B137" s="128" t="s">
        <v>880</v>
      </c>
      <c r="C137" s="129">
        <v>1</v>
      </c>
      <c r="D137" s="131"/>
      <c r="E137" s="131"/>
      <c r="F137" s="131"/>
      <c r="G137" s="131"/>
      <c r="H137" s="131"/>
      <c r="I137" s="131"/>
      <c r="J137" s="134"/>
      <c r="K137" s="131"/>
      <c r="L137" s="131"/>
      <c r="M137" s="131"/>
      <c r="N137" s="131"/>
      <c r="O137" s="134"/>
      <c r="P137" s="131"/>
      <c r="Q137" s="131"/>
      <c r="R137" s="131"/>
      <c r="S137" s="148">
        <v>1</v>
      </c>
      <c r="T137" s="131"/>
      <c r="U137" s="131"/>
    </row>
    <row r="138" spans="1:21" ht="25.2" customHeight="1" x14ac:dyDescent="0.25">
      <c r="A138" s="135"/>
      <c r="B138" s="136"/>
      <c r="C138" s="137">
        <f>'PLANILHA RESUMIDA'!I74</f>
        <v>5364.91</v>
      </c>
      <c r="D138" s="142"/>
      <c r="E138" s="142"/>
      <c r="F138" s="142"/>
      <c r="G138" s="142"/>
      <c r="H138" s="142"/>
      <c r="I138" s="142"/>
      <c r="J138" s="143"/>
      <c r="K138" s="142"/>
      <c r="L138" s="142"/>
      <c r="M138" s="142"/>
      <c r="N138" s="142"/>
      <c r="O138" s="143"/>
      <c r="P138" s="142"/>
      <c r="Q138" s="142"/>
      <c r="R138" s="142"/>
      <c r="S138" s="146">
        <f>S137*C138</f>
        <v>5364.91</v>
      </c>
      <c r="T138" s="142"/>
      <c r="U138" s="142"/>
    </row>
    <row r="139" spans="1:21" ht="25.2" customHeight="1" x14ac:dyDescent="0.25">
      <c r="A139" s="163">
        <v>13</v>
      </c>
      <c r="B139" s="128" t="s">
        <v>887</v>
      </c>
      <c r="C139" s="129">
        <v>1</v>
      </c>
      <c r="D139" s="131"/>
      <c r="E139" s="131"/>
      <c r="F139" s="131"/>
      <c r="G139" s="131"/>
      <c r="H139" s="131"/>
      <c r="I139" s="131"/>
      <c r="J139" s="134"/>
      <c r="K139" s="131"/>
      <c r="L139" s="131"/>
      <c r="M139" s="131"/>
      <c r="N139" s="131"/>
      <c r="O139" s="134"/>
      <c r="P139" s="131"/>
      <c r="Q139" s="131"/>
      <c r="R139" s="131"/>
      <c r="S139" s="147"/>
      <c r="T139" s="131"/>
      <c r="U139" s="132">
        <v>1</v>
      </c>
    </row>
    <row r="140" spans="1:21" ht="25.2" customHeight="1" x14ac:dyDescent="0.25">
      <c r="A140" s="166"/>
      <c r="B140" s="136"/>
      <c r="C140" s="137">
        <f>'PLANILHA RESUMIDA'!I75</f>
        <v>36872.019999999997</v>
      </c>
      <c r="D140" s="142"/>
      <c r="E140" s="142"/>
      <c r="F140" s="142"/>
      <c r="G140" s="142"/>
      <c r="H140" s="142"/>
      <c r="I140" s="142"/>
      <c r="J140" s="143"/>
      <c r="K140" s="142"/>
      <c r="L140" s="142"/>
      <c r="M140" s="142"/>
      <c r="N140" s="142"/>
      <c r="O140" s="143"/>
      <c r="P140" s="142"/>
      <c r="Q140" s="142"/>
      <c r="R140" s="142"/>
      <c r="S140" s="142"/>
      <c r="T140" s="142"/>
      <c r="U140" s="140">
        <f>U139*C140</f>
        <v>36872.019999999997</v>
      </c>
    </row>
    <row r="141" spans="1:21" ht="25.2" customHeight="1" x14ac:dyDescent="0.25">
      <c r="A141" s="127" t="s">
        <v>888</v>
      </c>
      <c r="B141" s="128" t="s">
        <v>889</v>
      </c>
      <c r="C141" s="129">
        <v>1</v>
      </c>
      <c r="D141" s="131"/>
      <c r="E141" s="131"/>
      <c r="F141" s="131"/>
      <c r="G141" s="131"/>
      <c r="H141" s="131"/>
      <c r="I141" s="131"/>
      <c r="J141" s="134"/>
      <c r="K141" s="131"/>
      <c r="L141" s="131"/>
      <c r="M141" s="131"/>
      <c r="N141" s="131"/>
      <c r="O141" s="134"/>
      <c r="P141" s="131"/>
      <c r="Q141" s="131"/>
      <c r="R141" s="131"/>
      <c r="S141" s="131"/>
      <c r="T141" s="131"/>
      <c r="U141" s="144">
        <v>1</v>
      </c>
    </row>
    <row r="142" spans="1:21" ht="25.2" customHeight="1" x14ac:dyDescent="0.25">
      <c r="A142" s="160"/>
      <c r="B142" s="161"/>
      <c r="C142" s="137">
        <f>'PLANILHA RESUMIDA'!I76</f>
        <v>13678.169999999998</v>
      </c>
      <c r="D142" s="142"/>
      <c r="E142" s="142"/>
      <c r="F142" s="142"/>
      <c r="G142" s="142"/>
      <c r="H142" s="142"/>
      <c r="I142" s="142"/>
      <c r="J142" s="143"/>
      <c r="K142" s="142"/>
      <c r="L142" s="142"/>
      <c r="M142" s="142"/>
      <c r="N142" s="142"/>
      <c r="O142" s="143"/>
      <c r="P142" s="142"/>
      <c r="Q142" s="142"/>
      <c r="R142" s="142"/>
      <c r="S142" s="142"/>
      <c r="T142" s="142"/>
      <c r="U142" s="146">
        <f>U141*C142</f>
        <v>13678.169999999998</v>
      </c>
    </row>
    <row r="143" spans="1:21" ht="25.2" customHeight="1" x14ac:dyDescent="0.25">
      <c r="A143" s="127" t="s">
        <v>895</v>
      </c>
      <c r="B143" s="128" t="s">
        <v>896</v>
      </c>
      <c r="C143" s="129">
        <v>1</v>
      </c>
      <c r="D143" s="131"/>
      <c r="E143" s="131"/>
      <c r="F143" s="131"/>
      <c r="G143" s="131"/>
      <c r="H143" s="131"/>
      <c r="I143" s="131"/>
      <c r="J143" s="134"/>
      <c r="K143" s="131"/>
      <c r="L143" s="131"/>
      <c r="M143" s="131"/>
      <c r="N143" s="131"/>
      <c r="O143" s="134"/>
      <c r="P143" s="131"/>
      <c r="Q143" s="131"/>
      <c r="R143" s="131"/>
      <c r="S143" s="131"/>
      <c r="T143" s="131"/>
      <c r="U143" s="148">
        <v>1</v>
      </c>
    </row>
    <row r="144" spans="1:21" ht="25.2" customHeight="1" x14ac:dyDescent="0.25">
      <c r="A144" s="171"/>
      <c r="B144" s="136"/>
      <c r="C144" s="137">
        <f>'PLANILHA RESUMIDA'!I77</f>
        <v>23193.85</v>
      </c>
      <c r="D144" s="142"/>
      <c r="E144" s="142"/>
      <c r="F144" s="142"/>
      <c r="G144" s="142"/>
      <c r="H144" s="142"/>
      <c r="I144" s="142"/>
      <c r="J144" s="143"/>
      <c r="K144" s="142"/>
      <c r="L144" s="142"/>
      <c r="M144" s="142"/>
      <c r="N144" s="142"/>
      <c r="O144" s="143"/>
      <c r="P144" s="142"/>
      <c r="Q144" s="142"/>
      <c r="R144" s="142"/>
      <c r="S144" s="142"/>
      <c r="T144" s="142"/>
      <c r="U144" s="146">
        <f>U143*C144</f>
        <v>23193.85</v>
      </c>
    </row>
    <row r="145" spans="1:22" ht="25.2" customHeight="1" x14ac:dyDescent="0.25">
      <c r="A145" s="171"/>
      <c r="B145" s="172"/>
      <c r="C145" s="173">
        <f>C6+C12+C14+C22+C28+C42+C60+C70+C82+C102+C124+C130+C140</f>
        <v>8947799.1100000013</v>
      </c>
      <c r="D145" s="174"/>
      <c r="E145" s="174"/>
      <c r="F145" s="174"/>
      <c r="G145" s="174"/>
      <c r="H145" s="174"/>
      <c r="I145" s="174"/>
      <c r="J145" s="174"/>
      <c r="K145" s="174"/>
      <c r="L145" s="174"/>
      <c r="M145" s="174"/>
      <c r="N145" s="174"/>
      <c r="O145" s="174"/>
      <c r="P145" s="174"/>
      <c r="Q145" s="174"/>
      <c r="R145" s="174"/>
      <c r="S145" s="174"/>
      <c r="T145" s="174"/>
      <c r="U145" s="175"/>
    </row>
    <row r="146" spans="1:22" ht="25.2" customHeight="1" x14ac:dyDescent="0.25">
      <c r="A146" s="186" t="s">
        <v>1272</v>
      </c>
      <c r="B146" s="186"/>
      <c r="C146" s="176"/>
      <c r="D146" s="176">
        <v>0</v>
      </c>
      <c r="E146" s="176">
        <v>0</v>
      </c>
      <c r="F146" s="177">
        <v>1.9386515146746299E-2</v>
      </c>
      <c r="G146" s="177">
        <v>2.257464533567E-2</v>
      </c>
      <c r="H146" s="176">
        <v>6.3044391510578404E-2</v>
      </c>
      <c r="I146" s="178">
        <v>3.0925111022048299E-2</v>
      </c>
      <c r="J146" s="179">
        <v>2.3981226782789099E-2</v>
      </c>
      <c r="K146" s="177">
        <v>0.110354175452869</v>
      </c>
      <c r="L146" s="177">
        <v>5.9490136982408903E-2</v>
      </c>
      <c r="M146" s="177">
        <v>4.7724463231557102E-2</v>
      </c>
      <c r="N146" s="180">
        <v>4.9415409817968797E-2</v>
      </c>
      <c r="O146" s="177">
        <v>5.2119673601904601E-2</v>
      </c>
      <c r="P146" s="177">
        <v>9.6156263991305196E-2</v>
      </c>
      <c r="Q146" s="178">
        <v>0.13078106472620099</v>
      </c>
      <c r="R146" s="177">
        <v>0.12876723208076701</v>
      </c>
      <c r="S146" s="177">
        <v>8.1839291145339194E-2</v>
      </c>
      <c r="T146" s="177">
        <v>6.4257822694217204E-2</v>
      </c>
      <c r="U146" s="177">
        <v>1.9182568933876099E-2</v>
      </c>
      <c r="V146" s="177"/>
    </row>
    <row r="147" spans="1:22" ht="25.2" customHeight="1" x14ac:dyDescent="0.25">
      <c r="A147" s="186" t="s">
        <v>1273</v>
      </c>
      <c r="B147" s="186"/>
      <c r="C147" s="181"/>
      <c r="D147" s="181">
        <v>0</v>
      </c>
      <c r="E147" s="181">
        <v>0</v>
      </c>
      <c r="F147" s="182">
        <f>F146*$C$145</f>
        <v>173466.64297605806</v>
      </c>
      <c r="G147" s="182">
        <f t="shared" ref="G147:U147" si="7">G146*$C$145</f>
        <v>201993.39144307369</v>
      </c>
      <c r="H147" s="182">
        <f t="shared" si="7"/>
        <v>564108.55024884513</v>
      </c>
      <c r="I147" s="182">
        <f t="shared" si="7"/>
        <v>276711.68087973498</v>
      </c>
      <c r="J147" s="182">
        <f t="shared" si="7"/>
        <v>214579.1996637485</v>
      </c>
      <c r="K147" s="182">
        <f t="shared" si="7"/>
        <v>987426.99290196528</v>
      </c>
      <c r="L147" s="182">
        <f>L146*$C$145</f>
        <v>532305.79474497656</v>
      </c>
      <c r="M147" s="182">
        <f t="shared" si="7"/>
        <v>427028.90962855442</v>
      </c>
      <c r="N147" s="182">
        <f t="shared" si="7"/>
        <v>442159.15998950653</v>
      </c>
      <c r="O147" s="182">
        <f t="shared" si="7"/>
        <v>466356.36906861252</v>
      </c>
      <c r="P147" s="182">
        <f t="shared" si="7"/>
        <v>860386.93336232577</v>
      </c>
      <c r="Q147" s="182">
        <f t="shared" si="7"/>
        <v>1170202.6945619539</v>
      </c>
      <c r="R147" s="182">
        <f t="shared" si="7"/>
        <v>1152183.3246094508</v>
      </c>
      <c r="S147" s="182">
        <f t="shared" si="7"/>
        <v>732281.53647329705</v>
      </c>
      <c r="T147" s="182">
        <f t="shared" si="7"/>
        <v>574966.08871385455</v>
      </c>
      <c r="U147" s="182">
        <f t="shared" si="7"/>
        <v>171641.77323405023</v>
      </c>
      <c r="V147" s="182"/>
    </row>
    <row r="148" spans="1:22" ht="25.2" customHeight="1" x14ac:dyDescent="0.25">
      <c r="A148" s="186" t="s">
        <v>1274</v>
      </c>
      <c r="B148" s="186"/>
      <c r="C148" s="176"/>
      <c r="D148" s="176">
        <v>0</v>
      </c>
      <c r="E148" s="176">
        <v>0</v>
      </c>
      <c r="F148" s="177">
        <v>1.9400000000000001E-2</v>
      </c>
      <c r="G148" s="176">
        <v>4.2000000000000003E-2</v>
      </c>
      <c r="H148" s="176">
        <v>0.105</v>
      </c>
      <c r="I148" s="178">
        <v>0.13589999999999999</v>
      </c>
      <c r="J148" s="178">
        <v>0.15989999999999999</v>
      </c>
      <c r="K148" s="177">
        <v>0.27029999999999998</v>
      </c>
      <c r="L148" s="177">
        <v>0.32979999999999998</v>
      </c>
      <c r="M148" s="177">
        <v>0.3775</v>
      </c>
      <c r="N148" s="180">
        <v>0.4269</v>
      </c>
      <c r="O148" s="176">
        <v>0.47899999999999998</v>
      </c>
      <c r="P148" s="177">
        <v>0.57520000000000004</v>
      </c>
      <c r="Q148" s="179">
        <v>0.70599999999999996</v>
      </c>
      <c r="R148" s="177">
        <v>0.8347</v>
      </c>
      <c r="S148" s="177">
        <v>0.91659999999999997</v>
      </c>
      <c r="T148" s="177">
        <v>0.98080000000000001</v>
      </c>
      <c r="U148" s="176">
        <v>1</v>
      </c>
      <c r="V148" s="176"/>
    </row>
    <row r="149" spans="1:22" ht="25.2" customHeight="1" x14ac:dyDescent="0.25">
      <c r="A149" s="186" t="s">
        <v>1275</v>
      </c>
      <c r="B149" s="186"/>
      <c r="C149" s="181"/>
      <c r="D149" s="181">
        <v>0</v>
      </c>
      <c r="E149" s="181">
        <v>0</v>
      </c>
      <c r="F149" s="182">
        <f>F147</f>
        <v>173466.64297605806</v>
      </c>
      <c r="G149" s="182">
        <f>F149+G147</f>
        <v>375460.03441913176</v>
      </c>
      <c r="H149" s="182">
        <f t="shared" ref="H149:T149" si="8">G149+H147</f>
        <v>939568.58466797695</v>
      </c>
      <c r="I149" s="182">
        <f t="shared" si="8"/>
        <v>1216280.2655477119</v>
      </c>
      <c r="J149" s="182">
        <f t="shared" si="8"/>
        <v>1430859.4652114604</v>
      </c>
      <c r="K149" s="182">
        <f t="shared" si="8"/>
        <v>2418286.4581134254</v>
      </c>
      <c r="L149" s="182">
        <f t="shared" si="8"/>
        <v>2950592.2528584022</v>
      </c>
      <c r="M149" s="182">
        <f t="shared" si="8"/>
        <v>3377621.1624869565</v>
      </c>
      <c r="N149" s="182">
        <f t="shared" si="8"/>
        <v>3819780.3224764629</v>
      </c>
      <c r="O149" s="182">
        <f t="shared" si="8"/>
        <v>4286136.6915450757</v>
      </c>
      <c r="P149" s="182">
        <f t="shared" si="8"/>
        <v>5146523.6249074014</v>
      </c>
      <c r="Q149" s="182">
        <f t="shared" si="8"/>
        <v>6316726.319469355</v>
      </c>
      <c r="R149" s="182">
        <f t="shared" si="8"/>
        <v>7468909.644078806</v>
      </c>
      <c r="S149" s="182">
        <f t="shared" si="8"/>
        <v>8201191.1805521026</v>
      </c>
      <c r="T149" s="182">
        <f>S149+T147</f>
        <v>8776157.2692659572</v>
      </c>
      <c r="U149" s="182">
        <f>'PLANILHA ORÇAMENTARIA'!J700</f>
        <v>8947799.1100000013</v>
      </c>
      <c r="V149" s="120"/>
    </row>
    <row r="151" spans="1:22" ht="27.6" customHeight="1" x14ac:dyDescent="0.25">
      <c r="T151" s="85"/>
    </row>
    <row r="152" spans="1:22" ht="27.6" customHeight="1" x14ac:dyDescent="0.25">
      <c r="F152" s="85"/>
    </row>
    <row r="153" spans="1:22" ht="27.6" customHeight="1" x14ac:dyDescent="0.25">
      <c r="F153" s="183"/>
    </row>
    <row r="154" spans="1:22" ht="27.6" customHeight="1" x14ac:dyDescent="0.25"/>
    <row r="155" spans="1:22" ht="27.6" customHeight="1" x14ac:dyDescent="0.25"/>
    <row r="156" spans="1:22" ht="27.6" customHeight="1" x14ac:dyDescent="0.25"/>
    <row r="157" spans="1:22" ht="27.6" customHeight="1" x14ac:dyDescent="0.25"/>
    <row r="158" spans="1:22" ht="27.6" customHeight="1" x14ac:dyDescent="0.25"/>
    <row r="159" spans="1:22" ht="27.6" customHeight="1" x14ac:dyDescent="0.25"/>
    <row r="160" spans="1:22" ht="27.6" customHeight="1" x14ac:dyDescent="0.25"/>
    <row r="161" ht="27.6" customHeight="1" x14ac:dyDescent="0.25"/>
    <row r="162" ht="27.6" customHeight="1" x14ac:dyDescent="0.25"/>
    <row r="163" ht="27.6" customHeight="1" x14ac:dyDescent="0.25"/>
  </sheetData>
  <mergeCells count="7">
    <mergeCell ref="A1:G1"/>
    <mergeCell ref="A149:B149"/>
    <mergeCell ref="A2:B2"/>
    <mergeCell ref="C2:D2"/>
    <mergeCell ref="A146:B146"/>
    <mergeCell ref="A147:B147"/>
    <mergeCell ref="A148:B148"/>
  </mergeCells>
  <pageMargins left="0.511811024" right="0.511811024" top="0.78740157499999996" bottom="0.78740157499999996" header="0.31496062000000002" footer="0.31496062000000002"/>
  <pageSetup paperSize="9" scale="1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C547A-3A95-4660-BFA4-2EBBADEF22AC}">
  <dimension ref="A1:J81"/>
  <sheetViews>
    <sheetView tabSelected="1" view="pageBreakPreview" zoomScale="90" zoomScaleNormal="100" zoomScaleSheetLayoutView="90" workbookViewId="0">
      <selection activeCell="D15" sqref="D15"/>
    </sheetView>
  </sheetViews>
  <sheetFormatPr defaultRowHeight="13.2" x14ac:dyDescent="0.25"/>
  <cols>
    <col min="1" max="1" width="13.88671875" style="102" customWidth="1"/>
    <col min="2" max="2" width="12.33203125" style="102" customWidth="1"/>
    <col min="3" max="3" width="2.21875" style="102" customWidth="1"/>
    <col min="4" max="4" width="44.21875" style="102" customWidth="1"/>
    <col min="5" max="5" width="33" style="102" customWidth="1"/>
    <col min="6" max="6" width="4.6640625" style="102" customWidth="1"/>
    <col min="7" max="7" width="9.21875" style="102" customWidth="1"/>
    <col min="8" max="8" width="7.44140625" style="118" customWidth="1"/>
    <col min="9" max="9" width="21.33203125" style="102" bestFit="1" customWidth="1"/>
    <col min="10" max="10" width="12.77734375" style="102" customWidth="1"/>
    <col min="11" max="16384" width="8.88671875" style="102"/>
  </cols>
  <sheetData>
    <row r="1" spans="1:10" ht="38.4" customHeight="1" x14ac:dyDescent="0.25">
      <c r="A1" s="215"/>
      <c r="B1" s="216"/>
      <c r="C1" s="101"/>
      <c r="D1" s="115" t="s">
        <v>0</v>
      </c>
      <c r="E1" s="115" t="s">
        <v>1</v>
      </c>
      <c r="F1" s="219" t="s">
        <v>2</v>
      </c>
      <c r="G1" s="220"/>
      <c r="H1" s="221"/>
      <c r="I1" s="219" t="s">
        <v>3</v>
      </c>
      <c r="J1" s="221"/>
    </row>
    <row r="2" spans="1:10" ht="96.6" customHeight="1" x14ac:dyDescent="0.25">
      <c r="A2" s="217"/>
      <c r="B2" s="218"/>
      <c r="C2" s="103"/>
      <c r="D2" s="107" t="s">
        <v>4</v>
      </c>
      <c r="E2" s="103" t="s">
        <v>1240</v>
      </c>
      <c r="F2" s="219" t="s">
        <v>1169</v>
      </c>
      <c r="G2" s="220"/>
      <c r="H2" s="221"/>
      <c r="I2" s="222" t="s">
        <v>5</v>
      </c>
      <c r="J2" s="223"/>
    </row>
    <row r="3" spans="1:10" ht="19.2" customHeight="1" x14ac:dyDescent="0.25">
      <c r="A3" s="212" t="s">
        <v>1170</v>
      </c>
      <c r="B3" s="213"/>
      <c r="C3" s="213"/>
      <c r="D3" s="213"/>
      <c r="E3" s="213"/>
      <c r="F3" s="213"/>
      <c r="G3" s="213"/>
      <c r="H3" s="213"/>
      <c r="I3" s="213"/>
      <c r="J3" s="214"/>
    </row>
    <row r="4" spans="1:10" ht="15" customHeight="1" x14ac:dyDescent="0.25">
      <c r="A4" s="222" t="s">
        <v>7</v>
      </c>
      <c r="B4" s="230"/>
      <c r="C4" s="223"/>
      <c r="D4" s="222" t="s">
        <v>10</v>
      </c>
      <c r="E4" s="230"/>
      <c r="F4" s="223"/>
      <c r="G4" s="104"/>
      <c r="H4" s="115" t="s">
        <v>12</v>
      </c>
      <c r="I4" s="108" t="s">
        <v>14</v>
      </c>
      <c r="J4" s="108" t="s">
        <v>15</v>
      </c>
    </row>
    <row r="5" spans="1:10" ht="34.799999999999997" customHeight="1" x14ac:dyDescent="0.25">
      <c r="A5" s="109">
        <v>1</v>
      </c>
      <c r="B5" s="105"/>
      <c r="C5" s="105"/>
      <c r="D5" s="110" t="s">
        <v>16</v>
      </c>
      <c r="E5" s="105"/>
      <c r="F5" s="105"/>
      <c r="G5" s="105"/>
      <c r="H5" s="116">
        <v>1</v>
      </c>
      <c r="I5" s="119">
        <f>'PLANILHA ORÇAMENTARIA'!J5</f>
        <v>225484.51</v>
      </c>
      <c r="J5" s="111" t="s">
        <v>1171</v>
      </c>
    </row>
    <row r="6" spans="1:10" ht="34.799999999999997" customHeight="1" x14ac:dyDescent="0.25">
      <c r="A6" s="112">
        <v>1.1000000000000001</v>
      </c>
      <c r="B6" s="105"/>
      <c r="C6" s="105"/>
      <c r="D6" s="110" t="s">
        <v>18</v>
      </c>
      <c r="E6" s="105"/>
      <c r="F6" s="105"/>
      <c r="G6" s="105"/>
      <c r="H6" s="116">
        <v>1</v>
      </c>
      <c r="I6" s="119">
        <f>'PLANILHA ORÇAMENTARIA'!J6</f>
        <v>173466.66</v>
      </c>
      <c r="J6" s="111" t="s">
        <v>1172</v>
      </c>
    </row>
    <row r="7" spans="1:10" ht="34.799999999999997" customHeight="1" x14ac:dyDescent="0.25">
      <c r="A7" s="112">
        <v>1.2</v>
      </c>
      <c r="B7" s="105"/>
      <c r="C7" s="105"/>
      <c r="D7" s="110" t="s">
        <v>25</v>
      </c>
      <c r="E7" s="105"/>
      <c r="F7" s="105"/>
      <c r="G7" s="105"/>
      <c r="H7" s="116">
        <v>1</v>
      </c>
      <c r="I7" s="119">
        <f>'PLANILHA ORÇAMENTARIA'!J9</f>
        <v>52017.850000000006</v>
      </c>
      <c r="J7" s="111" t="s">
        <v>1173</v>
      </c>
    </row>
    <row r="8" spans="1:10" ht="34.799999999999997" customHeight="1" x14ac:dyDescent="0.25">
      <c r="A8" s="109">
        <v>2</v>
      </c>
      <c r="B8" s="105"/>
      <c r="C8" s="105"/>
      <c r="D8" s="110" t="s">
        <v>36</v>
      </c>
      <c r="E8" s="105"/>
      <c r="F8" s="105"/>
      <c r="G8" s="105"/>
      <c r="H8" s="116">
        <v>1</v>
      </c>
      <c r="I8" s="119">
        <f>'PLANILHA ORÇAMENTARIA'!J16</f>
        <v>988818.35000000009</v>
      </c>
      <c r="J8" s="111" t="s">
        <v>1174</v>
      </c>
    </row>
    <row r="9" spans="1:10" ht="34.799999999999997" customHeight="1" x14ac:dyDescent="0.25">
      <c r="A9" s="112">
        <v>2.1</v>
      </c>
      <c r="B9" s="105"/>
      <c r="C9" s="105"/>
      <c r="D9" s="110" t="s">
        <v>38</v>
      </c>
      <c r="E9" s="105"/>
      <c r="F9" s="105"/>
      <c r="G9" s="105"/>
      <c r="H9" s="116">
        <v>1</v>
      </c>
      <c r="I9" s="119">
        <f>'PLANILHA ORÇAMENTARIA'!J17</f>
        <v>697252.46000000008</v>
      </c>
      <c r="J9" s="111" t="s">
        <v>1175</v>
      </c>
    </row>
    <row r="10" spans="1:10" ht="34.799999999999997" customHeight="1" x14ac:dyDescent="0.25">
      <c r="A10" s="112">
        <v>2.2000000000000002</v>
      </c>
      <c r="B10" s="105"/>
      <c r="C10" s="105"/>
      <c r="D10" s="110" t="s">
        <v>53</v>
      </c>
      <c r="E10" s="105"/>
      <c r="F10" s="105"/>
      <c r="G10" s="105"/>
      <c r="H10" s="116">
        <v>1</v>
      </c>
      <c r="I10" s="119">
        <f>'PLANILHA ORÇAMENTARIA'!J24</f>
        <v>61216.3</v>
      </c>
      <c r="J10" s="111" t="s">
        <v>1176</v>
      </c>
    </row>
    <row r="11" spans="1:10" ht="34.799999999999997" customHeight="1" x14ac:dyDescent="0.25">
      <c r="A11" s="112">
        <v>2.2999999999999998</v>
      </c>
      <c r="B11" s="105"/>
      <c r="C11" s="105"/>
      <c r="D11" s="110" t="s">
        <v>67</v>
      </c>
      <c r="E11" s="105"/>
      <c r="F11" s="105"/>
      <c r="G11" s="105"/>
      <c r="H11" s="116">
        <v>1</v>
      </c>
      <c r="I11" s="119">
        <f>'PLANILHA ORÇAMENTARIA'!J31</f>
        <v>230349.59</v>
      </c>
      <c r="J11" s="111" t="s">
        <v>1177</v>
      </c>
    </row>
    <row r="12" spans="1:10" ht="34.799999999999997" customHeight="1" x14ac:dyDescent="0.25">
      <c r="A12" s="109">
        <v>3</v>
      </c>
      <c r="B12" s="105"/>
      <c r="C12" s="105"/>
      <c r="D12" s="110" t="s">
        <v>78</v>
      </c>
      <c r="E12" s="105"/>
      <c r="F12" s="105"/>
      <c r="G12" s="105"/>
      <c r="H12" s="116">
        <v>1</v>
      </c>
      <c r="I12" s="119">
        <f>'PLANILHA ORÇAMENTARIA'!J36</f>
        <v>129751.90000000001</v>
      </c>
      <c r="J12" s="111" t="s">
        <v>1178</v>
      </c>
    </row>
    <row r="13" spans="1:10" ht="34.799999999999997" customHeight="1" x14ac:dyDescent="0.25">
      <c r="A13" s="112">
        <v>3.1</v>
      </c>
      <c r="B13" s="105"/>
      <c r="C13" s="105"/>
      <c r="D13" s="110" t="s">
        <v>80</v>
      </c>
      <c r="E13" s="105"/>
      <c r="F13" s="105"/>
      <c r="G13" s="105"/>
      <c r="H13" s="116">
        <v>1</v>
      </c>
      <c r="I13" s="119">
        <f>'PLANILHA ORÇAMENTARIA'!J37</f>
        <v>45730.520000000004</v>
      </c>
      <c r="J13" s="111" t="s">
        <v>1179</v>
      </c>
    </row>
    <row r="14" spans="1:10" ht="34.799999999999997" customHeight="1" x14ac:dyDescent="0.25">
      <c r="A14" s="112">
        <v>3.2</v>
      </c>
      <c r="B14" s="105"/>
      <c r="C14" s="105"/>
      <c r="D14" s="110" t="s">
        <v>89</v>
      </c>
      <c r="E14" s="105"/>
      <c r="F14" s="105"/>
      <c r="G14" s="105"/>
      <c r="H14" s="116">
        <v>1</v>
      </c>
      <c r="I14" s="119">
        <f>'PLANILHA ORÇAMENTARIA'!J41</f>
        <v>28056.92</v>
      </c>
      <c r="J14" s="111" t="s">
        <v>1180</v>
      </c>
    </row>
    <row r="15" spans="1:10" ht="34.799999999999997" customHeight="1" x14ac:dyDescent="0.25">
      <c r="A15" s="112">
        <v>3.3</v>
      </c>
      <c r="B15" s="105"/>
      <c r="C15" s="105"/>
      <c r="D15" s="110" t="s">
        <v>99</v>
      </c>
      <c r="E15" s="105"/>
      <c r="F15" s="105"/>
      <c r="G15" s="105"/>
      <c r="H15" s="116">
        <v>1</v>
      </c>
      <c r="I15" s="119">
        <f>'PLANILHA ORÇAMENTARIA'!J47</f>
        <v>55964.460000000006</v>
      </c>
      <c r="J15" s="111" t="s">
        <v>1181</v>
      </c>
    </row>
    <row r="16" spans="1:10" ht="34.799999999999997" customHeight="1" x14ac:dyDescent="0.25">
      <c r="A16" s="109">
        <v>4</v>
      </c>
      <c r="B16" s="105"/>
      <c r="C16" s="105"/>
      <c r="D16" s="110" t="s">
        <v>114</v>
      </c>
      <c r="E16" s="105"/>
      <c r="F16" s="105"/>
      <c r="G16" s="105"/>
      <c r="H16" s="116">
        <v>1</v>
      </c>
      <c r="I16" s="119">
        <f>'PLANILHA ORÇAMENTARIA'!J56</f>
        <v>498154.44</v>
      </c>
      <c r="J16" s="111" t="s">
        <v>1182</v>
      </c>
    </row>
    <row r="17" spans="1:10" ht="34.799999999999997" customHeight="1" x14ac:dyDescent="0.25">
      <c r="A17" s="112">
        <v>4.0999999999999996</v>
      </c>
      <c r="B17" s="105"/>
      <c r="C17" s="105"/>
      <c r="D17" s="110" t="s">
        <v>116</v>
      </c>
      <c r="E17" s="105"/>
      <c r="F17" s="105"/>
      <c r="G17" s="105"/>
      <c r="H17" s="116">
        <v>1</v>
      </c>
      <c r="I17" s="119">
        <f>'PLANILHA ORÇAMENTARIA'!J57</f>
        <v>32455.040000000001</v>
      </c>
      <c r="J17" s="111" t="s">
        <v>1183</v>
      </c>
    </row>
    <row r="18" spans="1:10" ht="34.799999999999997" customHeight="1" x14ac:dyDescent="0.25">
      <c r="A18" s="112">
        <v>4.2</v>
      </c>
      <c r="B18" s="105"/>
      <c r="C18" s="105"/>
      <c r="D18" s="110" t="s">
        <v>123</v>
      </c>
      <c r="E18" s="105"/>
      <c r="F18" s="105"/>
      <c r="G18" s="105"/>
      <c r="H18" s="116">
        <v>1</v>
      </c>
      <c r="I18" s="119">
        <f>'PLANILHA ORÇAMENTARIA'!J60</f>
        <v>465699.4</v>
      </c>
      <c r="J18" s="111" t="s">
        <v>1184</v>
      </c>
    </row>
    <row r="19" spans="1:10" ht="34.799999999999997" customHeight="1" x14ac:dyDescent="0.25">
      <c r="A19" s="109">
        <v>5</v>
      </c>
      <c r="B19" s="105"/>
      <c r="C19" s="105"/>
      <c r="D19" s="110" t="s">
        <v>127</v>
      </c>
      <c r="E19" s="105"/>
      <c r="F19" s="105"/>
      <c r="G19" s="105"/>
      <c r="H19" s="116">
        <v>1</v>
      </c>
      <c r="I19" s="119">
        <f>'PLANILHA ORÇAMENTARIA'!J63</f>
        <v>1522459.14</v>
      </c>
      <c r="J19" s="111" t="s">
        <v>1185</v>
      </c>
    </row>
    <row r="20" spans="1:10" ht="34.799999999999997" customHeight="1" x14ac:dyDescent="0.25">
      <c r="A20" s="112">
        <v>5.0999999999999996</v>
      </c>
      <c r="B20" s="105"/>
      <c r="C20" s="105"/>
      <c r="D20" s="110" t="s">
        <v>129</v>
      </c>
      <c r="E20" s="105"/>
      <c r="F20" s="105"/>
      <c r="G20" s="105"/>
      <c r="H20" s="116">
        <v>1</v>
      </c>
      <c r="I20" s="119">
        <f>'PLANILHA ORÇAMENTARIA'!J64</f>
        <v>210757.52999999997</v>
      </c>
      <c r="J20" s="111" t="s">
        <v>1186</v>
      </c>
    </row>
    <row r="21" spans="1:10" ht="34.799999999999997" customHeight="1" x14ac:dyDescent="0.25">
      <c r="A21" s="112">
        <v>5.2</v>
      </c>
      <c r="B21" s="105"/>
      <c r="C21" s="105"/>
      <c r="D21" s="110" t="s">
        <v>151</v>
      </c>
      <c r="E21" s="105"/>
      <c r="F21" s="105"/>
      <c r="G21" s="105"/>
      <c r="H21" s="116">
        <v>1</v>
      </c>
      <c r="I21" s="119">
        <f>'PLANILHA ORÇAMENTARIA'!J78</f>
        <v>148625.05000000002</v>
      </c>
      <c r="J21" s="111" t="s">
        <v>1187</v>
      </c>
    </row>
    <row r="22" spans="1:10" ht="34.799999999999997" customHeight="1" x14ac:dyDescent="0.25">
      <c r="A22" s="112">
        <v>5.3</v>
      </c>
      <c r="B22" s="105"/>
      <c r="C22" s="105"/>
      <c r="D22" s="110" t="s">
        <v>167</v>
      </c>
      <c r="E22" s="105"/>
      <c r="F22" s="105"/>
      <c r="G22" s="105"/>
      <c r="H22" s="116">
        <v>1</v>
      </c>
      <c r="I22" s="119">
        <f>'PLANILHA ORÇAMENTARIA'!J85</f>
        <v>921472.93</v>
      </c>
      <c r="J22" s="111" t="s">
        <v>1188</v>
      </c>
    </row>
    <row r="23" spans="1:10" ht="34.799999999999997" customHeight="1" x14ac:dyDescent="0.25">
      <c r="A23" s="112">
        <v>5.4</v>
      </c>
      <c r="B23" s="105"/>
      <c r="C23" s="105"/>
      <c r="D23" s="110" t="s">
        <v>187</v>
      </c>
      <c r="E23" s="105"/>
      <c r="F23" s="105"/>
      <c r="G23" s="105"/>
      <c r="H23" s="116">
        <v>1</v>
      </c>
      <c r="I23" s="119">
        <f>'PLANILHA ORÇAMENTARIA'!J101</f>
        <v>14107.949999999999</v>
      </c>
      <c r="J23" s="111" t="s">
        <v>1189</v>
      </c>
    </row>
    <row r="24" spans="1:10" ht="34.799999999999997" customHeight="1" x14ac:dyDescent="0.25">
      <c r="A24" s="112">
        <v>5.5</v>
      </c>
      <c r="B24" s="105"/>
      <c r="C24" s="105"/>
      <c r="D24" s="110" t="s">
        <v>198</v>
      </c>
      <c r="E24" s="105"/>
      <c r="F24" s="105"/>
      <c r="G24" s="105"/>
      <c r="H24" s="116">
        <v>1</v>
      </c>
      <c r="I24" s="119">
        <f>'PLANILHA ORÇAMENTARIA'!J108</f>
        <v>98390.52</v>
      </c>
      <c r="J24" s="111" t="s">
        <v>1190</v>
      </c>
    </row>
    <row r="25" spans="1:10" ht="34.799999999999997" customHeight="1" x14ac:dyDescent="0.25">
      <c r="A25" s="112">
        <v>5.6</v>
      </c>
      <c r="B25" s="105"/>
      <c r="C25" s="105"/>
      <c r="D25" s="110" t="s">
        <v>216</v>
      </c>
      <c r="E25" s="105"/>
      <c r="F25" s="105"/>
      <c r="G25" s="105"/>
      <c r="H25" s="116">
        <v>1</v>
      </c>
      <c r="I25" s="119">
        <f>'PLANILHA ORÇAMENTARIA'!J123</f>
        <v>129105.16</v>
      </c>
      <c r="J25" s="111" t="s">
        <v>1191</v>
      </c>
    </row>
    <row r="26" spans="1:10" ht="34.799999999999997" customHeight="1" x14ac:dyDescent="0.25">
      <c r="A26" s="109">
        <v>6</v>
      </c>
      <c r="B26" s="105"/>
      <c r="C26" s="105"/>
      <c r="D26" s="110" t="s">
        <v>228</v>
      </c>
      <c r="E26" s="105"/>
      <c r="F26" s="105"/>
      <c r="G26" s="105"/>
      <c r="H26" s="116">
        <v>1</v>
      </c>
      <c r="I26" s="119">
        <f>'PLANILHA ORÇAMENTARIA'!J135</f>
        <v>2099381.87</v>
      </c>
      <c r="J26" s="111" t="s">
        <v>1192</v>
      </c>
    </row>
    <row r="27" spans="1:10" ht="34.799999999999997" customHeight="1" x14ac:dyDescent="0.25">
      <c r="A27" s="112">
        <v>6.1</v>
      </c>
      <c r="B27" s="105"/>
      <c r="C27" s="105"/>
      <c r="D27" s="110" t="s">
        <v>230</v>
      </c>
      <c r="E27" s="105"/>
      <c r="F27" s="105"/>
      <c r="G27" s="105"/>
      <c r="H27" s="116">
        <v>1</v>
      </c>
      <c r="I27" s="119">
        <f>'PLANILHA ORÇAMENTARIA'!J136</f>
        <v>160956.59000000003</v>
      </c>
      <c r="J27" s="111" t="s">
        <v>1193</v>
      </c>
    </row>
    <row r="28" spans="1:10" ht="34.799999999999997" customHeight="1" x14ac:dyDescent="0.25">
      <c r="A28" s="112">
        <v>6.2</v>
      </c>
      <c r="B28" s="105"/>
      <c r="C28" s="105"/>
      <c r="D28" s="110" t="s">
        <v>243</v>
      </c>
      <c r="E28" s="105"/>
      <c r="F28" s="105"/>
      <c r="G28" s="105"/>
      <c r="H28" s="116">
        <v>1</v>
      </c>
      <c r="I28" s="119">
        <f>'PLANILHA ORÇAMENTARIA'!J144</f>
        <v>376205.03</v>
      </c>
      <c r="J28" s="111" t="s">
        <v>1194</v>
      </c>
    </row>
    <row r="29" spans="1:10" ht="34.799999999999997" customHeight="1" x14ac:dyDescent="0.25">
      <c r="A29" s="112">
        <v>6.3</v>
      </c>
      <c r="B29" s="105"/>
      <c r="C29" s="105"/>
      <c r="D29" s="110" t="s">
        <v>261</v>
      </c>
      <c r="E29" s="105"/>
      <c r="F29" s="105"/>
      <c r="G29" s="105"/>
      <c r="H29" s="116">
        <v>1</v>
      </c>
      <c r="I29" s="119">
        <f>'PLANILHA ORÇAMENTARIA'!J151</f>
        <v>361074.79</v>
      </c>
      <c r="J29" s="111" t="s">
        <v>1195</v>
      </c>
    </row>
    <row r="30" spans="1:10" ht="34.799999999999997" customHeight="1" x14ac:dyDescent="0.25">
      <c r="A30" s="112">
        <v>6.4</v>
      </c>
      <c r="B30" s="105"/>
      <c r="C30" s="105"/>
      <c r="D30" s="110" t="s">
        <v>278</v>
      </c>
      <c r="E30" s="105"/>
      <c r="F30" s="105"/>
      <c r="G30" s="105"/>
      <c r="H30" s="116">
        <v>1</v>
      </c>
      <c r="I30" s="119">
        <f>'PLANILHA ORÇAMENTARIA'!J159</f>
        <v>248257.64</v>
      </c>
      <c r="J30" s="111" t="s">
        <v>1196</v>
      </c>
    </row>
    <row r="31" spans="1:10" ht="34.799999999999997" customHeight="1" x14ac:dyDescent="0.25">
      <c r="A31" s="112">
        <v>6.5</v>
      </c>
      <c r="B31" s="105"/>
      <c r="C31" s="105"/>
      <c r="D31" s="110" t="s">
        <v>286</v>
      </c>
      <c r="E31" s="105"/>
      <c r="F31" s="105"/>
      <c r="G31" s="105"/>
      <c r="H31" s="116">
        <v>1</v>
      </c>
      <c r="I31" s="119">
        <f>'PLANILHA ORÇAMENTARIA'!J163</f>
        <v>154417.01</v>
      </c>
      <c r="J31" s="111" t="s">
        <v>1197</v>
      </c>
    </row>
    <row r="32" spans="1:10" ht="34.799999999999997" customHeight="1" x14ac:dyDescent="0.25">
      <c r="A32" s="112">
        <v>6.6</v>
      </c>
      <c r="B32" s="105"/>
      <c r="C32" s="105"/>
      <c r="D32" s="110" t="s">
        <v>293</v>
      </c>
      <c r="E32" s="105"/>
      <c r="F32" s="105"/>
      <c r="G32" s="105"/>
      <c r="H32" s="116">
        <v>1</v>
      </c>
      <c r="I32" s="119">
        <f>'PLANILHA ORÇAMENTARIA'!J167</f>
        <v>371512.47000000003</v>
      </c>
      <c r="J32" s="111" t="s">
        <v>1198</v>
      </c>
    </row>
    <row r="33" spans="1:10" ht="34.799999999999997" customHeight="1" x14ac:dyDescent="0.25">
      <c r="A33" s="112">
        <v>6.7</v>
      </c>
      <c r="B33" s="105"/>
      <c r="C33" s="105"/>
      <c r="D33" s="110" t="s">
        <v>316</v>
      </c>
      <c r="E33" s="105"/>
      <c r="F33" s="105"/>
      <c r="G33" s="105"/>
      <c r="H33" s="116">
        <v>1</v>
      </c>
      <c r="I33" s="119">
        <f>'PLANILHA ORÇAMENTARIA'!J180</f>
        <v>352350.76</v>
      </c>
      <c r="J33" s="111" t="s">
        <v>1199</v>
      </c>
    </row>
    <row r="34" spans="1:10" ht="34.799999999999997" customHeight="1" x14ac:dyDescent="0.25">
      <c r="A34" s="112">
        <v>6.8</v>
      </c>
      <c r="B34" s="105"/>
      <c r="C34" s="105"/>
      <c r="D34" s="110" t="s">
        <v>326</v>
      </c>
      <c r="E34" s="105"/>
      <c r="F34" s="105"/>
      <c r="G34" s="105"/>
      <c r="H34" s="116">
        <v>1</v>
      </c>
      <c r="I34" s="119">
        <f>'PLANILHA ORÇAMENTARIA'!J186</f>
        <v>74607.58</v>
      </c>
      <c r="J34" s="111" t="s">
        <v>1200</v>
      </c>
    </row>
    <row r="35" spans="1:10" ht="34.799999999999997" customHeight="1" x14ac:dyDescent="0.25">
      <c r="A35" s="109">
        <v>7</v>
      </c>
      <c r="B35" s="105"/>
      <c r="C35" s="105"/>
      <c r="D35" s="110" t="s">
        <v>335</v>
      </c>
      <c r="E35" s="105"/>
      <c r="F35" s="105"/>
      <c r="G35" s="105"/>
      <c r="H35" s="116">
        <v>1</v>
      </c>
      <c r="I35" s="119">
        <f>'PLANILHA ORÇAMENTARIA'!J191</f>
        <v>223705.16</v>
      </c>
      <c r="J35" s="111" t="s">
        <v>1201</v>
      </c>
    </row>
    <row r="36" spans="1:10" ht="34.799999999999997" customHeight="1" x14ac:dyDescent="0.25">
      <c r="A36" s="112">
        <v>7.1</v>
      </c>
      <c r="B36" s="105"/>
      <c r="C36" s="105"/>
      <c r="D36" s="110" t="s">
        <v>337</v>
      </c>
      <c r="E36" s="105"/>
      <c r="F36" s="105"/>
      <c r="G36" s="105"/>
      <c r="H36" s="116">
        <v>1</v>
      </c>
      <c r="I36" s="119">
        <f>'PLANILHA ORÇAMENTARIA'!J192</f>
        <v>100694.79000000001</v>
      </c>
      <c r="J36" s="111" t="s">
        <v>1202</v>
      </c>
    </row>
    <row r="37" spans="1:10" ht="34.799999999999997" customHeight="1" x14ac:dyDescent="0.25">
      <c r="A37" s="112">
        <v>7.2</v>
      </c>
      <c r="B37" s="105"/>
      <c r="C37" s="105"/>
      <c r="D37" s="110" t="s">
        <v>343</v>
      </c>
      <c r="E37" s="105"/>
      <c r="F37" s="105"/>
      <c r="G37" s="105"/>
      <c r="H37" s="116">
        <v>1</v>
      </c>
      <c r="I37" s="119">
        <f>'PLANILHA ORÇAMENTARIA'!J196</f>
        <v>116273.37</v>
      </c>
      <c r="J37" s="111" t="s">
        <v>1203</v>
      </c>
    </row>
    <row r="38" spans="1:10" ht="34.799999999999997" customHeight="1" x14ac:dyDescent="0.25">
      <c r="A38" s="112">
        <v>7.3</v>
      </c>
      <c r="B38" s="105"/>
      <c r="C38" s="105"/>
      <c r="D38" s="110" t="s">
        <v>354</v>
      </c>
      <c r="E38" s="105"/>
      <c r="F38" s="105"/>
      <c r="G38" s="105"/>
      <c r="H38" s="116">
        <v>1</v>
      </c>
      <c r="I38" s="119">
        <f>'PLANILHA ORÇAMENTARIA'!J201</f>
        <v>4798.12</v>
      </c>
      <c r="J38" s="111" t="s">
        <v>1204</v>
      </c>
    </row>
    <row r="39" spans="1:10" ht="34.799999999999997" customHeight="1" x14ac:dyDescent="0.25">
      <c r="A39" s="112">
        <v>7.4</v>
      </c>
      <c r="B39" s="105"/>
      <c r="C39" s="105"/>
      <c r="D39" s="110" t="s">
        <v>360</v>
      </c>
      <c r="E39" s="105"/>
      <c r="F39" s="105"/>
      <c r="G39" s="105"/>
      <c r="H39" s="116">
        <v>1</v>
      </c>
      <c r="I39" s="119">
        <f>'PLANILHA ORÇAMENTARIA'!J204</f>
        <v>1938.88</v>
      </c>
      <c r="J39" s="111" t="s">
        <v>1205</v>
      </c>
    </row>
    <row r="40" spans="1:10" ht="34.799999999999997" customHeight="1" x14ac:dyDescent="0.25">
      <c r="A40" s="109">
        <v>8</v>
      </c>
      <c r="B40" s="106"/>
      <c r="C40" s="106"/>
      <c r="D40" s="110" t="s">
        <v>365</v>
      </c>
      <c r="E40" s="106"/>
      <c r="F40" s="106"/>
      <c r="G40" s="106"/>
      <c r="H40" s="116">
        <v>1</v>
      </c>
      <c r="I40" s="119">
        <f>'PLANILHA ORÇAMENTARIA'!J208</f>
        <v>776170.2100000002</v>
      </c>
      <c r="J40" s="111" t="s">
        <v>1206</v>
      </c>
    </row>
    <row r="41" spans="1:10" ht="34.799999999999997" customHeight="1" x14ac:dyDescent="0.25">
      <c r="A41" s="112">
        <v>8.1</v>
      </c>
      <c r="B41" s="105"/>
      <c r="C41" s="105"/>
      <c r="D41" s="110" t="s">
        <v>367</v>
      </c>
      <c r="E41" s="105"/>
      <c r="F41" s="105"/>
      <c r="G41" s="105"/>
      <c r="H41" s="116">
        <v>1</v>
      </c>
      <c r="I41" s="119">
        <f>'PLANILHA ORÇAMENTARIA'!J209</f>
        <v>203394.77000000002</v>
      </c>
      <c r="J41" s="111" t="s">
        <v>1207</v>
      </c>
    </row>
    <row r="42" spans="1:10" ht="34.799999999999997" customHeight="1" x14ac:dyDescent="0.25">
      <c r="A42" s="112">
        <v>8.1999999999999993</v>
      </c>
      <c r="B42" s="105"/>
      <c r="C42" s="105"/>
      <c r="D42" s="110" t="s">
        <v>389</v>
      </c>
      <c r="E42" s="105"/>
      <c r="F42" s="105"/>
      <c r="G42" s="105"/>
      <c r="H42" s="116">
        <v>1</v>
      </c>
      <c r="I42" s="119">
        <f>'PLANILHA ORÇAMENTARIA'!J222</f>
        <v>210068.30000000002</v>
      </c>
      <c r="J42" s="111" t="s">
        <v>1208</v>
      </c>
    </row>
    <row r="43" spans="1:10" ht="34.799999999999997" customHeight="1" x14ac:dyDescent="0.25">
      <c r="A43" s="112">
        <v>8.3000000000000007</v>
      </c>
      <c r="B43" s="105"/>
      <c r="C43" s="105"/>
      <c r="D43" s="110" t="s">
        <v>406</v>
      </c>
      <c r="E43" s="105"/>
      <c r="F43" s="105"/>
      <c r="G43" s="105"/>
      <c r="H43" s="116">
        <v>1</v>
      </c>
      <c r="I43" s="119">
        <f>'PLANILHA ORÇAMENTARIA'!J233</f>
        <v>181278.31</v>
      </c>
      <c r="J43" s="111" t="s">
        <v>1209</v>
      </c>
    </row>
    <row r="44" spans="1:10" ht="34.799999999999997" customHeight="1" x14ac:dyDescent="0.25">
      <c r="A44" s="112">
        <v>8.4</v>
      </c>
      <c r="B44" s="105"/>
      <c r="C44" s="105"/>
      <c r="D44" s="110" t="s">
        <v>430</v>
      </c>
      <c r="E44" s="105"/>
      <c r="F44" s="105"/>
      <c r="G44" s="105"/>
      <c r="H44" s="116">
        <v>1</v>
      </c>
      <c r="I44" s="119">
        <f>'PLANILHA ORÇAMENTARIA'!J246</f>
        <v>163252.4</v>
      </c>
      <c r="J44" s="111" t="s">
        <v>1210</v>
      </c>
    </row>
    <row r="45" spans="1:10" ht="34.799999999999997" customHeight="1" x14ac:dyDescent="0.25">
      <c r="A45" s="112">
        <v>8.5</v>
      </c>
      <c r="B45" s="105"/>
      <c r="C45" s="105"/>
      <c r="D45" s="110" t="s">
        <v>442</v>
      </c>
      <c r="E45" s="105"/>
      <c r="F45" s="105"/>
      <c r="G45" s="105"/>
      <c r="H45" s="116">
        <v>1</v>
      </c>
      <c r="I45" s="119">
        <f>'PLANILHA ORÇAMENTARIA'!J251</f>
        <v>18176.43</v>
      </c>
      <c r="J45" s="111" t="s">
        <v>1211</v>
      </c>
    </row>
    <row r="46" spans="1:10" ht="34.799999999999997" customHeight="1" x14ac:dyDescent="0.25">
      <c r="A46" s="109">
        <v>9</v>
      </c>
      <c r="B46" s="105"/>
      <c r="C46" s="105"/>
      <c r="D46" s="110" t="s">
        <v>446</v>
      </c>
      <c r="E46" s="105"/>
      <c r="F46" s="105"/>
      <c r="G46" s="105"/>
      <c r="H46" s="116">
        <v>1</v>
      </c>
      <c r="I46" s="119">
        <f>'PLANILHA ORÇAMENTARIA'!J253</f>
        <v>338195.32000000007</v>
      </c>
      <c r="J46" s="111" t="s">
        <v>1212</v>
      </c>
    </row>
    <row r="47" spans="1:10" ht="34.799999999999997" customHeight="1" x14ac:dyDescent="0.25">
      <c r="A47" s="112">
        <v>9.1</v>
      </c>
      <c r="B47" s="105"/>
      <c r="C47" s="105"/>
      <c r="D47" s="110" t="s">
        <v>448</v>
      </c>
      <c r="E47" s="105"/>
      <c r="F47" s="105"/>
      <c r="G47" s="105"/>
      <c r="H47" s="116">
        <v>1</v>
      </c>
      <c r="I47" s="119">
        <f>'PLANILHA ORÇAMENTARIA'!J254</f>
        <v>18060.789999999994</v>
      </c>
      <c r="J47" s="111" t="s">
        <v>1211</v>
      </c>
    </row>
    <row r="48" spans="1:10" ht="34.799999999999997" customHeight="1" x14ac:dyDescent="0.25">
      <c r="A48" s="112">
        <v>9.1999999999999993</v>
      </c>
      <c r="B48" s="105"/>
      <c r="C48" s="105"/>
      <c r="D48" s="110" t="s">
        <v>487</v>
      </c>
      <c r="E48" s="105"/>
      <c r="F48" s="105"/>
      <c r="G48" s="105"/>
      <c r="H48" s="116">
        <v>1</v>
      </c>
      <c r="I48" s="119">
        <f>'PLANILHA ORÇAMENTARIA'!J294</f>
        <v>21390.739999999994</v>
      </c>
      <c r="J48" s="111" t="s">
        <v>1213</v>
      </c>
    </row>
    <row r="49" spans="1:10" ht="34.799999999999997" customHeight="1" x14ac:dyDescent="0.25">
      <c r="A49" s="112">
        <v>9.3000000000000007</v>
      </c>
      <c r="B49" s="105"/>
      <c r="C49" s="105"/>
      <c r="D49" s="110" t="s">
        <v>516</v>
      </c>
      <c r="E49" s="105"/>
      <c r="F49" s="105"/>
      <c r="G49" s="105"/>
      <c r="H49" s="116">
        <v>1</v>
      </c>
      <c r="I49" s="119">
        <f>'PLANILHA ORÇAMENTARIA'!J329</f>
        <v>5546.58</v>
      </c>
      <c r="J49" s="111" t="s">
        <v>1214</v>
      </c>
    </row>
    <row r="50" spans="1:10" ht="34.799999999999997" customHeight="1" x14ac:dyDescent="0.25">
      <c r="A50" s="112">
        <v>9.4</v>
      </c>
      <c r="B50" s="105"/>
      <c r="C50" s="105"/>
      <c r="D50" s="110" t="s">
        <v>536</v>
      </c>
      <c r="E50" s="105"/>
      <c r="F50" s="105"/>
      <c r="G50" s="105"/>
      <c r="H50" s="116">
        <v>1</v>
      </c>
      <c r="I50" s="119">
        <f>'PLANILHA ORÇAMENTARIA'!J354</f>
        <v>33074.689999999995</v>
      </c>
      <c r="J50" s="111" t="s">
        <v>1215</v>
      </c>
    </row>
    <row r="51" spans="1:10" ht="34.799999999999997" customHeight="1" x14ac:dyDescent="0.25">
      <c r="A51" s="112">
        <v>9.5</v>
      </c>
      <c r="B51" s="105"/>
      <c r="C51" s="105"/>
      <c r="D51" s="110" t="s">
        <v>574</v>
      </c>
      <c r="E51" s="105"/>
      <c r="F51" s="105"/>
      <c r="G51" s="105"/>
      <c r="H51" s="116">
        <v>1</v>
      </c>
      <c r="I51" s="119">
        <f>'PLANILHA ORÇAMENTARIA'!J390</f>
        <v>4887.5600000000004</v>
      </c>
      <c r="J51" s="111" t="s">
        <v>1204</v>
      </c>
    </row>
    <row r="52" spans="1:10" ht="34.799999999999997" customHeight="1" x14ac:dyDescent="0.25">
      <c r="A52" s="112">
        <v>9.6</v>
      </c>
      <c r="B52" s="105"/>
      <c r="C52" s="105"/>
      <c r="D52" s="110" t="s">
        <v>597</v>
      </c>
      <c r="E52" s="105"/>
      <c r="F52" s="105"/>
      <c r="G52" s="105"/>
      <c r="H52" s="116">
        <v>1</v>
      </c>
      <c r="I52" s="119">
        <f>'PLANILHA ORÇAMENTARIA'!J406</f>
        <v>136557.19000000003</v>
      </c>
      <c r="J52" s="111" t="s">
        <v>1216</v>
      </c>
    </row>
    <row r="53" spans="1:10" ht="34.799999999999997" customHeight="1" x14ac:dyDescent="0.25">
      <c r="A53" s="112">
        <v>9.6999999999999993</v>
      </c>
      <c r="B53" s="105"/>
      <c r="C53" s="105"/>
      <c r="D53" s="110" t="s">
        <v>628</v>
      </c>
      <c r="E53" s="105"/>
      <c r="F53" s="105"/>
      <c r="G53" s="105"/>
      <c r="H53" s="116">
        <v>1</v>
      </c>
      <c r="I53" s="119">
        <f>'PLANILHA ORÇAMENTARIA'!J432</f>
        <v>12269.570000000003</v>
      </c>
      <c r="J53" s="111" t="s">
        <v>1217</v>
      </c>
    </row>
    <row r="54" spans="1:10" ht="34.799999999999997" customHeight="1" x14ac:dyDescent="0.25">
      <c r="A54" s="112">
        <v>9.8000000000000007</v>
      </c>
      <c r="B54" s="105"/>
      <c r="C54" s="105"/>
      <c r="D54" s="110" t="s">
        <v>647</v>
      </c>
      <c r="E54" s="105"/>
      <c r="F54" s="105"/>
      <c r="G54" s="105"/>
      <c r="H54" s="116">
        <v>1</v>
      </c>
      <c r="I54" s="119">
        <f>'PLANILHA ORÇAMENTARIA'!J444</f>
        <v>35102.980000000003</v>
      </c>
      <c r="J54" s="111" t="s">
        <v>1218</v>
      </c>
    </row>
    <row r="55" spans="1:10" ht="34.799999999999997" customHeight="1" x14ac:dyDescent="0.25">
      <c r="A55" s="112">
        <v>9.9</v>
      </c>
      <c r="B55" s="105"/>
      <c r="C55" s="105"/>
      <c r="D55" s="110" t="s">
        <v>656</v>
      </c>
      <c r="E55" s="105"/>
      <c r="F55" s="105"/>
      <c r="G55" s="105"/>
      <c r="H55" s="116">
        <v>1</v>
      </c>
      <c r="I55" s="119">
        <f>'PLANILHA ORÇAMENTARIA'!J449</f>
        <v>71305.22</v>
      </c>
      <c r="J55" s="111" t="s">
        <v>1219</v>
      </c>
    </row>
    <row r="56" spans="1:10" ht="34.799999999999997" customHeight="1" x14ac:dyDescent="0.25">
      <c r="A56" s="109">
        <v>10</v>
      </c>
      <c r="B56" s="105"/>
      <c r="C56" s="105"/>
      <c r="D56" s="110" t="s">
        <v>682</v>
      </c>
      <c r="E56" s="105"/>
      <c r="F56" s="105"/>
      <c r="G56" s="105"/>
      <c r="H56" s="116">
        <v>1</v>
      </c>
      <c r="I56" s="119">
        <f>'PLANILHA ORÇAMENTARIA'!J467</f>
        <v>1607202.81</v>
      </c>
      <c r="J56" s="111" t="s">
        <v>1220</v>
      </c>
    </row>
    <row r="57" spans="1:10" ht="34.799999999999997" customHeight="1" x14ac:dyDescent="0.25">
      <c r="A57" s="112">
        <v>10.1</v>
      </c>
      <c r="B57" s="105"/>
      <c r="C57" s="105"/>
      <c r="D57" s="110" t="s">
        <v>684</v>
      </c>
      <c r="E57" s="105"/>
      <c r="F57" s="105"/>
      <c r="G57" s="105"/>
      <c r="H57" s="116">
        <v>1</v>
      </c>
      <c r="I57" s="119">
        <f>'PLANILHA ORÇAMENTARIA'!J468</f>
        <v>120366.5</v>
      </c>
      <c r="J57" s="111" t="s">
        <v>1221</v>
      </c>
    </row>
    <row r="58" spans="1:10" ht="34.799999999999997" customHeight="1" x14ac:dyDescent="0.25">
      <c r="A58" s="112">
        <v>10.199999999999999</v>
      </c>
      <c r="B58" s="105"/>
      <c r="C58" s="105"/>
      <c r="D58" s="110" t="s">
        <v>706</v>
      </c>
      <c r="E58" s="105"/>
      <c r="F58" s="105"/>
      <c r="G58" s="105"/>
      <c r="H58" s="116">
        <v>1</v>
      </c>
      <c r="I58" s="119">
        <f>'PLANILHA ORÇAMENTARIA'!J490</f>
        <v>437706.68999999994</v>
      </c>
      <c r="J58" s="111" t="s">
        <v>1222</v>
      </c>
    </row>
    <row r="59" spans="1:10" ht="34.799999999999997" customHeight="1" x14ac:dyDescent="0.25">
      <c r="A59" s="112">
        <v>10.3</v>
      </c>
      <c r="B59" s="105"/>
      <c r="C59" s="105"/>
      <c r="D59" s="110" t="s">
        <v>716</v>
      </c>
      <c r="E59" s="105"/>
      <c r="F59" s="105"/>
      <c r="G59" s="105"/>
      <c r="H59" s="116">
        <v>1</v>
      </c>
      <c r="I59" s="119">
        <f>'PLANILHA ORÇAMENTARIA'!J499</f>
        <v>51133.540000000008</v>
      </c>
      <c r="J59" s="111" t="s">
        <v>1223</v>
      </c>
    </row>
    <row r="60" spans="1:10" ht="34.799999999999997" customHeight="1" x14ac:dyDescent="0.25">
      <c r="A60" s="112">
        <v>10.4</v>
      </c>
      <c r="B60" s="105"/>
      <c r="C60" s="105"/>
      <c r="D60" s="110" t="s">
        <v>725</v>
      </c>
      <c r="E60" s="105"/>
      <c r="F60" s="105"/>
      <c r="G60" s="105"/>
      <c r="H60" s="116">
        <v>1</v>
      </c>
      <c r="I60" s="119">
        <f>'PLANILHA ORÇAMENTARIA'!J508</f>
        <v>77537.009999999995</v>
      </c>
      <c r="J60" s="111" t="s">
        <v>1224</v>
      </c>
    </row>
    <row r="61" spans="1:10" ht="34.799999999999997" customHeight="1" x14ac:dyDescent="0.25">
      <c r="A61" s="112">
        <v>10.5</v>
      </c>
      <c r="B61" s="105"/>
      <c r="C61" s="105"/>
      <c r="D61" s="110" t="s">
        <v>728</v>
      </c>
      <c r="E61" s="105"/>
      <c r="F61" s="105"/>
      <c r="G61" s="105"/>
      <c r="H61" s="116">
        <v>1</v>
      </c>
      <c r="I61" s="119">
        <f>'PLANILHA ORÇAMENTARIA'!J510</f>
        <v>125292.50999999998</v>
      </c>
      <c r="J61" s="111" t="s">
        <v>1225</v>
      </c>
    </row>
    <row r="62" spans="1:10" ht="34.799999999999997" customHeight="1" x14ac:dyDescent="0.25">
      <c r="A62" s="112">
        <v>10.6</v>
      </c>
      <c r="B62" s="105"/>
      <c r="C62" s="105"/>
      <c r="D62" s="110" t="s">
        <v>761</v>
      </c>
      <c r="E62" s="105"/>
      <c r="F62" s="105"/>
      <c r="G62" s="105"/>
      <c r="H62" s="116">
        <v>1</v>
      </c>
      <c r="I62" s="119">
        <f>'PLANILHA ORÇAMENTARIA'!J546</f>
        <v>524810.36</v>
      </c>
      <c r="J62" s="111" t="s">
        <v>1226</v>
      </c>
    </row>
    <row r="63" spans="1:10" ht="34.799999999999997" customHeight="1" x14ac:dyDescent="0.25">
      <c r="A63" s="112">
        <v>10.7</v>
      </c>
      <c r="B63" s="105"/>
      <c r="C63" s="105"/>
      <c r="D63" s="110" t="s">
        <v>773</v>
      </c>
      <c r="E63" s="105"/>
      <c r="F63" s="105"/>
      <c r="G63" s="105"/>
      <c r="H63" s="116">
        <v>1</v>
      </c>
      <c r="I63" s="119">
        <f>'PLANILHA ORÇAMENTARIA'!J561</f>
        <v>30066.489999999998</v>
      </c>
      <c r="J63" s="111" t="s">
        <v>1227</v>
      </c>
    </row>
    <row r="64" spans="1:10" ht="34.799999999999997" customHeight="1" x14ac:dyDescent="0.25">
      <c r="A64" s="112">
        <v>10.8</v>
      </c>
      <c r="B64" s="105"/>
      <c r="C64" s="105"/>
      <c r="D64" s="110" t="s">
        <v>788</v>
      </c>
      <c r="E64" s="105"/>
      <c r="F64" s="105"/>
      <c r="G64" s="105"/>
      <c r="H64" s="116">
        <v>1</v>
      </c>
      <c r="I64" s="119">
        <f>'PLANILHA ORÇAMENTARIA'!J581</f>
        <v>126073.88000000002</v>
      </c>
      <c r="J64" s="111" t="s">
        <v>1228</v>
      </c>
    </row>
    <row r="65" spans="1:10" ht="34.799999999999997" customHeight="1" x14ac:dyDescent="0.25">
      <c r="A65" s="112">
        <v>10.9</v>
      </c>
      <c r="B65" s="105"/>
      <c r="C65" s="105"/>
      <c r="D65" s="110" t="s">
        <v>802</v>
      </c>
      <c r="E65" s="105"/>
      <c r="F65" s="105"/>
      <c r="G65" s="105"/>
      <c r="H65" s="116">
        <v>1</v>
      </c>
      <c r="I65" s="119">
        <f>'PLANILHA ORÇAMENTARIA'!J595</f>
        <v>63353.850000000006</v>
      </c>
      <c r="J65" s="111" t="s">
        <v>1229</v>
      </c>
    </row>
    <row r="66" spans="1:10" ht="34.799999999999997" customHeight="1" x14ac:dyDescent="0.25">
      <c r="A66" s="113">
        <v>10.1</v>
      </c>
      <c r="B66" s="105"/>
      <c r="C66" s="105"/>
      <c r="D66" s="110" t="s">
        <v>821</v>
      </c>
      <c r="E66" s="105"/>
      <c r="F66" s="105"/>
      <c r="G66" s="105"/>
      <c r="H66" s="116">
        <v>1</v>
      </c>
      <c r="I66" s="119">
        <f>'PLANILHA ORÇAMENTARIA'!J616</f>
        <v>50861.98</v>
      </c>
      <c r="J66" s="111" t="s">
        <v>1223</v>
      </c>
    </row>
    <row r="67" spans="1:10" ht="34.799999999999997" customHeight="1" x14ac:dyDescent="0.25">
      <c r="A67" s="109">
        <v>11</v>
      </c>
      <c r="B67" s="105"/>
      <c r="C67" s="105"/>
      <c r="D67" s="110" t="s">
        <v>831</v>
      </c>
      <c r="E67" s="105"/>
      <c r="F67" s="105"/>
      <c r="G67" s="105"/>
      <c r="H67" s="116">
        <v>1</v>
      </c>
      <c r="I67" s="119">
        <f>'PLANILHA ORÇAMENTARIA'!J629</f>
        <v>454156.92000000004</v>
      </c>
      <c r="J67" s="111" t="s">
        <v>1230</v>
      </c>
    </row>
    <row r="68" spans="1:10" ht="34.799999999999997" customHeight="1" x14ac:dyDescent="0.25">
      <c r="A68" s="112">
        <v>11.1</v>
      </c>
      <c r="B68" s="105"/>
      <c r="C68" s="105"/>
      <c r="D68" s="110" t="s">
        <v>833</v>
      </c>
      <c r="E68" s="105"/>
      <c r="F68" s="105"/>
      <c r="G68" s="105"/>
      <c r="H68" s="116">
        <v>1</v>
      </c>
      <c r="I68" s="119">
        <f>'PLANILHA ORÇAMENTARIA'!J630</f>
        <v>303157.58</v>
      </c>
      <c r="J68" s="111" t="s">
        <v>1231</v>
      </c>
    </row>
    <row r="69" spans="1:10" ht="34.799999999999997" customHeight="1" x14ac:dyDescent="0.25">
      <c r="A69" s="112">
        <v>11.2</v>
      </c>
      <c r="B69" s="105"/>
      <c r="C69" s="105"/>
      <c r="D69" s="110" t="s">
        <v>841</v>
      </c>
      <c r="E69" s="105"/>
      <c r="F69" s="105"/>
      <c r="G69" s="105"/>
      <c r="H69" s="116">
        <v>1</v>
      </c>
      <c r="I69" s="119">
        <f>'PLANILHA ORÇAMENTARIA'!J638</f>
        <v>150999.34</v>
      </c>
      <c r="J69" s="111" t="s">
        <v>1232</v>
      </c>
    </row>
    <row r="70" spans="1:10" ht="34.799999999999997" customHeight="1" x14ac:dyDescent="0.25">
      <c r="A70" s="109">
        <v>12</v>
      </c>
      <c r="B70" s="105"/>
      <c r="C70" s="105"/>
      <c r="D70" s="110" t="s">
        <v>846</v>
      </c>
      <c r="E70" s="105"/>
      <c r="F70" s="105"/>
      <c r="G70" s="105"/>
      <c r="H70" s="116">
        <v>1</v>
      </c>
      <c r="I70" s="119">
        <f>'PLANILHA ORÇAMENTARIA'!J644</f>
        <v>47446.460000000006</v>
      </c>
      <c r="J70" s="111" t="s">
        <v>1233</v>
      </c>
    </row>
    <row r="71" spans="1:10" ht="34.799999999999997" customHeight="1" x14ac:dyDescent="0.25">
      <c r="A71" s="112">
        <v>12.1</v>
      </c>
      <c r="B71" s="105"/>
      <c r="C71" s="105"/>
      <c r="D71" s="110" t="s">
        <v>848</v>
      </c>
      <c r="E71" s="105"/>
      <c r="F71" s="105"/>
      <c r="G71" s="105"/>
      <c r="H71" s="116">
        <v>1</v>
      </c>
      <c r="I71" s="119">
        <f>'PLANILHA ORÇAMENTARIA'!J645</f>
        <v>34156.490000000005</v>
      </c>
      <c r="J71" s="111" t="s">
        <v>1234</v>
      </c>
    </row>
    <row r="72" spans="1:10" ht="34.799999999999997" customHeight="1" x14ac:dyDescent="0.25">
      <c r="A72" s="112">
        <v>12.2</v>
      </c>
      <c r="B72" s="105"/>
      <c r="C72" s="105"/>
      <c r="D72" s="110" t="s">
        <v>869</v>
      </c>
      <c r="E72" s="105"/>
      <c r="F72" s="105"/>
      <c r="G72" s="105"/>
      <c r="H72" s="116">
        <v>1</v>
      </c>
      <c r="I72" s="119">
        <f>'PLANILHA ORÇAMENTARIA'!J669</f>
        <v>6431.69</v>
      </c>
      <c r="J72" s="111" t="s">
        <v>1235</v>
      </c>
    </row>
    <row r="73" spans="1:10" ht="34.799999999999997" customHeight="1" x14ac:dyDescent="0.25">
      <c r="A73" s="112">
        <v>12.3</v>
      </c>
      <c r="B73" s="105"/>
      <c r="C73" s="105"/>
      <c r="D73" s="110" t="s">
        <v>874</v>
      </c>
      <c r="E73" s="105"/>
      <c r="F73" s="105"/>
      <c r="G73" s="105"/>
      <c r="H73" s="116">
        <v>1</v>
      </c>
      <c r="I73" s="119">
        <f>'PLANILHA ORÇAMENTARIA'!J673</f>
        <v>1493.3700000000001</v>
      </c>
      <c r="J73" s="111" t="s">
        <v>1205</v>
      </c>
    </row>
    <row r="74" spans="1:10" ht="34.799999999999997" customHeight="1" x14ac:dyDescent="0.25">
      <c r="A74" s="112">
        <v>12.4</v>
      </c>
      <c r="B74" s="105"/>
      <c r="C74" s="105"/>
      <c r="D74" s="110" t="s">
        <v>880</v>
      </c>
      <c r="E74" s="105"/>
      <c r="F74" s="105"/>
      <c r="G74" s="105"/>
      <c r="H74" s="116">
        <v>1</v>
      </c>
      <c r="I74" s="119">
        <f>'PLANILHA ORÇAMENTARIA'!J678</f>
        <v>5364.91</v>
      </c>
      <c r="J74" s="111" t="s">
        <v>1214</v>
      </c>
    </row>
    <row r="75" spans="1:10" ht="34.799999999999997" customHeight="1" x14ac:dyDescent="0.25">
      <c r="A75" s="109">
        <v>13</v>
      </c>
      <c r="B75" s="105"/>
      <c r="C75" s="105"/>
      <c r="D75" s="110" t="s">
        <v>887</v>
      </c>
      <c r="E75" s="105"/>
      <c r="F75" s="105"/>
      <c r="G75" s="105"/>
      <c r="H75" s="116">
        <v>1</v>
      </c>
      <c r="I75" s="119">
        <f>'PLANILHA ORÇAMENTARIA'!J686</f>
        <v>36872.019999999997</v>
      </c>
      <c r="J75" s="111" t="s">
        <v>1236</v>
      </c>
    </row>
    <row r="76" spans="1:10" ht="34.799999999999997" customHeight="1" x14ac:dyDescent="0.25">
      <c r="A76" s="112">
        <v>13.1</v>
      </c>
      <c r="B76" s="106"/>
      <c r="C76" s="106"/>
      <c r="D76" s="110" t="s">
        <v>889</v>
      </c>
      <c r="E76" s="106"/>
      <c r="F76" s="106"/>
      <c r="G76" s="106"/>
      <c r="H76" s="116">
        <v>1</v>
      </c>
      <c r="I76" s="119">
        <f>'PLANILHA ORÇAMENTARIA'!J687</f>
        <v>13678.169999999998</v>
      </c>
      <c r="J76" s="111" t="s">
        <v>1237</v>
      </c>
    </row>
    <row r="77" spans="1:10" ht="34.799999999999997" customHeight="1" x14ac:dyDescent="0.25">
      <c r="A77" s="112">
        <v>13.2</v>
      </c>
      <c r="B77" s="105"/>
      <c r="C77" s="105"/>
      <c r="D77" s="110" t="s">
        <v>896</v>
      </c>
      <c r="E77" s="105"/>
      <c r="F77" s="105"/>
      <c r="G77" s="105"/>
      <c r="H77" s="116">
        <v>1</v>
      </c>
      <c r="I77" s="119">
        <f>'PLANILHA ORÇAMENTARIA'!J692</f>
        <v>23193.85</v>
      </c>
      <c r="J77" s="111" t="s">
        <v>1238</v>
      </c>
    </row>
    <row r="78" spans="1:10" ht="25.2" customHeight="1" x14ac:dyDescent="0.25">
      <c r="A78" s="101"/>
      <c r="B78" s="101"/>
      <c r="C78" s="101"/>
      <c r="D78" s="101"/>
      <c r="E78" s="101"/>
      <c r="F78" s="101"/>
      <c r="G78" s="101"/>
      <c r="H78" s="117"/>
      <c r="I78" s="101"/>
      <c r="J78" s="101"/>
    </row>
    <row r="79" spans="1:10" ht="25.2" customHeight="1" x14ac:dyDescent="0.25">
      <c r="A79" s="224" t="s">
        <v>901</v>
      </c>
      <c r="B79" s="225"/>
      <c r="C79" s="226"/>
      <c r="D79" s="114" t="s">
        <v>902</v>
      </c>
      <c r="E79" s="101"/>
      <c r="F79" s="222" t="s">
        <v>903</v>
      </c>
      <c r="G79" s="223"/>
      <c r="H79" s="231">
        <f>'PLANILHA ORÇAMENTARIA'!J698</f>
        <v>7342481.4100000057</v>
      </c>
      <c r="I79" s="220"/>
      <c r="J79" s="221"/>
    </row>
    <row r="80" spans="1:10" ht="25.2" customHeight="1" x14ac:dyDescent="0.25">
      <c r="A80" s="224" t="s">
        <v>904</v>
      </c>
      <c r="B80" s="225"/>
      <c r="C80" s="226"/>
      <c r="D80" s="101"/>
      <c r="E80" s="101"/>
      <c r="F80" s="222" t="s">
        <v>905</v>
      </c>
      <c r="G80" s="223"/>
      <c r="H80" s="231">
        <f>'PLANILHA ORÇAMENTARIA'!J699</f>
        <v>1605317.7000000002</v>
      </c>
      <c r="I80" s="220"/>
      <c r="J80" s="221"/>
    </row>
    <row r="81" spans="1:10" ht="25.2" customHeight="1" x14ac:dyDescent="0.25">
      <c r="A81" s="224" t="s">
        <v>1239</v>
      </c>
      <c r="B81" s="225"/>
      <c r="C81" s="226"/>
      <c r="D81" s="101"/>
      <c r="E81" s="101"/>
      <c r="F81" s="222" t="s">
        <v>907</v>
      </c>
      <c r="G81" s="223"/>
      <c r="H81" s="227">
        <f>H79+H80</f>
        <v>8947799.1100000069</v>
      </c>
      <c r="I81" s="228"/>
      <c r="J81" s="229"/>
    </row>
  </sheetData>
  <mergeCells count="17">
    <mergeCell ref="A81:C81"/>
    <mergeCell ref="F81:G81"/>
    <mergeCell ref="H81:J81"/>
    <mergeCell ref="A4:C4"/>
    <mergeCell ref="D4:F4"/>
    <mergeCell ref="A79:C79"/>
    <mergeCell ref="F79:G79"/>
    <mergeCell ref="H79:J79"/>
    <mergeCell ref="A80:C80"/>
    <mergeCell ref="F80:G80"/>
    <mergeCell ref="H80:J80"/>
    <mergeCell ref="A3:J3"/>
    <mergeCell ref="A1:B2"/>
    <mergeCell ref="F1:H1"/>
    <mergeCell ref="I1:J1"/>
    <mergeCell ref="F2:H2"/>
    <mergeCell ref="I2:J2"/>
  </mergeCells>
  <pageMargins left="0.511811024" right="0.511811024" top="0.78740157499999996" bottom="0.78740157499999996" header="0.31496062000000002" footer="0.31496062000000002"/>
  <pageSetup paperSize="9" scale="64"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PLANILHA ORÇAMENTARIA</vt:lpstr>
      <vt:lpstr>CRONOGRAMA</vt:lpstr>
      <vt:lpstr>PLANILHA RESUMIDA</vt:lpstr>
      <vt:lpstr>CRONOGRAMA!Area_de_impressao</vt:lpstr>
      <vt:lpstr>'PLANILHA ORÇAMENTARIA'!Area_de_impressao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Rita Abade</cp:lastModifiedBy>
  <cp:lastPrinted>2026-06-16T14:04:38Z</cp:lastPrinted>
  <dcterms:created xsi:type="dcterms:W3CDTF">2026-05-27T11:24:38Z</dcterms:created>
  <dcterms:modified xsi:type="dcterms:W3CDTF">2026-06-16T14:16:22Z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verter">
    <vt:lpwstr>SolidFramework v10.0.19910.1</vt:lpwstr>
  </property>
  <property fmtid="{D5CDD505-2E9C-101B-9397-08002B2CF9AE}" pid="3" name="Created">
    <vt:filetime>2026-05-27T00:00:00Z</vt:filetime>
  </property>
  <property fmtid="{D5CDD505-2E9C-101B-9397-08002B2CF9AE}" pid="4" name="LastSaved">
    <vt:filetime>2026-05-27T00:00:00Z</vt:filetime>
  </property>
  <property fmtid="{D5CDD505-2E9C-101B-9397-08002B2CF9AE}" pid="5" name="Producer">
    <vt:lpwstr>iLovePDF</vt:lpwstr>
  </property>
</Properties>
</file>